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" windowWidth="25065" windowHeight="6645" activeTab="0"/>
  </bookViews>
  <sheets>
    <sheet name="MP Attach O" sheetId="1" r:id="rId1"/>
    <sheet name="MP Attach GG" sheetId="2" r:id="rId2"/>
  </sheets>
  <externalReferences>
    <externalReference r:id="rId5"/>
    <externalReference r:id="rId6"/>
  </externalReferences>
  <definedNames>
    <definedName name="CH_COS">#REF!</definedName>
    <definedName name="NSP_COS">#REF!</definedName>
    <definedName name="_xlnm.Print_Area" localSheetId="1">'MP Attach GG'!$A$1:$AD$50</definedName>
    <definedName name="_xlnm.Print_Area" localSheetId="0">'MP Attach O'!$A$1:$R$412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 localSheetId="1">'[1]Data Entry and Forecaster'!#REF!</definedName>
    <definedName name="Xcel">'[1]Data Entry and Forecaster'!#REF!</definedName>
    <definedName name="Xcel_COS">#REF!</definedName>
  </definedNames>
  <calcPr fullCalcOnLoad="1"/>
</workbook>
</file>

<file path=xl/sharedStrings.xml><?xml version="1.0" encoding="utf-8"?>
<sst xmlns="http://schemas.openxmlformats.org/spreadsheetml/2006/main" count="885" uniqueCount="557">
  <si>
    <t xml:space="preserve">by Commission Order 129 FERC  61.287 (2009).  Page 2 line 23b includes any unamortized balances related to the recovery of abandoned plant costs approved by FERC under a separate docket. Page 3 line 9b </t>
  </si>
  <si>
    <t>includes the Amortization expense of abandonment costs included in transmission depreciation expense.  These are shown in the work papers required pursuant to the Annual Rate Calculation and True-Up.</t>
  </si>
  <si>
    <t>and recovered under Schedule 26 of the Midwest ISO Tariff.</t>
  </si>
  <si>
    <t>Midwest ISO</t>
  </si>
  <si>
    <t>FERC Electric Tariff, Fourth Revised Volume No. 1</t>
  </si>
  <si>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</si>
  <si>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</si>
  <si>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</si>
  <si>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</si>
  <si>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</si>
  <si>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</si>
  <si>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</si>
  <si>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</si>
  <si>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</si>
  <si>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</si>
  <si>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</si>
  <si>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</si>
  <si>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</si>
  <si>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</si>
  <si>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</si>
  <si>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</si>
  <si>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</si>
  <si>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</si>
  <si>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</si>
  <si>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</si>
  <si>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</si>
  <si>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</si>
  <si>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</si>
  <si>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</si>
  <si>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</si>
  <si>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</si>
  <si>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Attachment GG</t>
  </si>
  <si>
    <t xml:space="preserve"> Utilizing Attachment O Data</t>
  </si>
  <si>
    <t>Page 1 of 2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</si>
  <si>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</si>
  <si>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</si>
  <si>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</si>
  <si>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</si>
  <si>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</si>
  <si>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</si>
  <si>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</si>
  <si>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</si>
  <si>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</si>
  <si>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</si>
  <si>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</si>
  <si>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</si>
  <si>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Return on Rate Base</t>
  </si>
  <si>
    <t>Page 2 of 2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</si>
  <si>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</si>
  <si>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</si>
  <si>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</si>
  <si>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</si>
  <si>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</si>
  <si>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</si>
  <si>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</si>
  <si>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Annual Return Charge</t>
  </si>
  <si>
    <t>True-Up Adjustment</t>
  </si>
  <si>
    <t>Total O&amp;M Allocated to Transmission</t>
  </si>
  <si>
    <t>(Note E)</t>
  </si>
  <si>
    <t>(Note F)</t>
  </si>
  <si>
    <t>Annual Allocation Factor for O&amp;M</t>
  </si>
  <si>
    <t>Annual Allocation Factor for Other Taxes</t>
  </si>
  <si>
    <t>Annual Allocation Factor for Return on Rate Base</t>
  </si>
  <si>
    <t>Annual Allocation Factor for Return</t>
  </si>
  <si>
    <t>Annual Allocation Factor for Expense</t>
  </si>
  <si>
    <t>Network Upgrade Charge</t>
  </si>
  <si>
    <t>Formula Rate calculation</t>
  </si>
  <si>
    <t>Page 1 of 6</t>
  </si>
  <si>
    <t xml:space="preserve">Formula Rate - Non-Levelized </t>
  </si>
  <si>
    <t xml:space="preserve"> Utilizing FERC Form 1 Data</t>
  </si>
  <si>
    <t>Allete, Inc. dba Minnesota Power</t>
  </si>
  <si>
    <t>AC System</t>
  </si>
  <si>
    <t>DC System</t>
  </si>
  <si>
    <t>Allocated</t>
  </si>
  <si>
    <t>Amount</t>
  </si>
  <si>
    <t>GROSS REVENUE REQUIREMENT    (page 3, line 31)</t>
  </si>
  <si>
    <t xml:space="preserve">REVENUE CREDITS </t>
  </si>
  <si>
    <t>(Note T)</t>
  </si>
  <si>
    <t>Total</t>
  </si>
  <si>
    <t xml:space="preserve">  Account No. 454</t>
  </si>
  <si>
    <t>(page 5, line 18)</t>
  </si>
  <si>
    <t>TP</t>
  </si>
  <si>
    <t>DA</t>
  </si>
  <si>
    <t xml:space="preserve">  Account No. 456.1</t>
  </si>
  <si>
    <t>(page 5, line 21)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</si>
  <si>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</si>
  <si>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</si>
  <si>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</si>
  <si>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6a</t>
  </si>
  <si>
    <t>Historic Year Actual Revenue Requirements</t>
  </si>
  <si>
    <t>6b</t>
  </si>
  <si>
    <t>Historic Year Projected Revenue Requirements</t>
  </si>
  <si>
    <t>6c</t>
  </si>
  <si>
    <t>Historic Year True Up</t>
  </si>
  <si>
    <t>(Line 6a-Line 6b)</t>
  </si>
  <si>
    <t xml:space="preserve">6d </t>
  </si>
  <si>
    <t>Historic Year Actual Divisor</t>
  </si>
  <si>
    <t>6e</t>
  </si>
  <si>
    <t>Historic Year Projected Divisor</t>
  </si>
  <si>
    <t>6f</t>
  </si>
  <si>
    <t>Difference in Divisor</t>
  </si>
  <si>
    <t>(Line 6e-Line 6d)</t>
  </si>
  <si>
    <t>6g</t>
  </si>
  <si>
    <t>Historic Year Projected Annual Cost ($/KW/Yr)</t>
  </si>
  <si>
    <t>6h</t>
  </si>
  <si>
    <t>Historic Year Divisor True Up</t>
  </si>
  <si>
    <t>(Line 6f * Line 6g)</t>
  </si>
  <si>
    <t>6i</t>
  </si>
  <si>
    <t>Interest on Historic Year True Up</t>
  </si>
  <si>
    <t>NET REVENUE REQUIREMENT</t>
  </si>
  <si>
    <t>(line1  - line 6 + Line 6c+ line 6h+ line 6i)</t>
  </si>
  <si>
    <t>7a</t>
  </si>
  <si>
    <t>Revenue Requirements from Attachment N-1 Projects</t>
  </si>
  <si>
    <t>7b</t>
  </si>
  <si>
    <t>Adjusted NET REVENUE REQUIREMENTS  (line 7 minus line 7a)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</si>
  <si>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</si>
  <si>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</si>
  <si>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</si>
  <si>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</si>
  <si>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</si>
  <si>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</si>
  <si>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 xml:space="preserve">  Less 12 CP of firm P-T-P over one year (enter negative)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</si>
  <si>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</si>
  <si>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</si>
  <si>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</si>
  <si>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</si>
  <si>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</si>
  <si>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7b / line 15)</t>
  </si>
  <si>
    <t xml:space="preserve">Network &amp; P-to-P Rate ($/kW/Mo) </t>
  </si>
  <si>
    <t>(line 16 /12)</t>
  </si>
  <si>
    <t>Point-To-Point Rate ($/kW/Wk)</t>
  </si>
  <si>
    <t>(line 16 /52)</t>
  </si>
  <si>
    <t>Peak Rate</t>
  </si>
  <si>
    <t>Point-To-Point Rate ($/kW/Day)</t>
  </si>
  <si>
    <t>(line 16 / 260)</t>
  </si>
  <si>
    <t>Capped at weekly rate</t>
  </si>
  <si>
    <t>Point-To-Point Rate ($/MWh)</t>
  </si>
  <si>
    <t>(line 16/4160*1000)</t>
  </si>
  <si>
    <t>Capped at weekly</t>
  </si>
  <si>
    <t>and daily rates</t>
  </si>
  <si>
    <t>Off-Peak Rate</t>
  </si>
  <si>
    <t>(line 16/365)   (Note AA)</t>
  </si>
  <si>
    <t>(line 16 / 8760</t>
  </si>
  <si>
    <t xml:space="preserve"> times 1,000)    (Note AA)</t>
  </si>
  <si>
    <t>FERC Annual Charge($/MWh)</t>
  </si>
  <si>
    <t xml:space="preserve">          (Note E)</t>
  </si>
  <si>
    <t>Short Term</t>
  </si>
  <si>
    <t>Long Term</t>
  </si>
  <si>
    <t>Issued By: Stephen G. Kozey, Issuing Officer</t>
  </si>
  <si>
    <t>Page 2 of 6</t>
  </si>
  <si>
    <t>(5)</t>
  </si>
  <si>
    <t>(6)</t>
  </si>
  <si>
    <t>(7)</t>
  </si>
  <si>
    <t>(8)</t>
  </si>
  <si>
    <t>(9)</t>
  </si>
  <si>
    <t>Form No. 1</t>
  </si>
  <si>
    <t>AC</t>
  </si>
  <si>
    <t>DC</t>
  </si>
  <si>
    <t>Company Total</t>
  </si>
  <si>
    <t xml:space="preserve">                  Allocator</t>
  </si>
  <si>
    <t>(Col 3 times Col 4)</t>
  </si>
  <si>
    <t>(Col 5 times Col 6)</t>
  </si>
  <si>
    <t>(Col 5 times Col 8)</t>
  </si>
  <si>
    <t>RATE BASE:</t>
  </si>
  <si>
    <t>GROSS PLANT IN SERVICE</t>
  </si>
  <si>
    <t xml:space="preserve">  Production</t>
  </si>
  <si>
    <t>205.46.g             (Note AB)</t>
  </si>
  <si>
    <t>NA</t>
  </si>
  <si>
    <t xml:space="preserve">  Transmission</t>
  </si>
  <si>
    <t>207.58.g             (Note Y)  (Note AB)</t>
  </si>
  <si>
    <t xml:space="preserve">  Distribution</t>
  </si>
  <si>
    <t>207.75.g             (Note AB)</t>
  </si>
  <si>
    <t xml:space="preserve">  General &amp; Intangible</t>
  </si>
  <si>
    <t>205.5.g &amp; 207.99.g    (Note AB)</t>
  </si>
  <si>
    <t>W/S</t>
  </si>
  <si>
    <t>GrPlt  AC</t>
  </si>
  <si>
    <t>GrPlt DC</t>
  </si>
  <si>
    <t xml:space="preserve">  Common</t>
  </si>
  <si>
    <t>356.1                 (Note AB)</t>
  </si>
  <si>
    <t>CE</t>
  </si>
  <si>
    <t>TOTAL GROSS PLANT (sum lines 1-5)</t>
  </si>
  <si>
    <t>GP=</t>
  </si>
  <si>
    <t>ACCUMULATED DEPRECIATION</t>
  </si>
  <si>
    <t>219.20-24.c        (Note AB)</t>
  </si>
  <si>
    <t>219.25.c             (Note Y)  (Note AB)</t>
  </si>
  <si>
    <t>219.26.c             (Note AB)</t>
  </si>
  <si>
    <t>219.28.c             (Note AB)</t>
  </si>
  <si>
    <t>GrPlt AC</t>
  </si>
  <si>
    <t>TOTAL ACCUM. DEPRECIATION (sum lines 7-11)</t>
  </si>
  <si>
    <t>NET PLANT IN SERVICE</t>
  </si>
  <si>
    <t xml:space="preserve"> (line 1- line 7)          </t>
  </si>
  <si>
    <t xml:space="preserve"> (line 2- line 8)         </t>
  </si>
  <si>
    <t xml:space="preserve"> (line 3 - line 9)        </t>
  </si>
  <si>
    <t xml:space="preserve"> (line 4 - line 10)      </t>
  </si>
  <si>
    <t xml:space="preserve"> (line 5 - line 11)       </t>
  </si>
  <si>
    <t>TOTAL NET PLANT (sum lines 13-17)</t>
  </si>
  <si>
    <t>NP=</t>
  </si>
  <si>
    <t>ADJUSTMENTS TO RATE BASE       (Note F)</t>
  </si>
  <si>
    <t xml:space="preserve">  Account No. 281 (enter negative)</t>
  </si>
  <si>
    <t>273.8.k    (Note AC)</t>
  </si>
  <si>
    <t>zero</t>
  </si>
  <si>
    <t xml:space="preserve">  Account No. 282 (enter negative)</t>
  </si>
  <si>
    <t>275.2.k    (Note AC)</t>
  </si>
  <si>
    <t>NP</t>
  </si>
  <si>
    <t>NPlt AC</t>
  </si>
  <si>
    <t>NPlt DC</t>
  </si>
  <si>
    <t xml:space="preserve">  Account No. 283 (enter negative)</t>
  </si>
  <si>
    <t xml:space="preserve">  Account No. 190 </t>
  </si>
  <si>
    <t xml:space="preserve">  Account No. 255 (enter negative)</t>
  </si>
  <si>
    <t>267.8.h    (Note AC)</t>
  </si>
  <si>
    <t>TOTAL ADJUSTMENTS  (sum lines 19- 23)</t>
  </si>
  <si>
    <t xml:space="preserve">LAND HELD FOR FUTURE USE </t>
  </si>
  <si>
    <t>214.x.d  (Notes G ,Y and AC)</t>
  </si>
  <si>
    <t>WORKING CAPITAL  (Note H)</t>
  </si>
  <si>
    <t xml:space="preserve">  CWC  </t>
  </si>
  <si>
    <t>calculated</t>
  </si>
  <si>
    <t xml:space="preserve">  Materials &amp; Supplies  (Note G)</t>
  </si>
  <si>
    <t>TE</t>
  </si>
  <si>
    <t xml:space="preserve">  Prepayments (Account 165)</t>
  </si>
  <si>
    <t>111.57.c               (Note AC)</t>
  </si>
  <si>
    <t>GP</t>
  </si>
  <si>
    <t>TOTAL WORKING CAPITAL (sum lines 26 - 28)</t>
  </si>
  <si>
    <t>Page 3 of 6</t>
  </si>
  <si>
    <t>O&amp;M</t>
  </si>
  <si>
    <t xml:space="preserve">  Transmission </t>
  </si>
  <si>
    <t xml:space="preserve">     Less LSE Expenses included in Transmission O&amp;M Accounts (Notes V and Y)</t>
  </si>
  <si>
    <t xml:space="preserve">     Less Account 565</t>
  </si>
  <si>
    <t>321.96.b   (Note Y)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</si>
  <si>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</si>
  <si>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</si>
  <si>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</si>
  <si>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</si>
  <si>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</si>
  <si>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(Notes I and Y)</t>
  </si>
  <si>
    <t>356.1   (Note Y)</t>
  </si>
  <si>
    <t xml:space="preserve">  Transmission Lease Payments  (Note Y)</t>
  </si>
  <si>
    <t>TOTAL O&amp;M  (sum lines 1, 3, 5a, 6, 7 less lines 1a, 2, 4, 5)</t>
  </si>
  <si>
    <t>DEPRECIATION EXPENSE</t>
  </si>
  <si>
    <t>336.7.b             (Note Y and Z)</t>
  </si>
  <si>
    <t xml:space="preserve">  General </t>
  </si>
  <si>
    <t>336.10.b            (Note Z)</t>
  </si>
  <si>
    <t>336.11.b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</si>
  <si>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</si>
  <si>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</si>
  <si>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</si>
  <si>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</si>
  <si>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</si>
  <si>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</si>
  <si>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</si>
  <si>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</si>
  <si>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263.i       (Note Y)    </t>
  </si>
  <si>
    <t xml:space="preserve">         Gross Receipts</t>
  </si>
  <si>
    <t xml:space="preserve">263.i   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</si>
  <si>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</si>
  <si>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</si>
  <si>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</si>
  <si>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</si>
  <si>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</si>
  <si>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</si>
  <si>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</si>
  <si>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</si>
  <si>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5 , line 11) and R= (page 5, line 14)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</si>
  <si>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</si>
  <si>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</si>
  <si>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</si>
  <si>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</si>
  <si>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</si>
  <si>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 xml:space="preserve"> (Note Y)</t>
  </si>
  <si>
    <t>(line 25 plus line 26)</t>
  </si>
  <si>
    <t xml:space="preserve">  [ Rate Base (page 2, line 30) * Rate of Return (page 5, line 14)]</t>
  </si>
  <si>
    <t>REV. REQUIREMENT  (sum lines 8, 12, 20, 27, 28)</t>
  </si>
  <si>
    <t>LESS ATTACHMENT GG ADJUSTMENT [Attachment GG, page 2, line 3, column 10]   (Note W)</t>
  </si>
  <si>
    <t xml:space="preserve">[Revenue Requirement for facilities included on page 2, line 2, and also  </t>
  </si>
  <si>
    <t>included in Attachment GG]</t>
  </si>
  <si>
    <t>REV. REQUIREMENT TO BE COLLECTED UNDER ATTACHMENT O</t>
  </si>
  <si>
    <t>(line 29 - line 30)</t>
  </si>
  <si>
    <t>Page 4 of 6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</si>
  <si>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</si>
  <si>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</si>
  <si>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</si>
  <si>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</si>
  <si>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</si>
  <si>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</si>
  <si>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</si>
  <si>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</si>
  <si>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>Total Allocated Transmission Plant ( page 2, line 2, Column 5)</t>
  </si>
  <si>
    <t>Amount Directly Assigned to the MP AC System (page 2, line 2, Column 7)</t>
  </si>
  <si>
    <t>GrPlt AC =</t>
  </si>
  <si>
    <t>Amount Directly Assigned to the MP DC System (page 2, line 2, Column 9)</t>
  </si>
  <si>
    <t>GrPlt DC=</t>
  </si>
  <si>
    <t>Total Allocated Net Transmission Plant ( page 2, line 18, Column 5)</t>
  </si>
  <si>
    <t>Amount Directly Assigned to the MP AC System (page 2, line 18, Column 7)</t>
  </si>
  <si>
    <t>NPlt AC =</t>
  </si>
  <si>
    <t>Amount Directly Assigned to the MP DC System (page 2, line 18 Column 9)</t>
  </si>
  <si>
    <t>NPlt DC=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</si>
  <si>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</si>
  <si>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</si>
  <si>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</si>
  <si>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Included transmission expenses (line 12 less line 13)</t>
  </si>
  <si>
    <t>Percentage of transmission expenses after adjustment (line 14 divided by line 12)</t>
  </si>
  <si>
    <t>Percentage of transmission plant included in ISO Rates (line 5)</t>
  </si>
  <si>
    <t>TE=</t>
  </si>
  <si>
    <t>WAGES &amp; SALARY ALLOCATOR   (W&amp;S)</t>
  </si>
  <si>
    <t>Form 1 Reference</t>
  </si>
  <si>
    <t>$</t>
  </si>
  <si>
    <t>Allocation</t>
  </si>
  <si>
    <t>354.20.b</t>
  </si>
  <si>
    <t>354.21.b</t>
  </si>
  <si>
    <t>354.23.b</t>
  </si>
  <si>
    <t>W&amp;S Allocator</t>
  </si>
  <si>
    <t xml:space="preserve">  Other</t>
  </si>
  <si>
    <t>354.24,25,26.b</t>
  </si>
  <si>
    <t>($ / Allocation)</t>
  </si>
  <si>
    <t xml:space="preserve">  Total  (sum lines 18-21)</t>
  </si>
  <si>
    <t>=</t>
  </si>
  <si>
    <t>=WS</t>
  </si>
  <si>
    <t>Please fill out info requested in the box below</t>
  </si>
  <si>
    <t>Acct 561.1 - 561.3, 561.BA included in Line 7</t>
  </si>
  <si>
    <t>Acct 561.BA for Schedule 24</t>
  </si>
  <si>
    <t>Page 5 of 6</t>
  </si>
  <si>
    <t>Acct 561.1 - 561.3 available for Schedule 1</t>
  </si>
  <si>
    <t>Revenue Credits for Sched 1 Acct 561.1 - 561.3</t>
  </si>
  <si>
    <t>transactions &lt;1 yr</t>
  </si>
  <si>
    <t>% Electric</t>
  </si>
  <si>
    <t>non-firm</t>
  </si>
  <si>
    <t>COMMON PLANT ALLOCATOR  (CE)   (Note O)</t>
  </si>
  <si>
    <t>(line 1 / line 4)</t>
  </si>
  <si>
    <t>(Page 4, line 22)</t>
  </si>
  <si>
    <t>transactions w/ load not in divisor</t>
  </si>
  <si>
    <t xml:space="preserve">  Electric</t>
  </si>
  <si>
    <t>200.3.c</t>
  </si>
  <si>
    <t>*</t>
  </si>
  <si>
    <t>total Revenue Credits</t>
  </si>
  <si>
    <t xml:space="preserve">  Gas</t>
  </si>
  <si>
    <t>201.3.d</t>
  </si>
  <si>
    <t>Net Schedule 1 Expenses (Acct 561.1-561.3 minus Credits)</t>
  </si>
  <si>
    <t xml:space="preserve">  Water</t>
  </si>
  <si>
    <t>201.3.e</t>
  </si>
  <si>
    <t xml:space="preserve">  Total  (sum lines 1-3)</t>
  </si>
  <si>
    <t>RETURN (R)</t>
  </si>
  <si>
    <t>Long Term Interest (117, sum of 62.c through 67.c)</t>
  </si>
  <si>
    <t>Preferred Dividends (118.29c) (positive number)</t>
  </si>
  <si>
    <t xml:space="preserve">                                          Development of Common Stock:</t>
  </si>
  <si>
    <t>Proprietary Capital (112.16.c)</t>
  </si>
  <si>
    <t xml:space="preserve">Less Preferred Stock (line 12) </t>
  </si>
  <si>
    <t>Less Account 216.1 (112.12.c)  (enter negative)</t>
  </si>
  <si>
    <t>Common Stock</t>
  </si>
  <si>
    <t>(sum lines 7-9)</t>
  </si>
  <si>
    <t>=WCLTD</t>
  </si>
  <si>
    <t>Cost</t>
  </si>
  <si>
    <t>%</t>
  </si>
  <si>
    <t>(Note P)</t>
  </si>
  <si>
    <t>Weighted</t>
  </si>
  <si>
    <t xml:space="preserve">  Long Term Debt (112, sum of  18.c through 21.c)</t>
  </si>
  <si>
    <t xml:space="preserve">  Preferred Stock  ( 112.3.c)</t>
  </si>
  <si>
    <t xml:space="preserve">  Common Stock  (line 10)</t>
  </si>
  <si>
    <t>Total  (sum lines 11-13)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</si>
  <si>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</si>
  <si>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</si>
  <si>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</si>
  <si>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</si>
  <si>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</si>
  <si>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</si>
  <si>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</si>
  <si>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</si>
  <si>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</si>
  <si>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</si>
  <si>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</si>
  <si>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</si>
  <si>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</si>
  <si>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</si>
  <si>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20a</t>
  </si>
  <si>
    <t xml:space="preserve">  c. Transmission charges associated with Schedule 26  (Note X)</t>
  </si>
  <si>
    <t>Total (a-b-c)</t>
  </si>
  <si>
    <t>Page 6 of 6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</si>
  <si>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</si>
  <si>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</si>
  <si>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 xml:space="preserve">The FERC's annual charges for the year assessed the Transmission Owner for service under this tariff. 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</si>
  <si>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</si>
  <si>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</si>
  <si>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</si>
  <si>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</si>
  <si>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</si>
  <si>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</si>
  <si>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</si>
  <si>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</si>
  <si>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</si>
  <si>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</si>
  <si>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</si>
  <si>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</si>
  <si>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</si>
  <si>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</si>
  <si>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</si>
  <si>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</si>
  <si>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</si>
  <si>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</si>
  <si>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</si>
  <si>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</si>
  <si>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</si>
  <si>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</si>
  <si>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>FIT =</t>
  </si>
  <si>
    <t xml:space="preserve">         Inputs Required: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</si>
  <si>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</si>
  <si>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</si>
  <si>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</si>
  <si>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</si>
  <si>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</si>
  <si>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</si>
  <si>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</si>
  <si>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</si>
  <si>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</si>
  <si>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</si>
  <si>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</si>
  <si>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</si>
  <si>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</si>
  <si>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</si>
  <si>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</si>
  <si>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</si>
  <si>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</si>
  <si>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</si>
  <si>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</si>
  <si>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</si>
  <si>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</si>
  <si>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</si>
  <si>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</si>
  <si>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</si>
  <si>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</si>
  <si>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</si>
  <si>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</si>
  <si>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</si>
  <si>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</si>
  <si>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</si>
  <si>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</si>
  <si>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 xml:space="preserve">  The ISO will report separately revenue derived from the AC system from revenue derived from the DC system thus allowing for Direct Assigment of those revenue credits.</t>
  </si>
  <si>
    <t>U</t>
  </si>
  <si>
    <t>Account 456.1 entry shall be the annual total of the quarterly values reported at Form 1, 330.x.n.</t>
  </si>
  <si>
    <t>V</t>
  </si>
  <si>
    <t>Account Nos. 561.4, 561.8, and 575.7 consist of RTO expenses billed to load-serving entities and are not included in Transmission Owner</t>
  </si>
  <si>
    <t>revenue requirements.</t>
  </si>
  <si>
    <t>W</t>
  </si>
  <si>
    <t>X</t>
  </si>
  <si>
    <t>Y</t>
  </si>
  <si>
    <t>Z</t>
  </si>
  <si>
    <t>Minnesota Power Transmission and General Plant Depreciation Rates are shown in an attached schedule</t>
  </si>
  <si>
    <t>AA</t>
  </si>
  <si>
    <t>The transmission charge for Non-Firm Point to Point Transmission Service over ALLETE's HVDC Facilities under Schedule 8 of the Tariff will be $1/MWh.</t>
  </si>
  <si>
    <t>AB</t>
  </si>
  <si>
    <r>
      <t>Percentage of transmission expenses included in ISO Rates (line 15 times line 1</t>
    </r>
    <r>
      <rPr>
        <b/>
        <sz val="12"/>
        <rFont val="Times New Roman"/>
        <family val="1"/>
      </rPr>
      <t>6</t>
    </r>
    <r>
      <rPr>
        <sz val="12"/>
        <rFont val="Times New Roman"/>
        <family val="1"/>
      </rPr>
      <t>)</t>
    </r>
  </si>
  <si>
    <r>
      <t>Removes dollar amount of transmission expenses included in the OATT ancillary services rates, including Account Nos. 561.1, 561.2,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561.3, and 561.BA.</t>
    </r>
  </si>
  <si>
    <t xml:space="preserve">To be completed in conjunction with Attachment O. </t>
  </si>
  <si>
    <t>Project Gross Plant</t>
  </si>
  <si>
    <t>Project Net Plant</t>
  </si>
  <si>
    <t>Annual Revenue Requirements</t>
  </si>
  <si>
    <t>AC System Projects</t>
  </si>
  <si>
    <t>(Page 1, Line 7, Col 6)</t>
  </si>
  <si>
    <t>(Col 3 * Col 4)</t>
  </si>
  <si>
    <t>(Page 1, Line 12, Col 6)</t>
  </si>
  <si>
    <t>(Col 6 * Col 7)</t>
  </si>
  <si>
    <t>Sum Cols 5,8 &amp; 9</t>
  </si>
  <si>
    <t>(Note G)</t>
  </si>
  <si>
    <t>Annual AC System Totals  (Note G)</t>
  </si>
  <si>
    <t>Gross Transmission Plant- Total</t>
  </si>
  <si>
    <t>Attach O, p 2, line 2 col 5, 7, 9  (Note A)</t>
  </si>
  <si>
    <t>Attach O, p 2, line 14 col 5, 7, 9  (Note B)</t>
  </si>
  <si>
    <t>DC System Projects</t>
  </si>
  <si>
    <t>(Page 1, Line 7, Col 8)</t>
  </si>
  <si>
    <t>(Page 1, Line 12, Col 8)</t>
  </si>
  <si>
    <t>3a</t>
  </si>
  <si>
    <t>None at this time</t>
  </si>
  <si>
    <t>3b</t>
  </si>
  <si>
    <t>Attach O, p 3, line 8 col 5, 7, 9</t>
  </si>
  <si>
    <t>3c</t>
  </si>
  <si>
    <t>( For AC System line 3 col 5 divided by line 1 col 5 or</t>
  </si>
  <si>
    <t xml:space="preserve"> For DC System line 3 col 7 divided by line 1 col 7) </t>
  </si>
  <si>
    <t>Annual DC System Totals  (Note G)</t>
  </si>
  <si>
    <t>Attach O, p 3, line 20 col 5, 7, 9</t>
  </si>
  <si>
    <t>( For AC System line 5 col 5 divided by line 1 col 5 or</t>
  </si>
  <si>
    <t xml:space="preserve"> For DC System line 5 col 7 divided by line 1 col 7) </t>
  </si>
  <si>
    <t>Annual Allocaton Factor for Expense</t>
  </si>
  <si>
    <t>( For AC System Sum line 4 col 5 plus  line 6 col 5 or</t>
  </si>
  <si>
    <t xml:space="preserve"> For DC System Sum line 4 col 7 plus   line 6 col 7) </t>
  </si>
  <si>
    <t>Attach O, p 3, line 27 col 5, 7, 9</t>
  </si>
  <si>
    <t>Annual Allocation Factor for Income Tax</t>
  </si>
  <si>
    <t>Attach O, p 3, line 28 col 5, 7, 9</t>
  </si>
  <si>
    <t xml:space="preserve">12 </t>
  </si>
  <si>
    <t>( For AC System Sum line 9 col 5 plus  line 11 col 5 or</t>
  </si>
  <si>
    <t xml:space="preserve"> For DC System Sum line 9 col 7 plus  line 11 col 7) </t>
  </si>
  <si>
    <t>Issued by: Stephen G. Kozey, Issuing Officer</t>
  </si>
  <si>
    <t>For the 12 months ended 12/31/11</t>
  </si>
  <si>
    <t>Effective Date: January 1, 2011</t>
  </si>
  <si>
    <t>1d</t>
  </si>
  <si>
    <t>MTEP07</t>
  </si>
  <si>
    <t>MTEP06</t>
  </si>
  <si>
    <t>For the 12 months ended 12/31/2011</t>
  </si>
  <si>
    <t>Effective:  January 1, 2011</t>
  </si>
  <si>
    <t>Peak as would be reported on page 401, column d of Form 1 at the time of the applicable pricing zone coincident monthly peaks.</t>
  </si>
  <si>
    <t>Labeled LF, LU, IF, IU on pages 310-311 of Form 1 at the time of the applicable pricing zone coincident monthly peaks.</t>
  </si>
  <si>
    <t>Labeled LF on page 328 of Form 1 at the time of the applicable pricing zone coincident monthly peaks.</t>
  </si>
  <si>
    <t>( For AC System line 8 col 5 divided by line 2 col 5 or</t>
  </si>
  <si>
    <t xml:space="preserve"> For DC System line 8 col 7 divided by line 2 col 7) </t>
  </si>
  <si>
    <t>( For AC System line 10 col 5 divided by line 2 col 5 or</t>
  </si>
  <si>
    <t xml:space="preserve"> For DC System line 10 col 7 divided by line 2 col 7) </t>
  </si>
  <si>
    <t>18a</t>
  </si>
  <si>
    <t>100% CWIP Recovery for Commission Approved Order</t>
  </si>
  <si>
    <t xml:space="preserve">No. 679 Transmission Projects  </t>
  </si>
  <si>
    <t>(Note AB)</t>
  </si>
  <si>
    <t>23a</t>
  </si>
  <si>
    <t>23b</t>
  </si>
  <si>
    <t>9a</t>
  </si>
  <si>
    <t xml:space="preserve">  Pre-Funded AFUDC Amortization</t>
  </si>
  <si>
    <t>9b</t>
  </si>
  <si>
    <t xml:space="preserve">  Abandoned Plant Amortization</t>
  </si>
  <si>
    <t>AD</t>
  </si>
  <si>
    <t>Minnesota Power will provide supporting calculations and work papers for all DA (Direct Assignment) DC Amounts</t>
  </si>
  <si>
    <t xml:space="preserve">Removes from revenue credits revenues that are distributed pursuant to Schedule 26 of the Midwest ISO Tariff, since the Transmission Owner's </t>
  </si>
  <si>
    <t xml:space="preserve">  Attachment O revenue requirements have already been reduced by the Attachment GG revenue requirements.  </t>
  </si>
  <si>
    <t xml:space="preserve">Pursuant to Attachment GG of the Midwest ISO Tariff, removes dollar amount of revenue requirements calculated pursuant to Attachment GG </t>
  </si>
  <si>
    <t xml:space="preserve">True Up Adjustment is included pursauant to a FERC approved methodology if applicable </t>
  </si>
  <si>
    <t>The Network Upgrade Charge is the value to be used in Schedule 26</t>
  </si>
  <si>
    <t xml:space="preserve">by FERC Order less any prefunded AFUDC, if applicable. </t>
  </si>
  <si>
    <t xml:space="preserve">when authorized by FERC Order less any prefunded AFUDC, if applicable.  </t>
  </si>
  <si>
    <t>Project Depreciation Expense is the actual value booked for the project included in Depreciation Expense in Attachment O (page 3, line 12).</t>
  </si>
  <si>
    <t>Revenue Req Adj for Attach O</t>
  </si>
  <si>
    <r>
      <t xml:space="preserve">and the loads are included in line 13, page 1.  Grandfathered agreements whose rates have </t>
    </r>
    <r>
      <rPr>
        <u val="single"/>
        <sz val="10"/>
        <rFont val="Times New Roman"/>
        <family val="1"/>
      </rPr>
      <t>not</t>
    </r>
    <r>
      <rPr>
        <sz val="10"/>
        <rFont val="Times New Roman"/>
        <family val="1"/>
      </rPr>
      <t xml:space="preserve"> been changed to eliminate or mitigate </t>
    </r>
  </si>
  <si>
    <t xml:space="preserve">Page 2 Line 23a includes the net prefunded AFUDC on CWIP included in rate base and page 3 line 9a includes the annual amortization of the prefunded AFUDC amounts included in Account No 407.4 as required  </t>
  </si>
  <si>
    <t>Second Revised Sheet No.  2758Z.15</t>
  </si>
  <si>
    <t>Superceding First Sheet No.  2758Z.15</t>
  </si>
  <si>
    <t>RATE BASE  (sum lines 18, 18a 24, 25, &amp; 29)</t>
  </si>
  <si>
    <t>Second Revised Sheet No.  2758Z.18</t>
  </si>
  <si>
    <t>Superceding First Sheet No.  2758Z.18</t>
  </si>
  <si>
    <t>if applicable.</t>
  </si>
  <si>
    <t>prefunded AFUDC, if applicable.  This value inlcudes subsequent capital investments required to maintain the facilities to their original capabilities</t>
  </si>
  <si>
    <t xml:space="preserve">Gross Transmission Plant that is identfied on Page 2 line 2 col 5, 7, 9 of Attachment O and  is inclusive of any CWIP included in rate base when authorized by FERC order,less any prefunded AFUDC, </t>
  </si>
  <si>
    <r>
      <t xml:space="preserve">Net Transmission Plant that is identfied on Page 2 line 14  Cols 5, 7, 9 of Attachment O and is inclusive of CWIP nd Unamortized Balance of Abandoned Plant in rate base when authorized </t>
    </r>
    <r>
      <rPr>
        <b/>
        <sz val="12"/>
        <rFont val="Arial"/>
        <family val="2"/>
      </rPr>
      <t xml:space="preserve"> </t>
    </r>
  </si>
  <si>
    <t xml:space="preserve">Project Gross Plant is the toal capital investment for the project calculated in the same method as the gross plant value in line 1 and is inclusive of CWIP in rate base when authorized by FERC Order less any </t>
  </si>
  <si>
    <t xml:space="preserve">Project Net Plant is the Project Gross Plant identified in Column 3 less the associated Accumulated Depreciation and is inclusive of CWIP and Unamortized Balance of Abandoned Plant in rate base </t>
  </si>
  <si>
    <t>Second Revised Sheet No.  3633Z.08</t>
  </si>
  <si>
    <t>Superceding First Sheet No.  3633Z.08</t>
  </si>
  <si>
    <t>Second Revised Sheet No.  3633Z.09</t>
  </si>
  <si>
    <t>Superceding First Sheet No.  3633Z.09</t>
  </si>
  <si>
    <t>Issued on:  October 16, 2010</t>
  </si>
  <si>
    <t>Issued on : October 16, 2010</t>
  </si>
  <si>
    <t xml:space="preserve">  Pre-Funded AFUDC on CWIP  </t>
  </si>
  <si>
    <t>(Notes AB and AD)</t>
  </si>
  <si>
    <t xml:space="preserve">  Unamortized Balance of Abandoned Plant  </t>
  </si>
  <si>
    <t>(Note   AD)</t>
  </si>
  <si>
    <t>Identifies which rate base balances are using average of the beginning of year and end of year balances reconiling to FERC From No.1 by page, line and column.</t>
  </si>
  <si>
    <t>Identifies lines items which rate base balances are using a 13 month average balance reconiling to FERC From No.1 by page, line and column.</t>
  </si>
  <si>
    <t>227.8.c &amp; 227.16.c    (Note AC)</t>
  </si>
  <si>
    <t>1e</t>
  </si>
  <si>
    <t>286-1</t>
  </si>
  <si>
    <t>286-2</t>
  </si>
  <si>
    <t>MTEP08</t>
  </si>
  <si>
    <t>277.9.k   (Note AC)</t>
  </si>
  <si>
    <t>234.8.c (Note AC)</t>
  </si>
  <si>
    <t>321.112.b    (Note Y)</t>
  </si>
  <si>
    <t>286-3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</si>
</sst>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0_);\(0\)"/>
    <numFmt numFmtId="177" formatCode="_(&quot;$&quot;* #,##0.000_);_(&quot;$&quot;* \(#,##0.000\);_(&quot;$&quot;* &quot;-&quot;??_);_(@_)"/>
    <numFmt numFmtId="178" formatCode="0.000"/>
    <numFmt numFmtId="179" formatCode="_(* #,##0.000_);_(* \(#,##0.000\);_(* &quot;-&quot;???_);_(@_)"/>
    <numFmt numFmtId="180" formatCode="_(* #,##0.00000_);_(* \(#,##0.00000\);_(* &quot;-&quot;?????_);_(@_)"/>
  </numFmts>
  <fonts count="44"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MT"/>
      <family val="0"/>
    </font>
    <font>
      <sz val="12"/>
      <color indexed="10"/>
      <name val="Arial"/>
      <family val="2"/>
    </font>
    <font>
      <sz val="10"/>
      <name val="Arial MT"/>
      <family val="0"/>
    </font>
    <font>
      <sz val="12"/>
      <color indexed="10"/>
      <name val="Arial MT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sz val="8"/>
      <name val="Arial MT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u val="single"/>
      <sz val="12"/>
      <name val="Times New Roman"/>
      <family val="1"/>
    </font>
    <font>
      <u val="single"/>
      <sz val="12"/>
      <name val="Arial MT"/>
      <family val="0"/>
    </font>
    <font>
      <strike/>
      <sz val="12"/>
      <name val="Arial MT"/>
      <family val="0"/>
    </font>
    <font>
      <b/>
      <sz val="16"/>
      <name val="Arial M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159">
    <xf numFmtId="173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3" fontId="0" fillId="0" borderId="0" applyProtection="0">
      <alignment/>
    </xf>
    <xf numFmtId="173" fontId="0" fillId="0" borderId="0" applyProtection="0">
      <alignment/>
    </xf>
    <xf numFmtId="0" fontId="0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17" fillId="20" borderId="12" applyNumberFormat="0" applyAlignment="0" applyProtection="0"/>
    <xf numFmtId="0" fontId="17" fillId="20" borderId="12" applyNumberFormat="0" applyAlignment="0" applyProtection="0"/>
    <xf numFmtId="0" fontId="17" fillId="20" borderId="12" applyNumberForma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03">
    <xf numFmtId="173" fontId="0" fillId="0" borderId="0" xfId="0" applyAlignment="1">
      <alignment/>
    </xf>
    <xf numFmtId="3" fontId="21" fillId="22" borderId="0" xfId="0" applyNumberFormat="1" applyFont="1" applyFill="1" applyBorder="1" applyAlignment="1">
      <alignment/>
    </xf>
    <xf numFmtId="0" fontId="28" fillId="0" borderId="0" xfId="138" applyFont="1" applyAlignment="1">
      <alignment/>
      <protection/>
    </xf>
    <xf numFmtId="0" fontId="28" fillId="0" borderId="0" xfId="138" applyNumberFormat="1" applyFont="1" applyAlignment="1">
      <alignment/>
      <protection/>
    </xf>
    <xf numFmtId="0" fontId="28" fillId="0" borderId="0" xfId="138" applyNumberFormat="1" applyFont="1" applyAlignment="1">
      <alignment horizontal="left"/>
      <protection/>
    </xf>
    <xf numFmtId="0" fontId="28" fillId="0" borderId="0" xfId="138" applyNumberFormat="1" applyFont="1">
      <alignment/>
      <protection/>
    </xf>
    <xf numFmtId="0" fontId="29" fillId="0" borderId="0" xfId="138" applyNumberFormat="1" applyFont="1" applyAlignment="1">
      <alignment horizontal="center"/>
      <protection/>
    </xf>
    <xf numFmtId="0" fontId="28" fillId="0" borderId="0" xfId="138" applyNumberFormat="1" applyFont="1" applyAlignment="1">
      <alignment horizontal="center"/>
      <protection/>
    </xf>
    <xf numFmtId="0" fontId="28" fillId="0" borderId="0" xfId="138" applyFont="1" applyAlignment="1">
      <alignment horizontal="center"/>
      <protection/>
    </xf>
    <xf numFmtId="0" fontId="28" fillId="0" borderId="0" xfId="138" applyNumberFormat="1" applyFont="1" applyAlignment="1">
      <alignment horizontal="right"/>
      <protection/>
    </xf>
    <xf numFmtId="0" fontId="28" fillId="22" borderId="0" xfId="138" applyNumberFormat="1" applyFont="1" applyFill="1">
      <alignment/>
      <protection/>
    </xf>
    <xf numFmtId="0" fontId="28" fillId="22" borderId="0" xfId="138" applyFont="1" applyFill="1" applyAlignment="1">
      <alignment horizontal="center"/>
      <protection/>
    </xf>
    <xf numFmtId="3" fontId="28" fillId="0" borderId="0" xfId="138" applyNumberFormat="1" applyFont="1" applyAlignment="1">
      <alignment/>
      <protection/>
    </xf>
    <xf numFmtId="0" fontId="28" fillId="0" borderId="0" xfId="138" applyNumberFormat="1" applyFont="1" applyFill="1">
      <alignment/>
      <protection/>
    </xf>
    <xf numFmtId="49" fontId="29" fillId="22" borderId="0" xfId="138" applyNumberFormat="1" applyFont="1" applyFill="1" applyAlignment="1">
      <alignment horizontal="center" wrapText="1"/>
      <protection/>
    </xf>
    <xf numFmtId="0" fontId="28" fillId="0" borderId="0" xfId="138" applyNumberFormat="1" applyFont="1" applyFill="1" applyBorder="1">
      <alignment/>
      <protection/>
    </xf>
    <xf numFmtId="0" fontId="29" fillId="0" borderId="0" xfId="138" applyFont="1" applyAlignment="1">
      <alignment horizontal="center"/>
      <protection/>
    </xf>
    <xf numFmtId="49" fontId="28" fillId="0" borderId="0" xfId="138" applyNumberFormat="1" applyFont="1">
      <alignment/>
      <protection/>
    </xf>
    <xf numFmtId="0" fontId="28" fillId="0" borderId="15" xfId="138" applyNumberFormat="1" applyFont="1" applyBorder="1" applyAlignment="1">
      <alignment horizontal="center"/>
      <protection/>
    </xf>
    <xf numFmtId="3" fontId="28" fillId="0" borderId="0" xfId="138" applyNumberFormat="1" applyFont="1">
      <alignment/>
      <protection/>
    </xf>
    <xf numFmtId="42" fontId="28" fillId="0" borderId="0" xfId="138" applyNumberFormat="1" applyFont="1" applyFill="1">
      <alignment/>
      <protection/>
    </xf>
    <xf numFmtId="0" fontId="28" fillId="0" borderId="0" xfId="138" applyFont="1" applyFill="1" applyAlignment="1">
      <alignment horizontal="center"/>
      <protection/>
    </xf>
    <xf numFmtId="42" fontId="28" fillId="0" borderId="0" xfId="138" applyNumberFormat="1" applyFont="1" applyFill="1" applyAlignment="1">
      <alignment horizontal="center"/>
      <protection/>
    </xf>
    <xf numFmtId="3" fontId="28" fillId="0" borderId="0" xfId="138" applyNumberFormat="1" applyFont="1" applyFill="1" applyAlignment="1">
      <alignment/>
      <protection/>
    </xf>
    <xf numFmtId="0" fontId="28" fillId="0" borderId="15" xfId="138" applyNumberFormat="1" applyFont="1" applyBorder="1" applyAlignment="1">
      <alignment horizontal="centerContinuous"/>
      <protection/>
    </xf>
    <xf numFmtId="174" fontId="28" fillId="0" borderId="0" xfId="96" applyNumberFormat="1" applyFont="1" applyAlignment="1">
      <alignment/>
    </xf>
    <xf numFmtId="166" fontId="28" fillId="0" borderId="0" xfId="138" applyNumberFormat="1" applyFont="1" applyAlignment="1">
      <alignment/>
      <protection/>
    </xf>
    <xf numFmtId="174" fontId="28" fillId="22" borderId="0" xfId="96" applyNumberFormat="1" applyFont="1" applyFill="1" applyAlignment="1">
      <alignment/>
    </xf>
    <xf numFmtId="3" fontId="28" fillId="0" borderId="0" xfId="138" applyNumberFormat="1" applyFont="1" applyFill="1" applyBorder="1">
      <alignment/>
      <protection/>
    </xf>
    <xf numFmtId="174" fontId="0" fillId="22" borderId="0" xfId="96" applyNumberFormat="1" applyFont="1" applyFill="1" applyAlignment="1">
      <alignment/>
    </xf>
    <xf numFmtId="0" fontId="0" fillId="0" borderId="0" xfId="138" applyFont="1" applyAlignment="1">
      <alignment/>
      <protection/>
    </xf>
    <xf numFmtId="174" fontId="28" fillId="0" borderId="15" xfId="96" applyNumberFormat="1" applyFont="1" applyBorder="1" applyAlignment="1">
      <alignment/>
    </xf>
    <xf numFmtId="3" fontId="28" fillId="0" borderId="0" xfId="138" applyNumberFormat="1" applyFont="1" applyBorder="1" applyAlignment="1">
      <alignment/>
      <protection/>
    </xf>
    <xf numFmtId="3" fontId="28" fillId="0" borderId="0" xfId="138" applyNumberFormat="1" applyFont="1" applyAlignment="1">
      <alignment horizontal="fill"/>
      <protection/>
    </xf>
    <xf numFmtId="174" fontId="0" fillId="0" borderId="0" xfId="96" applyNumberFormat="1" applyFont="1" applyAlignment="1">
      <alignment/>
    </xf>
    <xf numFmtId="3" fontId="0" fillId="0" borderId="0" xfId="138" applyNumberFormat="1" applyFont="1">
      <alignment/>
      <protection/>
    </xf>
    <xf numFmtId="3" fontId="0" fillId="0" borderId="0" xfId="138" applyNumberFormat="1" applyFont="1" applyAlignment="1">
      <alignment horizontal="center"/>
      <protection/>
    </xf>
    <xf numFmtId="174" fontId="28" fillId="0" borderId="0" xfId="96" applyNumberFormat="1" applyFont="1" applyBorder="1" applyAlignment="1">
      <alignment horizontal="right"/>
    </xf>
    <xf numFmtId="42" fontId="28" fillId="0" borderId="0" xfId="138" applyNumberFormat="1" applyFont="1" applyBorder="1" applyAlignment="1">
      <alignment horizontal="right"/>
      <protection/>
    </xf>
    <xf numFmtId="42" fontId="28" fillId="0" borderId="0" xfId="138" applyNumberFormat="1" applyFont="1" applyBorder="1" applyAlignment="1">
      <alignment horizontal="center"/>
      <protection/>
    </xf>
    <xf numFmtId="0" fontId="0" fillId="0" borderId="0" xfId="138" applyNumberFormat="1" applyFont="1">
      <alignment/>
      <protection/>
    </xf>
    <xf numFmtId="0" fontId="28" fillId="0" borderId="0" xfId="138" applyFont="1" applyFill="1" applyAlignment="1">
      <alignment/>
      <protection/>
    </xf>
    <xf numFmtId="0" fontId="0" fillId="0" borderId="0" xfId="138" applyNumberFormat="1" applyFont="1" applyAlignment="1">
      <alignment horizontal="center"/>
      <protection/>
    </xf>
    <xf numFmtId="174" fontId="0" fillId="0" borderId="0" xfId="96" applyNumberFormat="1" applyFont="1" applyAlignment="1">
      <alignment/>
    </xf>
    <xf numFmtId="174" fontId="28" fillId="0" borderId="0" xfId="96" applyNumberFormat="1" applyFont="1" applyAlignment="1">
      <alignment/>
    </xf>
    <xf numFmtId="174" fontId="28" fillId="22" borderId="0" xfId="96" applyNumberFormat="1" applyFont="1" applyFill="1" applyAlignment="1">
      <alignment/>
    </xf>
    <xf numFmtId="3" fontId="28" fillId="0" borderId="0" xfId="138" applyNumberFormat="1" applyFont="1" applyAlignment="1">
      <alignment horizontal="center"/>
      <protection/>
    </xf>
    <xf numFmtId="174" fontId="28" fillId="0" borderId="0" xfId="96" applyNumberFormat="1" applyFont="1" applyFill="1" applyAlignment="1">
      <alignment/>
    </xf>
    <xf numFmtId="168" fontId="28" fillId="0" borderId="0" xfId="138" applyNumberFormat="1" applyFont="1">
      <alignment/>
      <protection/>
    </xf>
    <xf numFmtId="177" fontId="28" fillId="0" borderId="0" xfId="138" applyNumberFormat="1" applyFont="1" applyAlignment="1">
      <alignment/>
      <protection/>
    </xf>
    <xf numFmtId="44" fontId="28" fillId="0" borderId="0" xfId="138" applyNumberFormat="1" applyFont="1" applyAlignment="1">
      <alignment/>
      <protection/>
    </xf>
    <xf numFmtId="44" fontId="28" fillId="0" borderId="0" xfId="138" applyNumberFormat="1" applyFont="1" applyAlignment="1">
      <alignment horizontal="center"/>
      <protection/>
    </xf>
    <xf numFmtId="172" fontId="28" fillId="0" borderId="0" xfId="138" applyNumberFormat="1" applyFont="1" applyAlignment="1">
      <alignment/>
      <protection/>
    </xf>
    <xf numFmtId="172" fontId="28" fillId="0" borderId="0" xfId="138" applyNumberFormat="1" applyFont="1" applyAlignment="1">
      <alignment horizontal="center"/>
      <protection/>
    </xf>
    <xf numFmtId="172" fontId="28" fillId="0" borderId="0" xfId="138" applyNumberFormat="1" applyFont="1" applyFill="1" applyAlignment="1">
      <alignment/>
      <protection/>
    </xf>
    <xf numFmtId="172" fontId="28" fillId="0" borderId="0" xfId="138" applyNumberFormat="1" applyFont="1" applyFill="1" applyAlignment="1">
      <alignment horizontal="center"/>
      <protection/>
    </xf>
    <xf numFmtId="168" fontId="28" fillId="0" borderId="0" xfId="138" applyNumberFormat="1" applyFont="1" applyAlignment="1">
      <alignment horizontal="center"/>
      <protection/>
    </xf>
    <xf numFmtId="172" fontId="28" fillId="22" borderId="0" xfId="138" applyNumberFormat="1" applyFont="1" applyFill="1" applyProtection="1">
      <alignment/>
      <protection locked="0"/>
    </xf>
    <xf numFmtId="172" fontId="28" fillId="0" borderId="0" xfId="138" applyNumberFormat="1" applyFont="1" applyProtection="1">
      <alignment/>
      <protection locked="0"/>
    </xf>
    <xf numFmtId="0" fontId="28" fillId="0" borderId="0" xfId="138" applyNumberFormat="1" applyFont="1" applyFill="1" applyAlignment="1">
      <alignment horizontal="center"/>
      <protection/>
    </xf>
    <xf numFmtId="0" fontId="28" fillId="0" borderId="0" xfId="138" applyNumberFormat="1" applyFont="1" applyFill="1" applyAlignment="1">
      <alignment/>
      <protection/>
    </xf>
    <xf numFmtId="172" fontId="28" fillId="0" borderId="0" xfId="138" applyNumberFormat="1" applyFont="1" applyFill="1" applyProtection="1">
      <alignment/>
      <protection locked="0"/>
    </xf>
    <xf numFmtId="0" fontId="28" fillId="0" borderId="0" xfId="138" applyNumberFormat="1" applyFont="1" applyFill="1" applyAlignment="1">
      <alignment horizontal="left"/>
      <protection/>
    </xf>
    <xf numFmtId="3" fontId="29" fillId="22" borderId="0" xfId="138" applyNumberFormat="1" applyFont="1" applyFill="1" applyAlignment="1">
      <alignment horizontal="center" wrapText="1"/>
      <protection/>
    </xf>
    <xf numFmtId="49" fontId="28" fillId="0" borderId="0" xfId="138" applyNumberFormat="1" applyFont="1" applyAlignment="1">
      <alignment horizontal="left"/>
      <protection/>
    </xf>
    <xf numFmtId="49" fontId="28" fillId="0" borderId="0" xfId="138" applyNumberFormat="1" applyFont="1" applyAlignment="1">
      <alignment horizontal="center"/>
      <protection/>
    </xf>
    <xf numFmtId="3" fontId="29" fillId="0" borderId="0" xfId="138" applyNumberFormat="1" applyFont="1" applyAlignment="1">
      <alignment horizontal="center"/>
      <protection/>
    </xf>
    <xf numFmtId="3" fontId="29" fillId="0" borderId="0" xfId="138" applyNumberFormat="1" applyFont="1" applyAlignment="1">
      <alignment/>
      <protection/>
    </xf>
    <xf numFmtId="0" fontId="29" fillId="0" borderId="0" xfId="138" applyNumberFormat="1" applyFont="1" applyAlignment="1">
      <alignment/>
      <protection/>
    </xf>
    <xf numFmtId="165" fontId="28" fillId="0" borderId="0" xfId="138" applyNumberFormat="1" applyFont="1" applyAlignment="1">
      <alignment/>
      <protection/>
    </xf>
    <xf numFmtId="165" fontId="28" fillId="0" borderId="0" xfId="138" applyNumberFormat="1" applyFont="1" applyFill="1" applyAlignment="1">
      <alignment/>
      <protection/>
    </xf>
    <xf numFmtId="174" fontId="28" fillId="0" borderId="0" xfId="96" applyNumberFormat="1" applyFont="1" applyFill="1" applyAlignment="1">
      <alignment horizontal="center"/>
    </xf>
    <xf numFmtId="174" fontId="28" fillId="0" borderId="0" xfId="96" applyNumberFormat="1" applyFont="1" applyAlignment="1">
      <alignment horizontal="center"/>
    </xf>
    <xf numFmtId="174" fontId="28" fillId="22" borderId="15" xfId="96" applyNumberFormat="1" applyFont="1" applyFill="1" applyBorder="1" applyAlignment="1">
      <alignment/>
    </xf>
    <xf numFmtId="174" fontId="28" fillId="0" borderId="15" xfId="96" applyNumberFormat="1" applyFont="1" applyFill="1" applyBorder="1" applyAlignment="1">
      <alignment/>
    </xf>
    <xf numFmtId="174" fontId="28" fillId="0" borderId="0" xfId="96" applyNumberFormat="1" applyFont="1" applyFill="1" applyBorder="1" applyAlignment="1">
      <alignment/>
    </xf>
    <xf numFmtId="164" fontId="28" fillId="0" borderId="0" xfId="138" applyNumberFormat="1" applyFont="1" applyFill="1" applyAlignment="1">
      <alignment horizontal="center"/>
      <protection/>
    </xf>
    <xf numFmtId="164" fontId="28" fillId="0" borderId="0" xfId="138" applyNumberFormat="1" applyFont="1" applyAlignment="1">
      <alignment horizontal="center"/>
      <protection/>
    </xf>
    <xf numFmtId="174" fontId="28" fillId="0" borderId="0" xfId="96" applyNumberFormat="1" applyFont="1" applyFill="1" applyAlignment="1">
      <alignment horizontal="right"/>
    </xf>
    <xf numFmtId="174" fontId="28" fillId="0" borderId="0" xfId="96" applyNumberFormat="1" applyFont="1" applyAlignment="1">
      <alignment horizontal="right"/>
    </xf>
    <xf numFmtId="174" fontId="28" fillId="0" borderId="0" xfId="96" applyNumberFormat="1" applyFont="1" applyFill="1" applyBorder="1" applyAlignment="1">
      <alignment horizontal="right"/>
    </xf>
    <xf numFmtId="174" fontId="28" fillId="0" borderId="0" xfId="96" applyNumberFormat="1" applyFont="1" applyBorder="1" applyAlignment="1">
      <alignment/>
    </xf>
    <xf numFmtId="174" fontId="28" fillId="0" borderId="0" xfId="96" applyNumberFormat="1" applyFont="1" applyBorder="1" applyAlignment="1">
      <alignment horizontal="center"/>
    </xf>
    <xf numFmtId="165" fontId="28" fillId="0" borderId="0" xfId="138" applyNumberFormat="1" applyFont="1" applyFill="1" applyAlignment="1">
      <alignment horizontal="right"/>
      <protection/>
    </xf>
    <xf numFmtId="174" fontId="28" fillId="0" borderId="0" xfId="96" applyNumberFormat="1" applyFont="1" applyFill="1" applyBorder="1" applyAlignment="1">
      <alignment horizontal="center"/>
    </xf>
    <xf numFmtId="174" fontId="28" fillId="0" borderId="0" xfId="138" applyNumberFormat="1" applyFont="1" applyAlignment="1">
      <alignment/>
      <protection/>
    </xf>
    <xf numFmtId="0" fontId="28" fillId="0" borderId="15" xfId="138" applyFont="1" applyBorder="1" applyAlignment="1">
      <alignment/>
      <protection/>
    </xf>
    <xf numFmtId="3" fontId="28" fillId="0" borderId="16" xfId="138" applyNumberFormat="1" applyFont="1" applyBorder="1" applyAlignment="1">
      <alignment/>
      <protection/>
    </xf>
    <xf numFmtId="174" fontId="28" fillId="0" borderId="16" xfId="96" applyNumberFormat="1" applyFont="1" applyBorder="1" applyAlignment="1">
      <alignment/>
    </xf>
    <xf numFmtId="0" fontId="29" fillId="22" borderId="0" xfId="138" applyFont="1" applyFill="1" applyAlignment="1">
      <alignment horizontal="center" wrapText="1"/>
      <protection/>
    </xf>
    <xf numFmtId="3" fontId="30" fillId="0" borderId="0" xfId="138" applyNumberFormat="1" applyFont="1" applyAlignment="1">
      <alignment/>
      <protection/>
    </xf>
    <xf numFmtId="171" fontId="28" fillId="0" borderId="0" xfId="138" applyNumberFormat="1" applyFont="1" applyFill="1" applyAlignment="1">
      <alignment horizontal="left"/>
      <protection/>
    </xf>
    <xf numFmtId="3" fontId="28" fillId="0" borderId="0" xfId="138" applyNumberFormat="1" applyFont="1" applyFill="1" applyAlignment="1" quotePrefix="1">
      <alignment/>
      <protection/>
    </xf>
    <xf numFmtId="166" fontId="28" fillId="0" borderId="0" xfId="138" applyNumberFormat="1" applyFont="1" applyFill="1" applyAlignment="1">
      <alignment horizontal="right"/>
      <protection/>
    </xf>
    <xf numFmtId="10" fontId="28" fillId="0" borderId="0" xfId="147" applyNumberFormat="1" applyFont="1" applyFill="1" applyAlignment="1">
      <alignment horizontal="center"/>
    </xf>
    <xf numFmtId="10" fontId="28" fillId="0" borderId="0" xfId="147" applyNumberFormat="1" applyFont="1" applyAlignment="1">
      <alignment horizontal="center"/>
    </xf>
    <xf numFmtId="166" fontId="28" fillId="0" borderId="0" xfId="138" applyNumberFormat="1" applyFont="1" applyAlignment="1">
      <alignment horizontal="center"/>
      <protection/>
    </xf>
    <xf numFmtId="164" fontId="28" fillId="0" borderId="0" xfId="138" applyNumberFormat="1" applyFont="1" applyAlignment="1">
      <alignment horizontal="left"/>
      <protection/>
    </xf>
    <xf numFmtId="10" fontId="28" fillId="0" borderId="0" xfId="138" applyNumberFormat="1" applyFont="1" applyFill="1" applyAlignment="1">
      <alignment horizontal="right"/>
      <protection/>
    </xf>
    <xf numFmtId="169" fontId="28" fillId="0" borderId="0" xfId="138" applyNumberFormat="1" applyFont="1" applyFill="1" applyAlignment="1">
      <alignment horizontal="right"/>
      <protection/>
    </xf>
    <xf numFmtId="10" fontId="28" fillId="0" borderId="0" xfId="138" applyNumberFormat="1" applyFont="1" applyFill="1" applyAlignment="1">
      <alignment horizontal="left"/>
      <protection/>
    </xf>
    <xf numFmtId="167" fontId="28" fillId="0" borderId="0" xfId="138" applyNumberFormat="1" applyFont="1" applyAlignment="1">
      <alignment/>
      <protection/>
    </xf>
    <xf numFmtId="174" fontId="28" fillId="0" borderId="17" xfId="96" applyNumberFormat="1" applyFont="1" applyBorder="1" applyAlignment="1">
      <alignment/>
    </xf>
    <xf numFmtId="174" fontId="28" fillId="0" borderId="0" xfId="96" applyNumberFormat="1" applyFont="1" applyFill="1" applyAlignment="1" applyProtection="1">
      <alignment/>
      <protection locked="0"/>
    </xf>
    <xf numFmtId="174" fontId="28" fillId="0" borderId="16" xfId="96" applyNumberFormat="1" applyFont="1" applyFill="1" applyBorder="1" applyAlignment="1">
      <alignment/>
    </xf>
    <xf numFmtId="0" fontId="28" fillId="0" borderId="15" xfId="138" applyNumberFormat="1" applyFont="1" applyFill="1" applyBorder="1">
      <alignment/>
      <protection/>
    </xf>
    <xf numFmtId="3" fontId="28" fillId="0" borderId="15" xfId="138" applyNumberFormat="1" applyFont="1" applyFill="1" applyBorder="1" applyAlignment="1">
      <alignment/>
      <protection/>
    </xf>
    <xf numFmtId="3" fontId="28" fillId="0" borderId="0" xfId="138" applyNumberFormat="1" applyFont="1" applyFill="1" applyAlignment="1">
      <alignment horizontal="center"/>
      <protection/>
    </xf>
    <xf numFmtId="49" fontId="28" fillId="0" borderId="0" xfId="138" applyNumberFormat="1" applyFont="1" applyFill="1">
      <alignment/>
      <protection/>
    </xf>
    <xf numFmtId="49" fontId="28" fillId="0" borderId="0" xfId="138" applyNumberFormat="1" applyFont="1" applyFill="1" applyAlignment="1">
      <alignment/>
      <protection/>
    </xf>
    <xf numFmtId="49" fontId="28" fillId="0" borderId="0" xfId="138" applyNumberFormat="1" applyFont="1" applyFill="1" applyAlignment="1">
      <alignment horizontal="center"/>
      <protection/>
    </xf>
    <xf numFmtId="3" fontId="28" fillId="0" borderId="0" xfId="138" applyNumberFormat="1" applyFont="1" applyFill="1" applyAlignment="1">
      <alignment horizontal="right"/>
      <protection/>
    </xf>
    <xf numFmtId="166" fontId="28" fillId="0" borderId="0" xfId="138" applyNumberFormat="1" applyFont="1" applyFill="1" applyAlignment="1">
      <alignment/>
      <protection/>
    </xf>
    <xf numFmtId="165" fontId="28" fillId="0" borderId="0" xfId="138" applyNumberFormat="1" applyFont="1" applyFill="1">
      <alignment/>
      <protection/>
    </xf>
    <xf numFmtId="166" fontId="28" fillId="0" borderId="0" xfId="138" applyNumberFormat="1" applyFont="1" applyFill="1">
      <alignment/>
      <protection/>
    </xf>
    <xf numFmtId="0" fontId="0" fillId="0" borderId="0" xfId="138" applyNumberFormat="1" applyFont="1" applyAlignment="1">
      <alignment/>
      <protection/>
    </xf>
    <xf numFmtId="3" fontId="0" fillId="0" borderId="0" xfId="138" applyNumberFormat="1" applyFont="1" applyAlignment="1">
      <alignment/>
      <protection/>
    </xf>
    <xf numFmtId="3" fontId="28" fillId="0" borderId="15" xfId="138" applyNumberFormat="1" applyFont="1" applyBorder="1" applyAlignment="1">
      <alignment/>
      <protection/>
    </xf>
    <xf numFmtId="3" fontId="28" fillId="0" borderId="15" xfId="138" applyNumberFormat="1" applyFont="1" applyBorder="1" applyAlignment="1">
      <alignment horizontal="center"/>
      <protection/>
    </xf>
    <xf numFmtId="4" fontId="28" fillId="0" borderId="0" xfId="138" applyNumberFormat="1" applyFont="1" applyAlignment="1">
      <alignment/>
      <protection/>
    </xf>
    <xf numFmtId="3" fontId="28" fillId="0" borderId="0" xfId="138" applyNumberFormat="1" applyFont="1" applyBorder="1" applyAlignment="1">
      <alignment horizontal="center"/>
      <protection/>
    </xf>
    <xf numFmtId="0" fontId="28" fillId="0" borderId="0" xfId="138" applyFont="1" applyAlignment="1" quotePrefix="1">
      <alignment horizontal="center"/>
      <protection/>
    </xf>
    <xf numFmtId="0" fontId="28" fillId="0" borderId="0" xfId="138" applyFont="1" applyFill="1" applyBorder="1" applyAlignment="1">
      <alignment/>
      <protection/>
    </xf>
    <xf numFmtId="49" fontId="29" fillId="0" borderId="0" xfId="138" applyNumberFormat="1" applyFont="1" applyFill="1" applyAlignment="1">
      <alignment horizontal="center" wrapText="1"/>
      <protection/>
    </xf>
    <xf numFmtId="166" fontId="29" fillId="0" borderId="0" xfId="138" applyNumberFormat="1" applyFont="1" applyFill="1" applyAlignment="1" quotePrefix="1">
      <alignment/>
      <protection/>
    </xf>
    <xf numFmtId="166" fontId="28" fillId="0" borderId="0" xfId="138" applyNumberFormat="1" applyFont="1" applyFill="1" applyAlignment="1">
      <alignment horizontal="center"/>
      <protection/>
    </xf>
    <xf numFmtId="0" fontId="28" fillId="0" borderId="15" xfId="138" applyNumberFormat="1" applyFont="1" applyBorder="1" applyAlignment="1">
      <alignment/>
      <protection/>
    </xf>
    <xf numFmtId="3" fontId="28" fillId="0" borderId="0" xfId="138" applyNumberFormat="1" applyFont="1" applyAlignment="1" quotePrefix="1">
      <alignment/>
      <protection/>
    </xf>
    <xf numFmtId="9" fontId="28" fillId="0" borderId="0" xfId="138" applyNumberFormat="1" applyFont="1" applyAlignment="1">
      <alignment/>
      <protection/>
    </xf>
    <xf numFmtId="169" fontId="28" fillId="0" borderId="0" xfId="138" applyNumberFormat="1" applyFont="1" applyAlignment="1">
      <alignment/>
      <protection/>
    </xf>
    <xf numFmtId="169" fontId="28" fillId="0" borderId="15" xfId="138" applyNumberFormat="1" applyFont="1" applyBorder="1" applyAlignment="1">
      <alignment/>
      <protection/>
    </xf>
    <xf numFmtId="0" fontId="28" fillId="0" borderId="0" xfId="138" applyNumberFormat="1" applyFont="1" applyBorder="1" applyAlignment="1">
      <alignment horizontal="center"/>
      <protection/>
    </xf>
    <xf numFmtId="0" fontId="28" fillId="0" borderId="0" xfId="138" applyFont="1" applyFill="1" applyAlignment="1" applyProtection="1">
      <alignment/>
      <protection/>
    </xf>
    <xf numFmtId="38" fontId="28" fillId="0" borderId="0" xfId="138" applyNumberFormat="1" applyFont="1" applyAlignment="1" applyProtection="1">
      <alignment/>
      <protection/>
    </xf>
    <xf numFmtId="38" fontId="28" fillId="0" borderId="0" xfId="138" applyNumberFormat="1" applyFont="1" applyAlignment="1">
      <alignment/>
      <protection/>
    </xf>
    <xf numFmtId="0" fontId="28" fillId="0" borderId="0" xfId="138" applyFont="1" applyBorder="1" applyAlignment="1">
      <alignment/>
      <protection/>
    </xf>
    <xf numFmtId="0" fontId="28" fillId="0" borderId="0" xfId="138" applyFont="1" applyBorder="1" applyAlignment="1">
      <alignment horizontal="center"/>
      <protection/>
    </xf>
    <xf numFmtId="174" fontId="28" fillId="22" borderId="0" xfId="96" applyNumberFormat="1" applyFont="1" applyFill="1" applyBorder="1" applyAlignment="1" applyProtection="1">
      <alignment/>
      <protection locked="0"/>
    </xf>
    <xf numFmtId="0" fontId="28" fillId="0" borderId="15" xfId="138" applyNumberFormat="1" applyFont="1" applyBorder="1">
      <alignment/>
      <protection/>
    </xf>
    <xf numFmtId="174" fontId="28" fillId="22" borderId="15" xfId="96" applyNumberFormat="1" applyFont="1" applyFill="1" applyBorder="1" applyAlignment="1" applyProtection="1">
      <alignment/>
      <protection locked="0"/>
    </xf>
    <xf numFmtId="174" fontId="28" fillId="0" borderId="0" xfId="96" applyNumberFormat="1" applyFont="1" applyFill="1" applyBorder="1" applyAlignment="1" applyProtection="1">
      <alignment/>
      <protection/>
    </xf>
    <xf numFmtId="3" fontId="21" fillId="0" borderId="0" xfId="138" applyNumberFormat="1" applyFont="1" applyAlignment="1">
      <alignment horizontal="center"/>
      <protection/>
    </xf>
    <xf numFmtId="172" fontId="28" fillId="0" borderId="0" xfId="138" applyNumberFormat="1" applyFont="1">
      <alignment/>
      <protection/>
    </xf>
    <xf numFmtId="3" fontId="28" fillId="0" borderId="0" xfId="138" applyNumberFormat="1" applyFont="1" applyAlignment="1" applyProtection="1">
      <alignment/>
      <protection/>
    </xf>
    <xf numFmtId="3" fontId="21" fillId="0" borderId="0" xfId="138" applyNumberFormat="1" applyFont="1" applyFill="1" applyAlignment="1">
      <alignment horizontal="center"/>
      <protection/>
    </xf>
    <xf numFmtId="0" fontId="28" fillId="0" borderId="0" xfId="138" applyNumberFormat="1" applyFont="1" applyBorder="1" applyAlignment="1">
      <alignment/>
      <protection/>
    </xf>
    <xf numFmtId="0" fontId="28" fillId="0" borderId="0" xfId="138" applyNumberFormat="1" applyFont="1" applyBorder="1">
      <alignment/>
      <protection/>
    </xf>
    <xf numFmtId="0" fontId="28" fillId="0" borderId="15" xfId="138" applyNumberFormat="1" applyFont="1" applyFill="1" applyBorder="1" applyAlignment="1">
      <alignment/>
      <protection/>
    </xf>
    <xf numFmtId="0" fontId="28" fillId="0" borderId="18" xfId="138" applyNumberFormat="1" applyFont="1" applyFill="1" applyBorder="1" applyAlignment="1">
      <alignment horizontal="center"/>
      <protection/>
    </xf>
    <xf numFmtId="174" fontId="28" fillId="0" borderId="0" xfId="96" applyNumberFormat="1" applyFont="1" applyFill="1" applyBorder="1" applyAlignment="1" applyProtection="1">
      <alignment/>
      <protection/>
    </xf>
    <xf numFmtId="173" fontId="28" fillId="0" borderId="0" xfId="138" applyNumberFormat="1" applyFont="1" applyAlignment="1">
      <alignment/>
      <protection/>
    </xf>
    <xf numFmtId="0" fontId="0" fillId="0" borderId="0" xfId="138" applyFont="1" applyAlignment="1">
      <alignment horizontal="left" wrapText="1"/>
      <protection/>
    </xf>
    <xf numFmtId="0" fontId="31" fillId="0" borderId="0" xfId="138" applyNumberFormat="1" applyFont="1" applyFill="1">
      <alignment/>
      <protection/>
    </xf>
    <xf numFmtId="3" fontId="31" fillId="0" borderId="0" xfId="138" applyNumberFormat="1" applyFont="1" applyFill="1" applyAlignment="1">
      <alignment/>
      <protection/>
    </xf>
    <xf numFmtId="0" fontId="31" fillId="0" borderId="0" xfId="138" applyFont="1" applyAlignment="1">
      <alignment horizontal="center"/>
      <protection/>
    </xf>
    <xf numFmtId="0" fontId="31" fillId="0" borderId="0" xfId="138" applyFont="1" applyAlignment="1">
      <alignment/>
      <protection/>
    </xf>
    <xf numFmtId="0" fontId="31" fillId="0" borderId="0" xfId="138" applyNumberFormat="1" applyFont="1" applyAlignment="1">
      <alignment horizontal="center"/>
      <protection/>
    </xf>
    <xf numFmtId="0" fontId="31" fillId="0" borderId="0" xfId="138" applyNumberFormat="1" applyFont="1">
      <alignment/>
      <protection/>
    </xf>
    <xf numFmtId="0" fontId="31" fillId="0" borderId="0" xfId="138" applyNumberFormat="1" applyFont="1" applyFill="1" applyAlignment="1">
      <alignment/>
      <protection/>
    </xf>
    <xf numFmtId="0" fontId="31" fillId="0" borderId="0" xfId="138" applyFont="1" applyFill="1" applyAlignment="1">
      <alignment/>
      <protection/>
    </xf>
    <xf numFmtId="0" fontId="32" fillId="0" borderId="0" xfId="138" applyNumberFormat="1" applyFont="1" applyFill="1">
      <alignment/>
      <protection/>
    </xf>
    <xf numFmtId="0" fontId="34" fillId="0" borderId="0" xfId="138" applyNumberFormat="1" applyFont="1" applyFill="1">
      <alignment/>
      <protection/>
    </xf>
    <xf numFmtId="0" fontId="34" fillId="0" borderId="0" xfId="138" applyFont="1" applyAlignment="1">
      <alignment/>
      <protection/>
    </xf>
    <xf numFmtId="0" fontId="34" fillId="0" borderId="0" xfId="138" applyFont="1" applyAlignment="1">
      <alignment horizontal="center"/>
      <protection/>
    </xf>
    <xf numFmtId="0" fontId="31" fillId="0" borderId="0" xfId="138" applyFont="1" applyFill="1" applyAlignment="1">
      <alignment horizontal="center"/>
      <protection/>
    </xf>
    <xf numFmtId="174" fontId="28" fillId="0" borderId="0" xfId="96" applyNumberFormat="1" applyFont="1" applyFill="1" applyAlignment="1">
      <alignment/>
    </xf>
    <xf numFmtId="174" fontId="28" fillId="0" borderId="0" xfId="96" applyNumberFormat="1" applyFont="1" applyFill="1" applyBorder="1" applyAlignment="1">
      <alignment/>
    </xf>
    <xf numFmtId="174" fontId="28" fillId="0" borderId="15" xfId="96" applyNumberFormat="1" applyFont="1" applyFill="1" applyBorder="1" applyAlignment="1">
      <alignment/>
    </xf>
    <xf numFmtId="169" fontId="28" fillId="0" borderId="0" xfId="138" applyNumberFormat="1" applyFont="1" applyFill="1" applyAlignment="1">
      <alignment/>
      <protection/>
    </xf>
    <xf numFmtId="0" fontId="28" fillId="22" borderId="0" xfId="138" applyNumberFormat="1" applyFont="1" applyFill="1" applyAlignment="1">
      <alignment horizontal="right"/>
      <protection/>
    </xf>
    <xf numFmtId="173" fontId="28" fillId="24" borderId="0" xfId="0" applyFont="1" applyFill="1" applyAlignment="1">
      <alignment/>
    </xf>
    <xf numFmtId="173" fontId="28" fillId="24" borderId="0" xfId="0" applyFont="1" applyFill="1" applyAlignment="1">
      <alignment horizontal="right"/>
    </xf>
    <xf numFmtId="173" fontId="29" fillId="24" borderId="0" xfId="0" applyFont="1" applyFill="1" applyAlignment="1">
      <alignment horizontal="center"/>
    </xf>
    <xf numFmtId="0" fontId="28" fillId="24" borderId="0" xfId="0" applyNumberFormat="1" applyFont="1" applyFill="1" applyAlignment="1" applyProtection="1">
      <alignment/>
      <protection locked="0"/>
    </xf>
    <xf numFmtId="0" fontId="28" fillId="24" borderId="0" xfId="0" applyNumberFormat="1" applyFont="1" applyFill="1" applyAlignment="1" applyProtection="1">
      <alignment horizontal="left"/>
      <protection locked="0"/>
    </xf>
    <xf numFmtId="0" fontId="28" fillId="24" borderId="0" xfId="0" applyNumberFormat="1" applyFont="1" applyFill="1" applyAlignment="1" applyProtection="1">
      <alignment/>
      <protection locked="0"/>
    </xf>
    <xf numFmtId="0" fontId="28" fillId="22" borderId="0" xfId="0" applyNumberFormat="1" applyFont="1" applyFill="1" applyAlignment="1" applyProtection="1">
      <alignment horizontal="right"/>
      <protection locked="0"/>
    </xf>
    <xf numFmtId="173" fontId="0" fillId="0" borderId="0" xfId="0" applyFont="1" applyAlignment="1">
      <alignment/>
    </xf>
    <xf numFmtId="3" fontId="28" fillId="24" borderId="0" xfId="0" applyNumberFormat="1" applyFont="1" applyFill="1" applyAlignment="1">
      <alignment/>
    </xf>
    <xf numFmtId="0" fontId="28" fillId="24" borderId="0" xfId="0" applyNumberFormat="1" applyFont="1" applyFill="1" applyAlignment="1">
      <alignment/>
    </xf>
    <xf numFmtId="0" fontId="28" fillId="24" borderId="0" xfId="0" applyNumberFormat="1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>
      <alignment/>
    </xf>
    <xf numFmtId="49" fontId="28" fillId="24" borderId="0" xfId="0" applyNumberFormat="1" applyFont="1" applyFill="1" applyAlignment="1">
      <alignment/>
    </xf>
    <xf numFmtId="0" fontId="0" fillId="0" borderId="0" xfId="0" applyNumberFormat="1" applyFont="1" applyBorder="1" applyAlignment="1">
      <alignment/>
    </xf>
    <xf numFmtId="176" fontId="0" fillId="0" borderId="0" xfId="0" applyNumberFormat="1" applyAlignment="1">
      <alignment horizontal="center" vertical="center"/>
    </xf>
    <xf numFmtId="0" fontId="0" fillId="24" borderId="0" xfId="0" applyNumberFormat="1" applyFill="1" applyAlignment="1" applyProtection="1">
      <alignment horizontal="center"/>
      <protection locked="0"/>
    </xf>
    <xf numFmtId="173" fontId="0" fillId="24" borderId="0" xfId="0" applyFill="1" applyAlignment="1">
      <alignment/>
    </xf>
    <xf numFmtId="0" fontId="21" fillId="24" borderId="0" xfId="0" applyNumberFormat="1" applyFont="1" applyFill="1" applyAlignment="1">
      <alignment/>
    </xf>
    <xf numFmtId="49" fontId="21" fillId="24" borderId="0" xfId="0" applyNumberFormat="1" applyFont="1" applyFill="1" applyAlignment="1">
      <alignment/>
    </xf>
    <xf numFmtId="173" fontId="0" fillId="0" borderId="0" xfId="0" applyAlignment="1">
      <alignment/>
    </xf>
    <xf numFmtId="3" fontId="21" fillId="24" borderId="0" xfId="0" applyNumberFormat="1" applyFont="1" applyFill="1" applyAlignment="1">
      <alignment/>
    </xf>
    <xf numFmtId="0" fontId="28" fillId="24" borderId="0" xfId="0" applyNumberFormat="1" applyFont="1" applyFill="1" applyAlignment="1">
      <alignment horizontal="center"/>
    </xf>
    <xf numFmtId="176" fontId="28" fillId="24" borderId="0" xfId="0" applyNumberFormat="1" applyFont="1" applyFill="1" applyAlignment="1">
      <alignment horizontal="center"/>
    </xf>
    <xf numFmtId="3" fontId="21" fillId="24" borderId="0" xfId="0" applyNumberFormat="1" applyFont="1" applyFill="1" applyAlignment="1">
      <alignment/>
    </xf>
    <xf numFmtId="49" fontId="28" fillId="24" borderId="0" xfId="0" applyNumberFormat="1" applyFont="1" applyFill="1" applyAlignment="1">
      <alignment horizontal="center"/>
    </xf>
    <xf numFmtId="49" fontId="28" fillId="24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10" fontId="21" fillId="24" borderId="19" xfId="0" applyNumberFormat="1" applyFont="1" applyFill="1" applyBorder="1" applyAlignment="1">
      <alignment/>
    </xf>
    <xf numFmtId="0" fontId="21" fillId="24" borderId="0" xfId="0" applyNumberFormat="1" applyFont="1" applyFill="1" applyAlignment="1">
      <alignment/>
    </xf>
    <xf numFmtId="3" fontId="29" fillId="24" borderId="0" xfId="0" applyNumberFormat="1" applyFont="1" applyFill="1" applyAlignment="1">
      <alignment horizontal="center"/>
    </xf>
    <xf numFmtId="173" fontId="23" fillId="24" borderId="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29" fillId="24" borderId="0" xfId="0" applyNumberFormat="1" applyFont="1" applyFill="1" applyAlignment="1" applyProtection="1">
      <alignment horizontal="center"/>
      <protection locked="0"/>
    </xf>
    <xf numFmtId="3" fontId="29" fillId="24" borderId="0" xfId="0" applyNumberFormat="1" applyFont="1" applyFill="1" applyAlignment="1">
      <alignment/>
    </xf>
    <xf numFmtId="3" fontId="22" fillId="24" borderId="0" xfId="0" applyNumberFormat="1" applyFont="1" applyFill="1" applyAlignment="1">
      <alignment/>
    </xf>
    <xf numFmtId="173" fontId="29" fillId="0" borderId="0" xfId="0" applyFont="1" applyAlignment="1">
      <alignment horizontal="center"/>
    </xf>
    <xf numFmtId="173" fontId="29" fillId="24" borderId="0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24" borderId="15" xfId="0" applyNumberFormat="1" applyFill="1" applyBorder="1" applyAlignment="1" applyProtection="1">
      <alignment horizontal="center"/>
      <protection locked="0"/>
    </xf>
    <xf numFmtId="0" fontId="22" fillId="24" borderId="0" xfId="0" applyNumberFormat="1" applyFont="1" applyFill="1" applyAlignment="1">
      <alignment/>
    </xf>
    <xf numFmtId="10" fontId="21" fillId="24" borderId="0" xfId="0" applyNumberFormat="1" applyFont="1" applyFill="1" applyAlignment="1">
      <alignment/>
    </xf>
    <xf numFmtId="3" fontId="0" fillId="24" borderId="0" xfId="0" applyNumberFormat="1" applyFill="1" applyAlignment="1">
      <alignment horizontal="center"/>
    </xf>
    <xf numFmtId="0" fontId="28" fillId="24" borderId="0" xfId="0" applyNumberFormat="1" applyFont="1" applyFill="1" applyAlignment="1">
      <alignment/>
    </xf>
    <xf numFmtId="3" fontId="28" fillId="24" borderId="0" xfId="0" applyNumberFormat="1" applyFont="1" applyFill="1" applyAlignment="1">
      <alignment horizontal="center"/>
    </xf>
    <xf numFmtId="3" fontId="21" fillId="22" borderId="0" xfId="0" applyNumberFormat="1" applyFont="1" applyFill="1" applyAlignment="1">
      <alignment/>
    </xf>
    <xf numFmtId="165" fontId="21" fillId="24" borderId="0" xfId="0" applyNumberFormat="1" applyFont="1" applyFill="1" applyAlignment="1">
      <alignment/>
    </xf>
    <xf numFmtId="173" fontId="0" fillId="24" borderId="0" xfId="0" applyFill="1" applyBorder="1" applyAlignment="1">
      <alignment/>
    </xf>
    <xf numFmtId="3" fontId="21" fillId="0" borderId="0" xfId="0" applyNumberFormat="1" applyFont="1" applyFill="1" applyAlignment="1">
      <alignment/>
    </xf>
    <xf numFmtId="10" fontId="21" fillId="24" borderId="20" xfId="0" applyNumberFormat="1" applyFont="1" applyFill="1" applyBorder="1" applyAlignment="1">
      <alignment/>
    </xf>
    <xf numFmtId="3" fontId="31" fillId="24" borderId="0" xfId="0" applyNumberFormat="1" applyFont="1" applyFill="1" applyAlignment="1">
      <alignment horizontal="center"/>
    </xf>
    <xf numFmtId="10" fontId="22" fillId="24" borderId="0" xfId="0" applyNumberFormat="1" applyFont="1" applyFill="1" applyAlignment="1">
      <alignment/>
    </xf>
    <xf numFmtId="3" fontId="23" fillId="0" borderId="0" xfId="0" applyNumberFormat="1" applyFont="1" applyBorder="1" applyAlignment="1">
      <alignment/>
    </xf>
    <xf numFmtId="49" fontId="0" fillId="24" borderId="0" xfId="0" applyNumberFormat="1" applyFill="1" applyAlignment="1">
      <alignment horizontal="center"/>
    </xf>
    <xf numFmtId="173" fontId="28" fillId="24" borderId="0" xfId="0" applyFont="1" applyFill="1" applyAlignment="1">
      <alignment horizontal="center"/>
    </xf>
    <xf numFmtId="173" fontId="0" fillId="0" borderId="0" xfId="0" applyBorder="1" applyAlignment="1">
      <alignment/>
    </xf>
    <xf numFmtId="166" fontId="21" fillId="24" borderId="0" xfId="0" applyNumberFormat="1" applyFont="1" applyFill="1" applyAlignment="1">
      <alignment/>
    </xf>
    <xf numFmtId="0" fontId="22" fillId="24" borderId="0" xfId="0" applyNumberFormat="1" applyFont="1" applyFill="1" applyAlignment="1">
      <alignment horizontal="center"/>
    </xf>
    <xf numFmtId="173" fontId="35" fillId="0" borderId="0" xfId="0" applyFont="1" applyAlignment="1">
      <alignment/>
    </xf>
    <xf numFmtId="173" fontId="35" fillId="0" borderId="0" xfId="0" applyFont="1" applyAlignment="1">
      <alignment/>
    </xf>
    <xf numFmtId="173" fontId="25" fillId="0" borderId="0" xfId="0" applyFont="1" applyAlignment="1">
      <alignment/>
    </xf>
    <xf numFmtId="0" fontId="29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 horizontal="center"/>
    </xf>
    <xf numFmtId="173" fontId="26" fillId="24" borderId="0" xfId="0" applyFont="1" applyFill="1" applyAlignment="1">
      <alignment/>
    </xf>
    <xf numFmtId="173" fontId="0" fillId="24" borderId="0" xfId="0" applyFont="1" applyFill="1" applyAlignment="1">
      <alignment/>
    </xf>
    <xf numFmtId="3" fontId="24" fillId="24" borderId="0" xfId="0" applyNumberFormat="1" applyFont="1" applyFill="1" applyAlignment="1">
      <alignment/>
    </xf>
    <xf numFmtId="164" fontId="28" fillId="24" borderId="0" xfId="0" applyNumberFormat="1" applyFont="1" applyFill="1" applyAlignment="1">
      <alignment horizontal="center"/>
    </xf>
    <xf numFmtId="3" fontId="0" fillId="24" borderId="0" xfId="0" applyNumberFormat="1" applyFill="1" applyAlignment="1">
      <alignment/>
    </xf>
    <xf numFmtId="174" fontId="21" fillId="22" borderId="0" xfId="96" applyNumberFormat="1" applyFont="1" applyFill="1" applyAlignment="1">
      <alignment/>
    </xf>
    <xf numFmtId="3" fontId="21" fillId="24" borderId="0" xfId="0" applyNumberFormat="1" applyFont="1" applyFill="1" applyAlignment="1">
      <alignment horizontal="center"/>
    </xf>
    <xf numFmtId="10" fontId="21" fillId="24" borderId="0" xfId="0" applyNumberFormat="1" applyFont="1" applyFill="1" applyBorder="1" applyAlignment="1">
      <alignment/>
    </xf>
    <xf numFmtId="3" fontId="21" fillId="24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3" fontId="21" fillId="24" borderId="0" xfId="0" applyFont="1" applyFill="1" applyAlignment="1">
      <alignment/>
    </xf>
    <xf numFmtId="173" fontId="21" fillId="24" borderId="0" xfId="0" applyFont="1" applyFill="1" applyAlignment="1">
      <alignment horizontal="center"/>
    </xf>
    <xf numFmtId="49" fontId="28" fillId="24" borderId="0" xfId="0" applyNumberFormat="1" applyFont="1" applyFill="1" applyAlignment="1">
      <alignment horizontal="left"/>
    </xf>
    <xf numFmtId="10" fontId="28" fillId="24" borderId="0" xfId="0" applyNumberFormat="1" applyFont="1" applyFill="1" applyAlignment="1">
      <alignment/>
    </xf>
    <xf numFmtId="0" fontId="28" fillId="0" borderId="0" xfId="0" applyNumberFormat="1" applyFont="1" applyAlignment="1">
      <alignment horizontal="right"/>
    </xf>
    <xf numFmtId="173" fontId="28" fillId="0" borderId="0" xfId="0" applyFont="1" applyAlignment="1">
      <alignment/>
    </xf>
    <xf numFmtId="10" fontId="29" fillId="24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right"/>
    </xf>
    <xf numFmtId="173" fontId="0" fillId="0" borderId="0" xfId="0" applyFill="1" applyAlignment="1">
      <alignment/>
    </xf>
    <xf numFmtId="173" fontId="25" fillId="0" borderId="0" xfId="0" applyFont="1" applyBorder="1" applyAlignment="1">
      <alignment/>
    </xf>
    <xf numFmtId="173" fontId="25" fillId="0" borderId="0" xfId="0" applyFont="1" applyAlignment="1">
      <alignment/>
    </xf>
    <xf numFmtId="0" fontId="28" fillId="0" borderId="0" xfId="0" applyNumberFormat="1" applyFont="1" applyFill="1" applyAlignment="1" applyProtection="1">
      <alignment horizontal="right"/>
      <protection locked="0"/>
    </xf>
    <xf numFmtId="173" fontId="0" fillId="0" borderId="0" xfId="0" applyFont="1" applyAlignment="1">
      <alignment/>
    </xf>
    <xf numFmtId="173" fontId="21" fillId="0" borderId="21" xfId="0" applyFont="1" applyBorder="1" applyAlignment="1">
      <alignment horizontal="center" wrapText="1"/>
    </xf>
    <xf numFmtId="173" fontId="21" fillId="0" borderId="22" xfId="0" applyFont="1" applyBorder="1" applyAlignment="1">
      <alignment horizontal="center" wrapText="1"/>
    </xf>
    <xf numFmtId="173" fontId="21" fillId="0" borderId="23" xfId="0" applyFont="1" applyBorder="1" applyAlignment="1">
      <alignment horizontal="center" wrapText="1"/>
    </xf>
    <xf numFmtId="173" fontId="21" fillId="0" borderId="22" xfId="0" applyFont="1" applyBorder="1" applyAlignment="1">
      <alignment/>
    </xf>
    <xf numFmtId="173" fontId="21" fillId="0" borderId="22" xfId="0" applyFont="1" applyBorder="1" applyAlignment="1">
      <alignment horizontal="center"/>
    </xf>
    <xf numFmtId="173" fontId="21" fillId="0" borderId="23" xfId="0" applyFont="1" applyBorder="1" applyAlignment="1">
      <alignment/>
    </xf>
    <xf numFmtId="173" fontId="21" fillId="0" borderId="21" xfId="0" applyFont="1" applyBorder="1" applyAlignment="1">
      <alignment/>
    </xf>
    <xf numFmtId="173" fontId="21" fillId="0" borderId="24" xfId="0" applyFont="1" applyBorder="1" applyAlignment="1">
      <alignment/>
    </xf>
    <xf numFmtId="173" fontId="21" fillId="0" borderId="25" xfId="0" applyFont="1" applyBorder="1" applyAlignment="1">
      <alignment horizontal="center"/>
    </xf>
    <xf numFmtId="173" fontId="21" fillId="0" borderId="0" xfId="0" applyFont="1" applyFill="1" applyBorder="1" applyAlignment="1">
      <alignment/>
    </xf>
    <xf numFmtId="173" fontId="21" fillId="0" borderId="19" xfId="0" applyFont="1" applyBorder="1" applyAlignment="1">
      <alignment/>
    </xf>
    <xf numFmtId="10" fontId="21" fillId="0" borderId="0" xfId="0" applyNumberFormat="1" applyFont="1" applyBorder="1" applyAlignment="1">
      <alignment/>
    </xf>
    <xf numFmtId="173" fontId="21" fillId="0" borderId="25" xfId="0" applyFont="1" applyBorder="1" applyAlignment="1">
      <alignment/>
    </xf>
    <xf numFmtId="173" fontId="21" fillId="0" borderId="26" xfId="0" applyFont="1" applyBorder="1" applyAlignment="1">
      <alignment horizontal="center"/>
    </xf>
    <xf numFmtId="173" fontId="21" fillId="0" borderId="18" xfId="0" applyFont="1" applyBorder="1" applyAlignment="1">
      <alignment/>
    </xf>
    <xf numFmtId="173" fontId="21" fillId="0" borderId="27" xfId="0" applyFont="1" applyBorder="1" applyAlignment="1">
      <alignment/>
    </xf>
    <xf numFmtId="173" fontId="21" fillId="0" borderId="28" xfId="0" applyFont="1" applyBorder="1" applyAlignment="1">
      <alignment/>
    </xf>
    <xf numFmtId="170" fontId="21" fillId="0" borderId="27" xfId="0" applyNumberFormat="1" applyFont="1" applyBorder="1" applyAlignment="1">
      <alignment/>
    </xf>
    <xf numFmtId="173" fontId="21" fillId="0" borderId="26" xfId="0" applyFont="1" applyBorder="1" applyAlignment="1">
      <alignment/>
    </xf>
    <xf numFmtId="3" fontId="21" fillId="0" borderId="0" xfId="0" applyNumberFormat="1" applyFont="1" applyBorder="1" applyAlignment="1">
      <alignment horizontal="center"/>
    </xf>
    <xf numFmtId="173" fontId="21" fillId="0" borderId="0" xfId="0" applyFont="1" applyBorder="1" applyAlignment="1">
      <alignment/>
    </xf>
    <xf numFmtId="170" fontId="21" fillId="0" borderId="0" xfId="0" applyNumberFormat="1" applyFont="1" applyBorder="1" applyAlignment="1">
      <alignment/>
    </xf>
    <xf numFmtId="173" fontId="21" fillId="0" borderId="0" xfId="0" applyFont="1" applyBorder="1" applyAlignment="1">
      <alignment horizontal="center"/>
    </xf>
    <xf numFmtId="173" fontId="21" fillId="0" borderId="29" xfId="0" applyFont="1" applyBorder="1" applyAlignment="1">
      <alignment horizontal="center" wrapText="1"/>
    </xf>
    <xf numFmtId="173" fontId="21" fillId="0" borderId="30" xfId="0" applyFont="1" applyBorder="1" applyAlignment="1">
      <alignment/>
    </xf>
    <xf numFmtId="174" fontId="21" fillId="22" borderId="20" xfId="96" applyNumberFormat="1" applyFont="1" applyFill="1" applyBorder="1" applyAlignment="1">
      <alignment/>
    </xf>
    <xf numFmtId="174" fontId="21" fillId="0" borderId="20" xfId="96" applyNumberFormat="1" applyFont="1" applyBorder="1" applyAlignment="1">
      <alignment/>
    </xf>
    <xf numFmtId="173" fontId="21" fillId="22" borderId="20" xfId="0" applyFont="1" applyFill="1" applyBorder="1" applyAlignment="1">
      <alignment/>
    </xf>
    <xf numFmtId="174" fontId="21" fillId="0" borderId="20" xfId="0" applyNumberFormat="1" applyFont="1" applyBorder="1" applyAlignment="1">
      <alignment/>
    </xf>
    <xf numFmtId="173" fontId="21" fillId="0" borderId="20" xfId="0" applyFont="1" applyBorder="1" applyAlignment="1">
      <alignment/>
    </xf>
    <xf numFmtId="173" fontId="21" fillId="0" borderId="20" xfId="0" applyFont="1" applyBorder="1" applyAlignment="1">
      <alignment/>
    </xf>
    <xf numFmtId="3" fontId="21" fillId="0" borderId="0" xfId="0" applyNumberFormat="1" applyFont="1" applyAlignment="1">
      <alignment horizontal="center"/>
    </xf>
    <xf numFmtId="173" fontId="21" fillId="0" borderId="0" xfId="0" applyFont="1" applyAlignment="1">
      <alignment/>
    </xf>
    <xf numFmtId="174" fontId="21" fillId="0" borderId="0" xfId="96" applyNumberFormat="1" applyFont="1" applyAlignment="1">
      <alignment/>
    </xf>
    <xf numFmtId="173" fontId="21" fillId="0" borderId="0" xfId="0" applyFont="1" applyAlignment="1">
      <alignment horizontal="center"/>
    </xf>
    <xf numFmtId="1" fontId="21" fillId="0" borderId="19" xfId="0" applyNumberFormat="1" applyFont="1" applyFill="1" applyBorder="1" applyAlignment="1">
      <alignment horizontal="center"/>
    </xf>
    <xf numFmtId="3" fontId="21" fillId="0" borderId="19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20" xfId="99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173" fontId="21" fillId="0" borderId="15" xfId="0" applyFont="1" applyFill="1" applyBorder="1" applyAlignment="1">
      <alignment/>
    </xf>
    <xf numFmtId="173" fontId="0" fillId="0" borderId="0" xfId="0" applyFont="1" applyAlignment="1">
      <alignment horizontal="center" wrapText="1"/>
    </xf>
    <xf numFmtId="3" fontId="21" fillId="22" borderId="20" xfId="99" applyNumberFormat="1" applyFont="1" applyFill="1" applyBorder="1" applyAlignment="1">
      <alignment/>
    </xf>
    <xf numFmtId="3" fontId="21" fillId="22" borderId="0" xfId="99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8" fillId="0" borderId="0" xfId="138" applyNumberFormat="1" applyFont="1" applyFill="1" applyAlignment="1">
      <alignment horizontal="left" wrapText="1"/>
      <protection/>
    </xf>
    <xf numFmtId="174" fontId="0" fillId="22" borderId="15" xfId="96" applyNumberFormat="1" applyFont="1" applyFill="1" applyBorder="1" applyAlignment="1">
      <alignment/>
    </xf>
    <xf numFmtId="0" fontId="29" fillId="0" borderId="15" xfId="138" applyNumberFormat="1" applyFont="1" applyBorder="1" applyAlignment="1">
      <alignment horizontal="center"/>
      <protection/>
    </xf>
    <xf numFmtId="0" fontId="29" fillId="0" borderId="15" xfId="138" applyNumberFormat="1" applyFont="1" applyBorder="1" applyAlignment="1">
      <alignment horizontal="center" wrapText="1"/>
      <protection/>
    </xf>
    <xf numFmtId="0" fontId="29" fillId="0" borderId="0" xfId="138" applyFont="1" applyBorder="1" applyAlignment="1">
      <alignment horizontal="center"/>
      <protection/>
    </xf>
    <xf numFmtId="0" fontId="29" fillId="0" borderId="15" xfId="138" applyFont="1" applyBorder="1" applyAlignment="1">
      <alignment horizontal="center" wrapText="1"/>
      <protection/>
    </xf>
    <xf numFmtId="0" fontId="29" fillId="0" borderId="15" xfId="138" applyFont="1" applyBorder="1" applyAlignment="1">
      <alignment horizontal="center"/>
      <protection/>
    </xf>
    <xf numFmtId="3" fontId="29" fillId="0" borderId="15" xfId="138" applyNumberFormat="1" applyFont="1" applyBorder="1" applyAlignment="1">
      <alignment/>
      <protection/>
    </xf>
    <xf numFmtId="174" fontId="28" fillId="0" borderId="15" xfId="96" applyNumberFormat="1" applyFont="1" applyBorder="1" applyAlignment="1">
      <alignment/>
    </xf>
    <xf numFmtId="3" fontId="29" fillId="0" borderId="15" xfId="138" applyNumberFormat="1" applyFont="1" applyBorder="1" applyAlignment="1">
      <alignment horizontal="center"/>
      <protection/>
    </xf>
    <xf numFmtId="0" fontId="28" fillId="0" borderId="15" xfId="138" applyFont="1" applyFill="1" applyBorder="1" applyAlignment="1">
      <alignment horizontal="center"/>
      <protection/>
    </xf>
    <xf numFmtId="0" fontId="28" fillId="0" borderId="0" xfId="138" applyFont="1" applyAlignment="1">
      <alignment horizontal="right"/>
      <protection/>
    </xf>
    <xf numFmtId="0" fontId="28" fillId="0" borderId="0" xfId="138" applyFont="1" applyFill="1" applyAlignment="1">
      <alignment horizontal="right"/>
      <protection/>
    </xf>
    <xf numFmtId="174" fontId="28" fillId="22" borderId="0" xfId="96" applyNumberFormat="1" applyFont="1" applyFill="1" applyAlignment="1">
      <alignment horizontal="right"/>
    </xf>
    <xf numFmtId="174" fontId="28" fillId="22" borderId="0" xfId="96" applyNumberFormat="1" applyFont="1" applyFill="1" applyBorder="1" applyAlignment="1" applyProtection="1">
      <alignment/>
      <protection locked="0"/>
    </xf>
    <xf numFmtId="174" fontId="28" fillId="22" borderId="15" xfId="96" applyNumberFormat="1" applyFont="1" applyFill="1" applyBorder="1" applyAlignment="1" applyProtection="1">
      <alignment/>
      <protection locked="0"/>
    </xf>
    <xf numFmtId="10" fontId="31" fillId="22" borderId="0" xfId="138" applyNumberFormat="1" applyFont="1" applyFill="1">
      <alignment/>
      <protection/>
    </xf>
    <xf numFmtId="0" fontId="28" fillId="0" borderId="0" xfId="139" applyNumberFormat="1" applyFont="1" applyFill="1" applyAlignment="1">
      <alignment/>
    </xf>
    <xf numFmtId="3" fontId="28" fillId="0" borderId="0" xfId="139" applyNumberFormat="1" applyFont="1" applyFill="1" applyAlignment="1">
      <alignment/>
    </xf>
    <xf numFmtId="174" fontId="28" fillId="22" borderId="0" xfId="96" applyNumberFormat="1" applyFont="1" applyFill="1" applyBorder="1" applyAlignment="1">
      <alignment/>
    </xf>
    <xf numFmtId="165" fontId="28" fillId="0" borderId="0" xfId="138" applyNumberFormat="1" applyFont="1" applyBorder="1" applyAlignment="1">
      <alignment/>
      <protection/>
    </xf>
    <xf numFmtId="174" fontId="28" fillId="0" borderId="0" xfId="138" applyNumberFormat="1" applyFont="1" applyBorder="1" applyAlignment="1">
      <alignment/>
      <protection/>
    </xf>
    <xf numFmtId="174" fontId="28" fillId="0" borderId="18" xfId="96" applyNumberFormat="1" applyFont="1" applyFill="1" applyBorder="1" applyAlignment="1">
      <alignment/>
    </xf>
    <xf numFmtId="49" fontId="36" fillId="24" borderId="0" xfId="0" applyNumberFormat="1" applyFont="1" applyFill="1" applyAlignment="1">
      <alignment horizontal="left"/>
    </xf>
    <xf numFmtId="173" fontId="0" fillId="0" borderId="0" xfId="0" applyFont="1" applyFill="1" applyBorder="1" applyAlignment="1">
      <alignment/>
    </xf>
    <xf numFmtId="173" fontId="0" fillId="0" borderId="0" xfId="0" applyFont="1" applyFill="1" applyBorder="1" applyAlignment="1">
      <alignment/>
    </xf>
    <xf numFmtId="173" fontId="37" fillId="0" borderId="0" xfId="0" applyFont="1" applyAlignment="1">
      <alignment horizontal="center"/>
    </xf>
    <xf numFmtId="173" fontId="37" fillId="0" borderId="0" xfId="0" applyFont="1" applyAlignment="1">
      <alignment/>
    </xf>
    <xf numFmtId="0" fontId="31" fillId="0" borderId="0" xfId="138" applyFont="1">
      <alignment/>
      <protection/>
    </xf>
    <xf numFmtId="10" fontId="31" fillId="0" borderId="0" xfId="138" applyNumberFormat="1" applyFont="1" applyFill="1">
      <alignment/>
      <protection/>
    </xf>
    <xf numFmtId="0" fontId="31" fillId="0" borderId="0" xfId="138" applyFont="1" applyFill="1" applyAlignment="1">
      <alignment horizontal="center" vertical="top" wrapText="1"/>
      <protection/>
    </xf>
    <xf numFmtId="0" fontId="31" fillId="0" borderId="0" xfId="138" applyNumberFormat="1" applyFont="1" applyFill="1" applyAlignment="1">
      <alignment vertical="top"/>
      <protection/>
    </xf>
    <xf numFmtId="0" fontId="31" fillId="0" borderId="0" xfId="138" applyNumberFormat="1" applyFont="1" applyFill="1" applyAlignment="1">
      <alignment vertical="top" wrapText="1" readingOrder="1"/>
      <protection/>
    </xf>
    <xf numFmtId="172" fontId="31" fillId="0" borderId="0" xfId="138" applyNumberFormat="1" applyFont="1" applyFill="1" applyProtection="1">
      <alignment/>
      <protection locked="0"/>
    </xf>
    <xf numFmtId="0" fontId="31" fillId="0" borderId="0" xfId="138" applyNumberFormat="1" applyFont="1" applyFill="1" applyAlignment="1">
      <alignment vertical="top" wrapText="1"/>
      <protection/>
    </xf>
    <xf numFmtId="3" fontId="38" fillId="0" borderId="0" xfId="0" applyNumberFormat="1" applyFont="1" applyAlignment="1">
      <alignment/>
    </xf>
    <xf numFmtId="174" fontId="28" fillId="22" borderId="0" xfId="96" applyNumberFormat="1" applyFont="1" applyFill="1" applyBorder="1" applyAlignment="1">
      <alignment/>
    </xf>
    <xf numFmtId="0" fontId="38" fillId="0" borderId="0" xfId="138" applyFont="1" applyFill="1" applyAlignment="1">
      <alignment/>
      <protection/>
    </xf>
    <xf numFmtId="174" fontId="28" fillId="22" borderId="18" xfId="96" applyNumberFormat="1" applyFont="1" applyFill="1" applyBorder="1" applyAlignment="1">
      <alignment/>
    </xf>
    <xf numFmtId="174" fontId="28" fillId="0" borderId="18" xfId="96" applyNumberFormat="1" applyFont="1" applyBorder="1" applyAlignment="1">
      <alignment/>
    </xf>
    <xf numFmtId="0" fontId="29" fillId="0" borderId="0" xfId="138" applyFont="1" applyAlignment="1">
      <alignment/>
      <protection/>
    </xf>
    <xf numFmtId="0" fontId="6" fillId="0" borderId="0" xfId="138" applyNumberFormat="1" applyFont="1" applyFill="1" applyBorder="1" applyAlignment="1">
      <alignment/>
      <protection/>
    </xf>
    <xf numFmtId="0" fontId="6" fillId="0" borderId="0" xfId="138" applyNumberFormat="1" applyFont="1" applyFill="1" applyBorder="1" applyAlignment="1">
      <alignment horizontal="center"/>
      <protection/>
    </xf>
    <xf numFmtId="0" fontId="39" fillId="0" borderId="0" xfId="138" applyFont="1" applyFill="1" applyBorder="1">
      <alignment/>
      <protection/>
    </xf>
    <xf numFmtId="0" fontId="0" fillId="0" borderId="0" xfId="138" applyFont="1" applyFill="1" applyBorder="1">
      <alignment/>
      <protection/>
    </xf>
    <xf numFmtId="0" fontId="6" fillId="0" borderId="0" xfId="138" applyFont="1" applyFill="1" applyBorder="1" applyAlignment="1">
      <alignment/>
      <protection/>
    </xf>
    <xf numFmtId="0" fontId="6" fillId="11" borderId="25" xfId="138" applyFont="1" applyFill="1" applyBorder="1" applyAlignment="1">
      <alignment/>
      <protection/>
    </xf>
    <xf numFmtId="0" fontId="6" fillId="11" borderId="0" xfId="138" applyFont="1" applyFill="1" applyBorder="1" applyAlignment="1">
      <alignment/>
      <protection/>
    </xf>
    <xf numFmtId="0" fontId="6" fillId="11" borderId="0" xfId="138" applyFont="1" applyFill="1" applyBorder="1" applyAlignment="1">
      <alignment horizontal="center"/>
      <protection/>
    </xf>
    <xf numFmtId="3" fontId="6" fillId="11" borderId="0" xfId="138" applyNumberFormat="1" applyFont="1" applyFill="1" applyBorder="1" applyAlignment="1">
      <alignment/>
      <protection/>
    </xf>
    <xf numFmtId="0" fontId="6" fillId="11" borderId="0" xfId="138" applyNumberFormat="1" applyFont="1" applyFill="1" applyBorder="1" applyAlignment="1">
      <alignment/>
      <protection/>
    </xf>
    <xf numFmtId="0" fontId="6" fillId="11" borderId="19" xfId="138" applyFont="1" applyFill="1" applyBorder="1" applyAlignment="1">
      <alignment/>
      <protection/>
    </xf>
    <xf numFmtId="3" fontId="6" fillId="11" borderId="0" xfId="138" applyNumberFormat="1" applyFont="1" applyFill="1" applyBorder="1" applyAlignment="1">
      <alignment horizontal="center"/>
      <protection/>
    </xf>
    <xf numFmtId="3" fontId="0" fillId="11" borderId="0" xfId="138" applyNumberFormat="1" applyFont="1" applyFill="1" applyBorder="1" applyAlignment="1">
      <alignment/>
      <protection/>
    </xf>
    <xf numFmtId="170" fontId="6" fillId="11" borderId="0" xfId="138" applyNumberFormat="1" applyFont="1" applyFill="1" applyBorder="1" applyAlignment="1">
      <alignment/>
      <protection/>
    </xf>
    <xf numFmtId="170" fontId="6" fillId="11" borderId="0" xfId="138" applyNumberFormat="1" applyFont="1" applyFill="1" applyBorder="1" applyAlignment="1">
      <alignment horizontal="center"/>
      <protection/>
    </xf>
    <xf numFmtId="0" fontId="0" fillId="11" borderId="0" xfId="138" applyFont="1" applyFill="1" applyBorder="1" applyAlignment="1">
      <alignment/>
      <protection/>
    </xf>
    <xf numFmtId="0" fontId="40" fillId="11" borderId="0" xfId="138" applyFont="1" applyFill="1" applyBorder="1" applyAlignment="1">
      <alignment/>
      <protection/>
    </xf>
    <xf numFmtId="0" fontId="6" fillId="11" borderId="0" xfId="138" applyNumberFormat="1" applyFont="1" applyFill="1" applyBorder="1" applyAlignment="1">
      <alignment horizontal="center"/>
      <protection/>
    </xf>
    <xf numFmtId="0" fontId="39" fillId="11" borderId="0" xfId="138" applyFont="1" applyFill="1" applyBorder="1">
      <alignment/>
      <protection/>
    </xf>
    <xf numFmtId="0" fontId="0" fillId="11" borderId="0" xfId="138" applyFont="1" applyFill="1" applyBorder="1">
      <alignment/>
      <protection/>
    </xf>
    <xf numFmtId="175" fontId="6" fillId="11" borderId="25" xfId="99" applyNumberFormat="1" applyFont="1" applyFill="1" applyBorder="1" applyAlignment="1">
      <alignment/>
    </xf>
    <xf numFmtId="175" fontId="6" fillId="11" borderId="0" xfId="99" applyNumberFormat="1" applyFont="1" applyFill="1" applyBorder="1" applyAlignment="1">
      <alignment/>
    </xf>
    <xf numFmtId="175" fontId="6" fillId="11" borderId="0" xfId="99" applyNumberFormat="1" applyFont="1" applyFill="1" applyBorder="1" applyAlignment="1">
      <alignment horizontal="center"/>
    </xf>
    <xf numFmtId="0" fontId="0" fillId="11" borderId="0" xfId="138" applyFont="1" applyFill="1" applyBorder="1" applyAlignment="1">
      <alignment horizontal="left" wrapText="1"/>
      <protection/>
    </xf>
    <xf numFmtId="170" fontId="6" fillId="11" borderId="18" xfId="138" applyNumberFormat="1" applyFont="1" applyFill="1" applyBorder="1" applyAlignment="1">
      <alignment/>
      <protection/>
    </xf>
    <xf numFmtId="170" fontId="6" fillId="11" borderId="18" xfId="138" applyNumberFormat="1" applyFont="1" applyFill="1" applyBorder="1" applyAlignment="1">
      <alignment horizontal="center"/>
      <protection/>
    </xf>
    <xf numFmtId="0" fontId="0" fillId="11" borderId="18" xfId="138" applyFont="1" applyFill="1" applyBorder="1" applyAlignment="1">
      <alignment/>
      <protection/>
    </xf>
    <xf numFmtId="3" fontId="6" fillId="11" borderId="18" xfId="138" applyNumberFormat="1" applyFont="1" applyFill="1" applyBorder="1" applyAlignment="1">
      <alignment/>
      <protection/>
    </xf>
    <xf numFmtId="0" fontId="6" fillId="11" borderId="18" xfId="138" applyNumberFormat="1" applyFont="1" applyFill="1" applyBorder="1" applyAlignment="1">
      <alignment/>
      <protection/>
    </xf>
    <xf numFmtId="0" fontId="6" fillId="11" borderId="18" xfId="138" applyFont="1" applyFill="1" applyBorder="1" applyAlignment="1">
      <alignment/>
      <protection/>
    </xf>
    <xf numFmtId="0" fontId="6" fillId="11" borderId="28" xfId="138" applyFont="1" applyFill="1" applyBorder="1" applyAlignment="1">
      <alignment/>
      <protection/>
    </xf>
    <xf numFmtId="3" fontId="21" fillId="0" borderId="0" xfId="138" applyNumberFormat="1" applyFont="1" applyAlignment="1">
      <alignment horizontal="left"/>
      <protection/>
    </xf>
    <xf numFmtId="3" fontId="21" fillId="0" borderId="0" xfId="138" applyNumberFormat="1" applyFont="1" applyFill="1" applyAlignment="1">
      <alignment horizontal="left"/>
      <protection/>
    </xf>
    <xf numFmtId="0" fontId="6" fillId="0" borderId="0" xfId="138" applyNumberFormat="1" applyFont="1" applyFill="1" applyAlignment="1">
      <alignment horizontal="left"/>
      <protection/>
    </xf>
    <xf numFmtId="0" fontId="6" fillId="0" borderId="0" xfId="138" applyNumberFormat="1" applyFont="1" applyFill="1" applyAlignment="1">
      <alignment horizontal="center"/>
      <protection/>
    </xf>
    <xf numFmtId="0" fontId="33" fillId="0" borderId="0" xfId="138" applyNumberFormat="1" applyFont="1" applyFill="1">
      <alignment/>
      <protection/>
    </xf>
    <xf numFmtId="0" fontId="33" fillId="0" borderId="0" xfId="138" applyFont="1" applyFill="1" applyAlignment="1">
      <alignment horizontal="center"/>
      <protection/>
    </xf>
    <xf numFmtId="0" fontId="29" fillId="0" borderId="0" xfId="138" applyFont="1" applyFill="1" applyAlignment="1">
      <alignment/>
      <protection/>
    </xf>
    <xf numFmtId="173" fontId="21" fillId="0" borderId="0" xfId="0" applyFont="1" applyBorder="1" applyAlignment="1">
      <alignment/>
    </xf>
    <xf numFmtId="0" fontId="28" fillId="0" borderId="0" xfId="138" applyNumberFormat="1" applyFont="1" applyFill="1" applyBorder="1" applyAlignment="1">
      <alignment horizontal="left"/>
      <protection/>
    </xf>
    <xf numFmtId="0" fontId="28" fillId="0" borderId="0" xfId="0" applyNumberFormat="1" applyFont="1" applyAlignment="1">
      <alignment/>
    </xf>
    <xf numFmtId="174" fontId="28" fillId="22" borderId="15" xfId="96" applyNumberFormat="1" applyFont="1" applyFill="1" applyBorder="1" applyAlignment="1">
      <alignment/>
    </xf>
    <xf numFmtId="174" fontId="28" fillId="0" borderId="0" xfId="138" applyNumberFormat="1" applyFont="1" applyAlignment="1">
      <alignment horizontal="center"/>
      <protection/>
    </xf>
    <xf numFmtId="174" fontId="0" fillId="0" borderId="0" xfId="138" applyNumberFormat="1" applyFont="1" applyAlignment="1">
      <alignment/>
      <protection/>
    </xf>
    <xf numFmtId="175" fontId="6" fillId="11" borderId="26" xfId="99" applyNumberFormat="1" applyFont="1" applyFill="1" applyBorder="1" applyAlignment="1">
      <alignment/>
    </xf>
    <xf numFmtId="3" fontId="28" fillId="0" borderId="0" xfId="138" applyNumberFormat="1" applyFont="1" applyFill="1" applyBorder="1" applyAlignment="1">
      <alignment/>
      <protection/>
    </xf>
    <xf numFmtId="3" fontId="28" fillId="22" borderId="0" xfId="138" applyNumberFormat="1" applyFont="1" applyFill="1" applyAlignment="1">
      <alignment horizontal="right"/>
      <protection/>
    </xf>
    <xf numFmtId="37" fontId="28" fillId="22" borderId="0" xfId="138" applyNumberFormat="1" applyFont="1" applyFill="1" applyAlignment="1">
      <alignment horizontal="right"/>
      <protection/>
    </xf>
    <xf numFmtId="37" fontId="28" fillId="22" borderId="0" xfId="140" applyNumberFormat="1" applyFont="1" applyFill="1" applyAlignment="1">
      <alignment horizontal="right"/>
    </xf>
    <xf numFmtId="0" fontId="28" fillId="22" borderId="0" xfId="0" applyNumberFormat="1" applyFont="1" applyFill="1" applyAlignment="1" applyProtection="1">
      <alignment/>
      <protection locked="0"/>
    </xf>
    <xf numFmtId="0" fontId="28" fillId="22" borderId="0" xfId="0" applyNumberFormat="1" applyFont="1" applyFill="1" applyAlignment="1">
      <alignment/>
    </xf>
    <xf numFmtId="3" fontId="28" fillId="0" borderId="0" xfId="138" applyNumberFormat="1" applyFont="1" applyFill="1">
      <alignment/>
      <protection/>
    </xf>
    <xf numFmtId="178" fontId="28" fillId="22" borderId="15" xfId="96" applyNumberFormat="1" applyFont="1" applyFill="1" applyBorder="1" applyAlignment="1">
      <alignment/>
    </xf>
    <xf numFmtId="174" fontId="21" fillId="22" borderId="20" xfId="99" applyNumberFormat="1" applyFont="1" applyFill="1" applyBorder="1" applyAlignment="1">
      <alignment/>
    </xf>
    <xf numFmtId="0" fontId="0" fillId="24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ont="1" applyAlignment="1">
      <alignment/>
    </xf>
    <xf numFmtId="173" fontId="41" fillId="0" borderId="0" xfId="0" applyFont="1" applyAlignment="1">
      <alignment/>
    </xf>
    <xf numFmtId="3" fontId="38" fillId="0" borderId="0" xfId="139" applyNumberFormat="1" applyFont="1" applyFill="1" applyBorder="1" applyAlignment="1">
      <alignment/>
    </xf>
    <xf numFmtId="0" fontId="31" fillId="0" borderId="0" xfId="138" applyNumberFormat="1" applyFont="1" applyFill="1" applyAlignment="1">
      <alignment vertical="top" wrapText="1"/>
      <protection/>
    </xf>
  </cellXfs>
  <cellStyles count="145">
    <cellStyle name="Normal" xfId="0"/>
    <cellStyle name="20% - Accent1" xfId="15"/>
    <cellStyle name="20% - Accent1 2" xfId="16"/>
    <cellStyle name="20% - Accent1_561" xfId="17"/>
    <cellStyle name="20% - Accent2" xfId="18"/>
    <cellStyle name="20% - Accent2 2" xfId="19"/>
    <cellStyle name="20% - Accent2_561" xfId="20"/>
    <cellStyle name="20% - Accent3" xfId="21"/>
    <cellStyle name="20% - Accent3 2" xfId="22"/>
    <cellStyle name="20% - Accent3_561" xfId="23"/>
    <cellStyle name="20% - Accent4" xfId="24"/>
    <cellStyle name="20% - Accent4 2" xfId="25"/>
    <cellStyle name="20% - Accent4_561" xfId="26"/>
    <cellStyle name="20% - Accent5" xfId="27"/>
    <cellStyle name="20% - Accent5 2" xfId="28"/>
    <cellStyle name="20% - Accent5_561" xfId="29"/>
    <cellStyle name="20% - Accent6" xfId="30"/>
    <cellStyle name="20% - Accent6 2" xfId="31"/>
    <cellStyle name="20% - Accent6_561" xfId="32"/>
    <cellStyle name="40% - Accent1" xfId="33"/>
    <cellStyle name="40% - Accent1 2" xfId="34"/>
    <cellStyle name="40% - Accent1_561" xfId="35"/>
    <cellStyle name="40% - Accent2" xfId="36"/>
    <cellStyle name="40% - Accent2 2" xfId="37"/>
    <cellStyle name="40% - Accent2_561" xfId="38"/>
    <cellStyle name="40% - Accent3" xfId="39"/>
    <cellStyle name="40% - Accent3 2" xfId="40"/>
    <cellStyle name="40% - Accent3_561" xfId="41"/>
    <cellStyle name="40% - Accent4" xfId="42"/>
    <cellStyle name="40% - Accent4 2" xfId="43"/>
    <cellStyle name="40% - Accent4_561" xfId="44"/>
    <cellStyle name="40% - Accent5" xfId="45"/>
    <cellStyle name="40% - Accent5 2" xfId="46"/>
    <cellStyle name="40% - Accent5_561" xfId="47"/>
    <cellStyle name="40% - Accent6" xfId="48"/>
    <cellStyle name="40% - Accent6 2" xfId="49"/>
    <cellStyle name="40% - Accent6_561" xfId="50"/>
    <cellStyle name="60% - Accent1" xfId="51"/>
    <cellStyle name="60% - Accent1 2" xfId="52"/>
    <cellStyle name="60% - Accent1_561" xfId="53"/>
    <cellStyle name="60% - Accent2" xfId="54"/>
    <cellStyle name="60% - Accent2 2" xfId="55"/>
    <cellStyle name="60% - Accent2_561" xfId="56"/>
    <cellStyle name="60% - Accent3" xfId="57"/>
    <cellStyle name="60% - Accent3 2" xfId="58"/>
    <cellStyle name="60% - Accent3_561" xfId="59"/>
    <cellStyle name="60% - Accent4" xfId="60"/>
    <cellStyle name="60% - Accent4 2" xfId="61"/>
    <cellStyle name="60% - Accent4_561" xfId="62"/>
    <cellStyle name="60% - Accent5" xfId="63"/>
    <cellStyle name="60% - Accent5 2" xfId="64"/>
    <cellStyle name="60% - Accent5_561" xfId="65"/>
    <cellStyle name="60% - Accent6" xfId="66"/>
    <cellStyle name="60% - Accent6 2" xfId="67"/>
    <cellStyle name="60% - Accent6_561" xfId="68"/>
    <cellStyle name="Accent1" xfId="69"/>
    <cellStyle name="Accent1 2" xfId="70"/>
    <cellStyle name="Accent1_561" xfId="71"/>
    <cellStyle name="Accent2" xfId="72"/>
    <cellStyle name="Accent2 2" xfId="73"/>
    <cellStyle name="Accent2_561" xfId="74"/>
    <cellStyle name="Accent3" xfId="75"/>
    <cellStyle name="Accent3 2" xfId="76"/>
    <cellStyle name="Accent3_561" xfId="77"/>
    <cellStyle name="Accent4" xfId="78"/>
    <cellStyle name="Accent4 2" xfId="79"/>
    <cellStyle name="Accent4_561" xfId="80"/>
    <cellStyle name="Accent5" xfId="81"/>
    <cellStyle name="Accent5 2" xfId="82"/>
    <cellStyle name="Accent5_561" xfId="83"/>
    <cellStyle name="Accent6" xfId="84"/>
    <cellStyle name="Accent6 2" xfId="85"/>
    <cellStyle name="Accent6_561" xfId="86"/>
    <cellStyle name="Bad" xfId="87"/>
    <cellStyle name="Bad 2" xfId="88"/>
    <cellStyle name="Bad_561" xfId="89"/>
    <cellStyle name="Calculation" xfId="90"/>
    <cellStyle name="Calculation 2" xfId="91"/>
    <cellStyle name="Calculation_561" xfId="92"/>
    <cellStyle name="Check Cell" xfId="93"/>
    <cellStyle name="Check Cell 2" xfId="94"/>
    <cellStyle name="Check Cell_561" xfId="95"/>
    <cellStyle name="Comma" xfId="96"/>
    <cellStyle name="Comma [0]" xfId="97"/>
    <cellStyle name="Comma 2" xfId="98"/>
    <cellStyle name="Currency" xfId="99"/>
    <cellStyle name="Currency [0]" xfId="100"/>
    <cellStyle name="Currency 2" xfId="101"/>
    <cellStyle name="Currency 3" xfId="102"/>
    <cellStyle name="Currency 4" xfId="103"/>
    <cellStyle name="Explanatory Text" xfId="104"/>
    <cellStyle name="Explanatory Text 2" xfId="105"/>
    <cellStyle name="Explanatory Text_561" xfId="106"/>
    <cellStyle name="Followed Hyperlink" xfId="107"/>
    <cellStyle name="Good" xfId="108"/>
    <cellStyle name="Good 2" xfId="109"/>
    <cellStyle name="Good_561" xfId="110"/>
    <cellStyle name="Heading 1" xfId="111"/>
    <cellStyle name="Heading 1 2" xfId="112"/>
    <cellStyle name="Heading 1_561" xfId="113"/>
    <cellStyle name="Heading 2" xfId="114"/>
    <cellStyle name="Heading 2 2" xfId="115"/>
    <cellStyle name="Heading 2_561" xfId="116"/>
    <cellStyle name="Heading 3" xfId="117"/>
    <cellStyle name="Heading 3 2" xfId="118"/>
    <cellStyle name="Heading 3_561" xfId="119"/>
    <cellStyle name="Heading 4" xfId="120"/>
    <cellStyle name="Heading 4 2" xfId="121"/>
    <cellStyle name="Heading 4_561" xfId="122"/>
    <cellStyle name="Hyperlink" xfId="123"/>
    <cellStyle name="Input" xfId="124"/>
    <cellStyle name="Input 2" xfId="125"/>
    <cellStyle name="Input_561" xfId="126"/>
    <cellStyle name="Linked Cell" xfId="127"/>
    <cellStyle name="Linked Cell 2" xfId="128"/>
    <cellStyle name="Linked Cell_561" xfId="129"/>
    <cellStyle name="Neutral" xfId="130"/>
    <cellStyle name="Neutral 2" xfId="131"/>
    <cellStyle name="Neutral_561" xfId="132"/>
    <cellStyle name="Normal 2" xfId="133"/>
    <cellStyle name="Normal 2 2" xfId="134"/>
    <cellStyle name="Normal 2_2011 TRUE-UP ALLETE MISO Attachment O with CWIP Working Papers" xfId="135"/>
    <cellStyle name="Normal 3" xfId="136"/>
    <cellStyle name="Normal 4" xfId="137"/>
    <cellStyle name="Normal_ATE-4  Attachment  O Populated (3)" xfId="138"/>
    <cellStyle name="Normal_Attachment O &amp; GG Final 11_11_09" xfId="139"/>
    <cellStyle name="Normal_RevisedFinal 5-15-09 2009 Attach O Sheets Form 1 Non-Levelized" xfId="140"/>
    <cellStyle name="Note" xfId="141"/>
    <cellStyle name="Note 2" xfId="142"/>
    <cellStyle name="Note_MP Attach O" xfId="143"/>
    <cellStyle name="Output" xfId="144"/>
    <cellStyle name="Output 2" xfId="145"/>
    <cellStyle name="Output_561" xfId="146"/>
    <cellStyle name="Percent" xfId="147"/>
    <cellStyle name="Percent 2" xfId="148"/>
    <cellStyle name="Percent 3" xfId="149"/>
    <cellStyle name="Title" xfId="150"/>
    <cellStyle name="Title 2" xfId="151"/>
    <cellStyle name="Title_561" xfId="152"/>
    <cellStyle name="Total" xfId="153"/>
    <cellStyle name="Total 2" xfId="154"/>
    <cellStyle name="Total_561" xfId="155"/>
    <cellStyle name="Warning Text" xfId="156"/>
    <cellStyle name="Warning Text 2" xfId="157"/>
    <cellStyle name="Warning Text_561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40000"/>
      <rgbColor rgb="0000FF00"/>
      <rgbColor rgb="005754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F"/>
      <rgbColor rgb="0099CCFF"/>
      <rgbColor rgb="00C8DBA9"/>
      <rgbColor rgb="00CEC8E6"/>
      <rgbColor rgb="00FFCD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O\Attachment%20O\2011%20True%20UP\REVIEW%20MISO2011True-upOriginal\REV2senttoMISO102212\103112postatMISO\2011%20ALLETE%20R-1%20with%20MHD%20changesAttachment%20GG%20True%20Up%20Reporting%20For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ward Rate TO Support Data"/>
      <sheetName val="Project Descriptions"/>
      <sheetName val="CWIP Balances"/>
    </sheetNames>
    <sheetDataSet>
      <sheetData sheetId="0">
        <row r="56">
          <cell r="E56">
            <v>11040304.416923076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6"/>
  <sheetViews>
    <sheetView tabSelected="1" zoomScale="75" zoomScaleNormal="75" zoomScalePageLayoutView="0" workbookViewId="0" topLeftCell="A1">
      <selection activeCell="M37" sqref="M37"/>
    </sheetView>
  </sheetViews>
  <sheetFormatPr defaultColWidth="7.10546875" defaultRowHeight="15"/>
  <cols>
    <col min="1" max="1" width="5.99609375" style="2" customWidth="1"/>
    <col min="2" max="2" width="1.4375" style="2" customWidth="1"/>
    <col min="3" max="3" width="31.6640625" style="2" customWidth="1"/>
    <col min="4" max="4" width="34.3359375" style="2" customWidth="1"/>
    <col min="5" max="5" width="16.77734375" style="2" customWidth="1"/>
    <col min="6" max="6" width="6.77734375" style="2" customWidth="1"/>
    <col min="7" max="7" width="5.6640625" style="2" customWidth="1"/>
    <col min="8" max="8" width="10.6640625" style="2" customWidth="1"/>
    <col min="9" max="9" width="9.3359375" style="2" customWidth="1"/>
    <col min="10" max="10" width="13.77734375" style="2" customWidth="1"/>
    <col min="11" max="11" width="2.3359375" style="2" customWidth="1"/>
    <col min="12" max="12" width="8.99609375" style="8" customWidth="1"/>
    <col min="13" max="13" width="15.88671875" style="2" customWidth="1"/>
    <col min="14" max="14" width="2.99609375" style="2" customWidth="1"/>
    <col min="15" max="15" width="7.99609375" style="8" customWidth="1"/>
    <col min="16" max="16" width="13.10546875" style="2" customWidth="1"/>
    <col min="17" max="17" width="7.10546875" style="2" customWidth="1"/>
    <col min="18" max="18" width="11.5546875" style="2" customWidth="1"/>
    <col min="19" max="20" width="7.10546875" style="2" customWidth="1"/>
    <col min="21" max="21" width="10.10546875" style="2" customWidth="1"/>
    <col min="22" max="25" width="7.10546875" style="2" customWidth="1"/>
    <col min="26" max="26" width="25.88671875" style="2" customWidth="1"/>
    <col min="27" max="29" width="7.10546875" style="2" customWidth="1"/>
    <col min="30" max="16384" width="7.10546875" style="2" customWidth="1"/>
  </cols>
  <sheetData>
    <row r="1" spans="1:16" ht="15.75">
      <c r="A1" s="2" t="s">
        <v>3</v>
      </c>
      <c r="C1" s="3"/>
      <c r="D1" s="3"/>
      <c r="E1" s="4"/>
      <c r="F1" s="3"/>
      <c r="G1" s="3"/>
      <c r="H1" s="3"/>
      <c r="I1" s="5"/>
      <c r="J1" s="6"/>
      <c r="K1" s="7"/>
      <c r="P1" s="315" t="s">
        <v>525</v>
      </c>
    </row>
    <row r="2" spans="1:17" ht="15.75">
      <c r="A2" s="2" t="s">
        <v>4</v>
      </c>
      <c r="C2" s="3"/>
      <c r="D2" s="3"/>
      <c r="E2" s="4"/>
      <c r="F2" s="3"/>
      <c r="G2" s="3"/>
      <c r="H2" s="3"/>
      <c r="I2" s="5"/>
      <c r="J2" s="6"/>
      <c r="K2" s="7"/>
      <c r="P2" s="315" t="s">
        <v>526</v>
      </c>
      <c r="Q2" s="314"/>
    </row>
    <row r="3" spans="3:16" ht="15.75">
      <c r="C3" s="3"/>
      <c r="D3" s="3"/>
      <c r="E3" s="4"/>
      <c r="F3" s="3"/>
      <c r="G3" s="3"/>
      <c r="H3" s="3"/>
      <c r="I3" s="5"/>
      <c r="J3" s="9"/>
      <c r="K3" s="9"/>
      <c r="P3" s="314" t="s">
        <v>5</v>
      </c>
    </row>
    <row r="4" spans="3:16" ht="15.75">
      <c r="C4" s="3"/>
      <c r="D4" s="3"/>
      <c r="E4" s="4"/>
      <c r="F4" s="3"/>
      <c r="G4" s="3"/>
      <c r="H4" s="3"/>
      <c r="I4" s="5"/>
      <c r="J4" s="5"/>
      <c r="K4" s="5"/>
      <c r="P4" s="314" t="s">
        <v>67</v>
      </c>
    </row>
    <row r="5" spans="3:12" ht="15.75">
      <c r="C5" s="3" t="s">
        <v>68</v>
      </c>
      <c r="D5" s="3"/>
      <c r="E5" s="4" t="s">
        <v>6</v>
      </c>
      <c r="F5" s="3"/>
      <c r="G5" s="3"/>
      <c r="H5" s="3"/>
      <c r="I5" s="5"/>
      <c r="J5" s="10" t="s">
        <v>488</v>
      </c>
      <c r="K5" s="10"/>
      <c r="L5" s="11"/>
    </row>
    <row r="6" spans="3:19" ht="15.75">
      <c r="C6" s="3"/>
      <c r="D6" s="12" t="s">
        <v>9</v>
      </c>
      <c r="E6" s="12" t="s">
        <v>69</v>
      </c>
      <c r="F6" s="12"/>
      <c r="G6" s="12"/>
      <c r="H6" s="12"/>
      <c r="I6" s="5"/>
      <c r="J6" s="5"/>
      <c r="K6" s="5"/>
      <c r="S6" s="135"/>
    </row>
    <row r="7" spans="3:11" ht="15.75">
      <c r="C7" s="5"/>
      <c r="D7" s="5"/>
      <c r="E7" s="5"/>
      <c r="F7" s="5"/>
      <c r="G7" s="5"/>
      <c r="H7" s="5"/>
      <c r="I7" s="5"/>
      <c r="J7" s="5"/>
      <c r="K7" s="5"/>
    </row>
    <row r="8" spans="1:17" ht="31.5">
      <c r="A8" s="7"/>
      <c r="C8" s="5"/>
      <c r="D8" s="13"/>
      <c r="E8" s="14" t="s">
        <v>70</v>
      </c>
      <c r="F8" s="15"/>
      <c r="G8" s="5"/>
      <c r="H8" s="5"/>
      <c r="I8" s="5"/>
      <c r="J8" s="5"/>
      <c r="K8" s="5"/>
      <c r="Q8" s="135"/>
    </row>
    <row r="9" spans="1:11" ht="15.75">
      <c r="A9" s="7"/>
      <c r="C9" s="5"/>
      <c r="D9" s="5"/>
      <c r="E9" s="17"/>
      <c r="F9" s="5"/>
      <c r="G9" s="5"/>
      <c r="H9" s="5"/>
      <c r="I9" s="5"/>
      <c r="J9" s="5"/>
      <c r="K9" s="5"/>
    </row>
    <row r="10" spans="1:15" ht="15.75">
      <c r="A10" s="7" t="s">
        <v>7</v>
      </c>
      <c r="C10" s="5"/>
      <c r="D10" s="5"/>
      <c r="E10" s="17"/>
      <c r="F10" s="5"/>
      <c r="G10" s="5"/>
      <c r="H10" s="5"/>
      <c r="I10" s="5"/>
      <c r="J10" s="6" t="s">
        <v>73</v>
      </c>
      <c r="K10" s="6"/>
      <c r="L10" s="307" t="s">
        <v>156</v>
      </c>
      <c r="M10" s="307"/>
      <c r="N10" s="16"/>
      <c r="O10" s="16" t="s">
        <v>157</v>
      </c>
    </row>
    <row r="11" spans="1:16" ht="16.5" thickBot="1">
      <c r="A11" s="18" t="s">
        <v>8</v>
      </c>
      <c r="C11" s="5"/>
      <c r="D11" s="5"/>
      <c r="E11" s="5"/>
      <c r="F11" s="5"/>
      <c r="G11" s="5"/>
      <c r="H11" s="5"/>
      <c r="I11" s="5"/>
      <c r="J11" s="306" t="s">
        <v>74</v>
      </c>
      <c r="K11" s="6"/>
      <c r="L11" s="308" t="s">
        <v>10</v>
      </c>
      <c r="M11" s="309" t="s">
        <v>71</v>
      </c>
      <c r="N11" s="16"/>
      <c r="O11" s="308" t="s">
        <v>10</v>
      </c>
      <c r="P11" s="309" t="s">
        <v>72</v>
      </c>
    </row>
    <row r="12" spans="1:16" ht="15.75">
      <c r="A12" s="7">
        <v>1</v>
      </c>
      <c r="C12" s="5" t="s">
        <v>75</v>
      </c>
      <c r="D12" s="5"/>
      <c r="E12" s="19"/>
      <c r="F12" s="5"/>
      <c r="G12" s="5"/>
      <c r="H12" s="5"/>
      <c r="I12" s="5"/>
      <c r="J12" s="20">
        <f>+J197</f>
        <v>58705558.609018</v>
      </c>
      <c r="K12" s="13"/>
      <c r="L12" s="21"/>
      <c r="M12" s="20">
        <f>+M197</f>
        <v>42043863.31269218</v>
      </c>
      <c r="N12" s="20"/>
      <c r="O12" s="22"/>
      <c r="P12" s="20">
        <f>+P197</f>
        <v>16661695.356415827</v>
      </c>
    </row>
    <row r="13" spans="1:11" ht="15.75">
      <c r="A13" s="7"/>
      <c r="C13" s="5"/>
      <c r="D13" s="5"/>
      <c r="E13" s="5"/>
      <c r="F13" s="5"/>
      <c r="G13" s="5"/>
      <c r="H13" s="5"/>
      <c r="I13" s="5"/>
      <c r="J13" s="19"/>
      <c r="K13" s="5"/>
    </row>
    <row r="14" spans="1:11" ht="15.75">
      <c r="A14" s="7"/>
      <c r="C14" s="5"/>
      <c r="D14" s="5"/>
      <c r="E14" s="5"/>
      <c r="F14" s="5"/>
      <c r="G14" s="5"/>
      <c r="H14" s="5"/>
      <c r="I14" s="5"/>
      <c r="J14" s="19"/>
      <c r="K14" s="5"/>
    </row>
    <row r="15" spans="1:16" ht="16.5" thickBot="1">
      <c r="A15" s="7" t="s">
        <v>9</v>
      </c>
      <c r="C15" s="3" t="s">
        <v>76</v>
      </c>
      <c r="D15" s="23" t="s">
        <v>77</v>
      </c>
      <c r="E15" s="18" t="s">
        <v>78</v>
      </c>
      <c r="F15" s="32"/>
      <c r="G15" s="24" t="s">
        <v>10</v>
      </c>
      <c r="H15" s="24"/>
      <c r="I15" s="146"/>
      <c r="J15" s="19"/>
      <c r="K15" s="5"/>
      <c r="P15" s="25"/>
    </row>
    <row r="16" spans="1:16" ht="15.75">
      <c r="A16" s="7">
        <v>2</v>
      </c>
      <c r="C16" s="3" t="s">
        <v>79</v>
      </c>
      <c r="D16" s="12" t="s">
        <v>80</v>
      </c>
      <c r="E16" s="25">
        <f>J308</f>
        <v>707162.9040000001</v>
      </c>
      <c r="F16" s="12"/>
      <c r="G16" s="12" t="s">
        <v>81</v>
      </c>
      <c r="H16" s="26">
        <f>J218</f>
        <v>0.9625928700685304</v>
      </c>
      <c r="I16" s="12"/>
      <c r="J16" s="25">
        <f>+H16*E16</f>
        <v>680709.9693673567</v>
      </c>
      <c r="K16" s="5"/>
      <c r="L16" s="8" t="s">
        <v>82</v>
      </c>
      <c r="M16" s="25">
        <f>J16-P16</f>
        <v>680709.9693673567</v>
      </c>
      <c r="N16" s="12"/>
      <c r="O16" s="8" t="s">
        <v>82</v>
      </c>
      <c r="P16" s="27">
        <v>0</v>
      </c>
    </row>
    <row r="17" spans="1:16" ht="15.75">
      <c r="A17" s="7">
        <v>3</v>
      </c>
      <c r="C17" s="3" t="s">
        <v>83</v>
      </c>
      <c r="D17" s="12" t="s">
        <v>84</v>
      </c>
      <c r="E17" s="25">
        <f>J314</f>
        <v>4503573.729999997</v>
      </c>
      <c r="F17" s="12"/>
      <c r="G17" s="12" t="str">
        <f aca="true" t="shared" si="0" ref="G17:H19">+G16</f>
        <v>TP</v>
      </c>
      <c r="H17" s="26">
        <f t="shared" si="0"/>
        <v>0.9625928700685304</v>
      </c>
      <c r="I17" s="12"/>
      <c r="J17" s="25">
        <f>+H17*E17</f>
        <v>4335107.962325934</v>
      </c>
      <c r="K17" s="5"/>
      <c r="L17" s="8" t="s">
        <v>82</v>
      </c>
      <c r="M17" s="25">
        <f>J17-P17</f>
        <v>4166642.194651872</v>
      </c>
      <c r="N17" s="12"/>
      <c r="O17" s="8" t="s">
        <v>82</v>
      </c>
      <c r="P17" s="27">
        <f>E17-J17</f>
        <v>168465.7676740624</v>
      </c>
    </row>
    <row r="18" spans="1:18" ht="15.75">
      <c r="A18" s="7">
        <v>4</v>
      </c>
      <c r="C18" s="28" t="s">
        <v>85</v>
      </c>
      <c r="D18" s="12"/>
      <c r="E18" s="27">
        <v>0</v>
      </c>
      <c r="F18" s="12"/>
      <c r="G18" s="12" t="str">
        <f t="shared" si="0"/>
        <v>TP</v>
      </c>
      <c r="H18" s="26">
        <f t="shared" si="0"/>
        <v>0.9625928700685304</v>
      </c>
      <c r="I18" s="12"/>
      <c r="J18" s="25">
        <f>+H18*E18</f>
        <v>0</v>
      </c>
      <c r="K18" s="5"/>
      <c r="L18" s="8" t="s">
        <v>82</v>
      </c>
      <c r="M18" s="25">
        <f>J18</f>
        <v>0</v>
      </c>
      <c r="N18" s="12"/>
      <c r="O18" s="8" t="s">
        <v>82</v>
      </c>
      <c r="P18" s="29">
        <v>0</v>
      </c>
      <c r="Q18" s="30"/>
      <c r="R18" s="30"/>
    </row>
    <row r="19" spans="1:18" ht="16.5" thickBot="1">
      <c r="A19" s="7">
        <v>5</v>
      </c>
      <c r="C19" s="28" t="s">
        <v>86</v>
      </c>
      <c r="D19" s="12"/>
      <c r="E19" s="27">
        <v>0</v>
      </c>
      <c r="F19" s="12"/>
      <c r="G19" s="12" t="str">
        <f t="shared" si="0"/>
        <v>TP</v>
      </c>
      <c r="H19" s="26">
        <f t="shared" si="0"/>
        <v>0.9625928700685304</v>
      </c>
      <c r="I19" s="12"/>
      <c r="J19" s="31">
        <f>+H19*E19</f>
        <v>0</v>
      </c>
      <c r="K19" s="5"/>
      <c r="L19" s="8" t="s">
        <v>82</v>
      </c>
      <c r="M19" s="31">
        <f>J19</f>
        <v>0</v>
      </c>
      <c r="N19" s="32"/>
      <c r="O19" s="8" t="s">
        <v>82</v>
      </c>
      <c r="P19" s="304">
        <v>0</v>
      </c>
      <c r="Q19" s="30"/>
      <c r="R19" s="30"/>
    </row>
    <row r="20" spans="1:18" ht="15.75">
      <c r="A20" s="7">
        <v>6</v>
      </c>
      <c r="C20" s="3" t="s">
        <v>87</v>
      </c>
      <c r="D20" s="5"/>
      <c r="E20" s="33" t="s">
        <v>9</v>
      </c>
      <c r="F20" s="12"/>
      <c r="G20" s="12"/>
      <c r="H20" s="26"/>
      <c r="I20" s="12"/>
      <c r="J20" s="25">
        <f>SUM(J16:J19)</f>
        <v>5015817.931693291</v>
      </c>
      <c r="K20" s="5"/>
      <c r="M20" s="34">
        <f>SUM(M16:M19)</f>
        <v>4847352.164019229</v>
      </c>
      <c r="N20" s="35"/>
      <c r="O20" s="36"/>
      <c r="P20" s="34">
        <f>SUM(P16:P19)</f>
        <v>168465.7676740624</v>
      </c>
      <c r="Q20" s="30"/>
      <c r="R20" s="30"/>
    </row>
    <row r="21" spans="1:18" ht="15.75">
      <c r="A21" s="7"/>
      <c r="C21" s="3"/>
      <c r="D21" s="5"/>
      <c r="E21" s="33"/>
      <c r="F21" s="12"/>
      <c r="G21" s="12"/>
      <c r="H21" s="26"/>
      <c r="I21" s="12"/>
      <c r="J21" s="25"/>
      <c r="K21" s="5"/>
      <c r="M21" s="34"/>
      <c r="N21" s="35"/>
      <c r="O21" s="36"/>
      <c r="P21" s="34"/>
      <c r="Q21" s="30"/>
      <c r="R21" s="30"/>
    </row>
    <row r="22" spans="1:18" ht="15.75">
      <c r="A22" s="7" t="s">
        <v>88</v>
      </c>
      <c r="C22" s="3" t="s">
        <v>89</v>
      </c>
      <c r="D22" s="5"/>
      <c r="E22" s="33"/>
      <c r="F22" s="12"/>
      <c r="G22" s="12"/>
      <c r="H22" s="26"/>
      <c r="I22" s="12"/>
      <c r="J22" s="27"/>
      <c r="K22" s="5"/>
      <c r="M22" s="45"/>
      <c r="N22" s="19"/>
      <c r="O22" s="46"/>
      <c r="P22" s="45"/>
      <c r="Q22" s="30"/>
      <c r="R22" s="30"/>
    </row>
    <row r="23" spans="1:18" ht="16.5" thickBot="1">
      <c r="A23" s="7" t="s">
        <v>90</v>
      </c>
      <c r="C23" s="3" t="s">
        <v>91</v>
      </c>
      <c r="D23" s="5"/>
      <c r="E23" s="33"/>
      <c r="F23" s="12"/>
      <c r="G23" s="12"/>
      <c r="H23" s="26"/>
      <c r="I23" s="12"/>
      <c r="J23" s="73"/>
      <c r="K23" s="5"/>
      <c r="M23" s="385"/>
      <c r="N23" s="19"/>
      <c r="O23" s="46"/>
      <c r="P23" s="385"/>
      <c r="Q23" s="30"/>
      <c r="R23" s="30"/>
    </row>
    <row r="24" spans="1:18" ht="15.75">
      <c r="A24" s="7" t="s">
        <v>92</v>
      </c>
      <c r="C24" s="3" t="s">
        <v>93</v>
      </c>
      <c r="D24" s="5" t="s">
        <v>94</v>
      </c>
      <c r="E24" s="33"/>
      <c r="F24" s="12"/>
      <c r="G24" s="12"/>
      <c r="H24" s="26"/>
      <c r="I24" s="12"/>
      <c r="J24" s="27">
        <f>J22-J23</f>
        <v>0</v>
      </c>
      <c r="K24" s="5"/>
      <c r="M24" s="27"/>
      <c r="N24" s="19"/>
      <c r="O24" s="46"/>
      <c r="P24" s="27"/>
      <c r="Q24" s="30"/>
      <c r="R24" s="30"/>
    </row>
    <row r="25" spans="1:18" ht="15.75">
      <c r="A25" s="7"/>
      <c r="C25" s="3"/>
      <c r="D25" s="5"/>
      <c r="E25" s="33"/>
      <c r="F25" s="12"/>
      <c r="G25" s="12"/>
      <c r="H25" s="26"/>
      <c r="I25" s="12"/>
      <c r="J25" s="25"/>
      <c r="K25" s="5"/>
      <c r="M25" s="44"/>
      <c r="N25" s="19"/>
      <c r="O25" s="46"/>
      <c r="P25" s="44"/>
      <c r="Q25" s="30"/>
      <c r="R25" s="30"/>
    </row>
    <row r="26" spans="1:18" ht="15.75">
      <c r="A26" s="7" t="s">
        <v>95</v>
      </c>
      <c r="C26" s="3" t="s">
        <v>96</v>
      </c>
      <c r="D26" s="5"/>
      <c r="E26" s="33"/>
      <c r="F26" s="32"/>
      <c r="G26" s="12"/>
      <c r="H26" s="26"/>
      <c r="I26" s="12"/>
      <c r="J26" s="27"/>
      <c r="K26" s="5"/>
      <c r="M26" s="45"/>
      <c r="N26" s="19"/>
      <c r="O26" s="46"/>
      <c r="P26" s="45"/>
      <c r="Q26" s="30"/>
      <c r="R26" s="30"/>
    </row>
    <row r="27" spans="1:18" ht="16.5" thickBot="1">
      <c r="A27" s="7" t="s">
        <v>97</v>
      </c>
      <c r="C27" s="3" t="s">
        <v>98</v>
      </c>
      <c r="D27" s="5"/>
      <c r="E27" s="33"/>
      <c r="F27" s="12"/>
      <c r="G27" s="12"/>
      <c r="H27" s="26"/>
      <c r="I27" s="12"/>
      <c r="J27" s="73"/>
      <c r="K27" s="5"/>
      <c r="M27" s="385"/>
      <c r="N27" s="19"/>
      <c r="O27" s="46"/>
      <c r="P27" s="385"/>
      <c r="Q27" s="30"/>
      <c r="R27" s="30"/>
    </row>
    <row r="28" spans="1:18" ht="15.75">
      <c r="A28" s="7" t="s">
        <v>99</v>
      </c>
      <c r="C28" s="3" t="s">
        <v>100</v>
      </c>
      <c r="D28" s="5" t="s">
        <v>101</v>
      </c>
      <c r="E28" s="33"/>
      <c r="F28" s="12"/>
      <c r="G28" s="12"/>
      <c r="H28" s="26"/>
      <c r="I28" s="12"/>
      <c r="J28" s="27">
        <f>J26-J27</f>
        <v>0</v>
      </c>
      <c r="K28" s="5"/>
      <c r="M28" s="27"/>
      <c r="N28" s="19"/>
      <c r="O28" s="46"/>
      <c r="P28" s="27"/>
      <c r="Q28" s="30"/>
      <c r="R28" s="30"/>
    </row>
    <row r="29" spans="1:18" ht="15.75">
      <c r="A29" s="7"/>
      <c r="C29" s="3"/>
      <c r="D29" s="5"/>
      <c r="E29" s="33"/>
      <c r="F29" s="12"/>
      <c r="G29" s="12"/>
      <c r="H29" s="26"/>
      <c r="I29" s="12"/>
      <c r="J29" s="47"/>
      <c r="K29" s="13"/>
      <c r="L29" s="21"/>
      <c r="M29" s="47"/>
      <c r="N29" s="395"/>
      <c r="O29" s="107"/>
      <c r="P29" s="47"/>
      <c r="Q29" s="30"/>
      <c r="R29" s="30"/>
    </row>
    <row r="30" spans="1:18" ht="16.5" thickBot="1">
      <c r="A30" s="7" t="s">
        <v>102</v>
      </c>
      <c r="C30" s="3" t="s">
        <v>103</v>
      </c>
      <c r="D30" s="5"/>
      <c r="E30" s="33"/>
      <c r="F30" s="12"/>
      <c r="G30" s="12"/>
      <c r="H30" s="26"/>
      <c r="I30" s="12"/>
      <c r="J30" s="73"/>
      <c r="K30" s="5"/>
      <c r="M30" s="396"/>
      <c r="N30" s="19"/>
      <c r="O30" s="46"/>
      <c r="P30" s="396"/>
      <c r="Q30" s="30"/>
      <c r="R30" s="30"/>
    </row>
    <row r="31" spans="1:18" ht="15.75">
      <c r="A31" s="7" t="s">
        <v>104</v>
      </c>
      <c r="C31" s="3" t="s">
        <v>105</v>
      </c>
      <c r="D31" s="5" t="s">
        <v>106</v>
      </c>
      <c r="E31" s="33"/>
      <c r="F31" s="12"/>
      <c r="G31" s="12"/>
      <c r="H31" s="26"/>
      <c r="I31" s="12"/>
      <c r="J31" s="27">
        <f>J30*J28</f>
        <v>0</v>
      </c>
      <c r="K31" s="5"/>
      <c r="M31" s="27"/>
      <c r="N31" s="19"/>
      <c r="O31" s="46"/>
      <c r="P31" s="27"/>
      <c r="Q31" s="30"/>
      <c r="R31" s="30"/>
    </row>
    <row r="32" spans="1:18" ht="15.75">
      <c r="A32" s="7"/>
      <c r="C32" s="3"/>
      <c r="D32" s="5"/>
      <c r="E32" s="33"/>
      <c r="F32" s="12"/>
      <c r="G32" s="12"/>
      <c r="H32" s="26"/>
      <c r="I32" s="12"/>
      <c r="J32" s="25"/>
      <c r="K32" s="5"/>
      <c r="M32" s="44"/>
      <c r="N32" s="19"/>
      <c r="O32" s="46"/>
      <c r="P32" s="165"/>
      <c r="Q32" s="30"/>
      <c r="R32" s="30"/>
    </row>
    <row r="33" spans="1:18" ht="15.75">
      <c r="A33" s="7" t="s">
        <v>107</v>
      </c>
      <c r="C33" s="3" t="s">
        <v>108</v>
      </c>
      <c r="D33" s="5"/>
      <c r="E33" s="33"/>
      <c r="F33" s="12"/>
      <c r="G33" s="12"/>
      <c r="H33" s="26"/>
      <c r="I33" s="12"/>
      <c r="J33" s="27"/>
      <c r="K33" s="5"/>
      <c r="M33" s="45"/>
      <c r="N33" s="19"/>
      <c r="O33" s="46"/>
      <c r="P33" s="45"/>
      <c r="Q33" s="30"/>
      <c r="R33" s="30"/>
    </row>
    <row r="34" spans="1:18" ht="15.75">
      <c r="A34" s="7"/>
      <c r="C34" s="3"/>
      <c r="D34" s="5"/>
      <c r="E34" s="33"/>
      <c r="F34" s="12"/>
      <c r="G34" s="12"/>
      <c r="H34" s="26"/>
      <c r="I34" s="12"/>
      <c r="J34" s="25"/>
      <c r="K34" s="5"/>
      <c r="M34" s="34"/>
      <c r="N34" s="35"/>
      <c r="O34" s="36"/>
      <c r="P34" s="34"/>
      <c r="Q34" s="30"/>
      <c r="R34" s="30"/>
    </row>
    <row r="35" spans="1:18" ht="15.75">
      <c r="A35" s="7">
        <v>7</v>
      </c>
      <c r="C35" s="3" t="s">
        <v>109</v>
      </c>
      <c r="D35" s="5" t="s">
        <v>110</v>
      </c>
      <c r="E35" s="33" t="s">
        <v>9</v>
      </c>
      <c r="F35" s="12"/>
      <c r="G35" s="12"/>
      <c r="H35" s="12"/>
      <c r="I35" s="12"/>
      <c r="J35" s="37">
        <f>+J12-J20+J24+J32+J33</f>
        <v>53689740.677324705</v>
      </c>
      <c r="K35" s="5"/>
      <c r="M35" s="37">
        <f>+M12-M20+M24+M32+M33</f>
        <v>37196511.14867295</v>
      </c>
      <c r="N35" s="38"/>
      <c r="O35" s="39"/>
      <c r="P35" s="37">
        <f>+P12-P20+P24+P32+P33</f>
        <v>16493229.588741764</v>
      </c>
      <c r="Q35" s="30"/>
      <c r="R35" s="30"/>
    </row>
    <row r="36" spans="1:18" ht="16.5" thickBot="1">
      <c r="A36" s="7" t="s">
        <v>111</v>
      </c>
      <c r="C36" s="2" t="s">
        <v>112</v>
      </c>
      <c r="D36" s="5"/>
      <c r="E36" s="33"/>
      <c r="F36" s="12"/>
      <c r="G36" s="12"/>
      <c r="H36" s="12"/>
      <c r="I36" s="12"/>
      <c r="J36" s="31">
        <f>M36+P36</f>
        <v>546167</v>
      </c>
      <c r="K36" s="5"/>
      <c r="L36" s="8" t="s">
        <v>82</v>
      </c>
      <c r="M36" s="385">
        <v>263736</v>
      </c>
      <c r="N36" s="5"/>
      <c r="O36" s="8" t="s">
        <v>82</v>
      </c>
      <c r="P36" s="73">
        <v>282431</v>
      </c>
      <c r="Q36" s="30"/>
      <c r="R36" s="387"/>
    </row>
    <row r="37" spans="1:18" ht="15.75">
      <c r="A37" s="7" t="s">
        <v>113</v>
      </c>
      <c r="C37" s="41" t="s">
        <v>114</v>
      </c>
      <c r="D37" s="12"/>
      <c r="J37" s="25">
        <f>J35-J36</f>
        <v>53143573.677324705</v>
      </c>
      <c r="K37" s="5"/>
      <c r="M37" s="25">
        <f>M35-M36</f>
        <v>36932775.14867295</v>
      </c>
      <c r="N37" s="40"/>
      <c r="O37" s="42"/>
      <c r="P37" s="25">
        <f>P35-P36</f>
        <v>16210798.588741764</v>
      </c>
      <c r="Q37" s="30"/>
      <c r="R37" s="30"/>
    </row>
    <row r="38" spans="1:18" ht="15.75">
      <c r="A38" s="7"/>
      <c r="D38" s="12"/>
      <c r="J38" s="25"/>
      <c r="K38" s="5"/>
      <c r="M38" s="34"/>
      <c r="N38" s="40"/>
      <c r="O38" s="42"/>
      <c r="P38" s="43"/>
      <c r="Q38" s="30"/>
      <c r="R38" s="30"/>
    </row>
    <row r="39" spans="1:18" ht="15.75">
      <c r="A39" s="7"/>
      <c r="C39" s="3" t="s">
        <v>115</v>
      </c>
      <c r="D39" s="5"/>
      <c r="E39" s="19"/>
      <c r="F39" s="5"/>
      <c r="G39" s="5"/>
      <c r="H39" s="5"/>
      <c r="I39" s="5"/>
      <c r="J39" s="44"/>
      <c r="K39" s="5"/>
      <c r="M39" s="34"/>
      <c r="N39" s="40"/>
      <c r="O39" s="42"/>
      <c r="P39" s="43"/>
      <c r="Q39" s="30"/>
      <c r="R39" s="30"/>
    </row>
    <row r="40" spans="1:18" ht="15.75">
      <c r="A40" s="7">
        <v>8</v>
      </c>
      <c r="C40" s="3" t="s">
        <v>116</v>
      </c>
      <c r="E40" s="19"/>
      <c r="F40" s="5"/>
      <c r="G40" s="5"/>
      <c r="H40" s="13" t="s">
        <v>117</v>
      </c>
      <c r="I40" s="5"/>
      <c r="J40" s="165">
        <f>M40</f>
        <v>1514000</v>
      </c>
      <c r="K40" s="5"/>
      <c r="L40" s="8" t="s">
        <v>82</v>
      </c>
      <c r="M40" s="27">
        <v>1514000</v>
      </c>
      <c r="N40" s="12"/>
      <c r="O40" s="8" t="s">
        <v>82</v>
      </c>
      <c r="P40" s="27">
        <v>0</v>
      </c>
      <c r="Q40" s="30"/>
      <c r="R40" s="30"/>
    </row>
    <row r="41" spans="1:16" ht="15.75">
      <c r="A41" s="7">
        <v>9</v>
      </c>
      <c r="C41" s="3" t="s">
        <v>118</v>
      </c>
      <c r="D41" s="12"/>
      <c r="E41" s="12"/>
      <c r="F41" s="12"/>
      <c r="G41" s="12"/>
      <c r="H41" s="23" t="s">
        <v>119</v>
      </c>
      <c r="I41" s="12"/>
      <c r="J41" s="165">
        <v>0</v>
      </c>
      <c r="K41" s="5"/>
      <c r="L41" s="8" t="s">
        <v>82</v>
      </c>
      <c r="M41" s="27">
        <f>J41</f>
        <v>0</v>
      </c>
      <c r="N41" s="12"/>
      <c r="O41" s="8" t="s">
        <v>82</v>
      </c>
      <c r="P41" s="27">
        <v>0</v>
      </c>
    </row>
    <row r="42" spans="1:16" ht="15.75">
      <c r="A42" s="7">
        <v>10</v>
      </c>
      <c r="C42" s="28" t="s">
        <v>120</v>
      </c>
      <c r="D42" s="5"/>
      <c r="E42" s="5"/>
      <c r="F42" s="5"/>
      <c r="H42" s="13" t="s">
        <v>11</v>
      </c>
      <c r="I42" s="5"/>
      <c r="J42" s="165">
        <v>0</v>
      </c>
      <c r="K42" s="5"/>
      <c r="L42" s="8" t="s">
        <v>82</v>
      </c>
      <c r="M42" s="27">
        <f>J42</f>
        <v>0</v>
      </c>
      <c r="N42" s="12"/>
      <c r="O42" s="8" t="s">
        <v>82</v>
      </c>
      <c r="P42" s="27">
        <v>0</v>
      </c>
    </row>
    <row r="43" spans="1:16" ht="15.75">
      <c r="A43" s="7">
        <v>11</v>
      </c>
      <c r="C43" s="3" t="s">
        <v>121</v>
      </c>
      <c r="D43" s="5"/>
      <c r="E43" s="5"/>
      <c r="F43" s="5"/>
      <c r="H43" s="13" t="s">
        <v>12</v>
      </c>
      <c r="I43" s="5"/>
      <c r="J43" s="166">
        <v>0</v>
      </c>
      <c r="K43" s="5"/>
      <c r="L43" s="8" t="s">
        <v>82</v>
      </c>
      <c r="M43" s="27">
        <f>J43</f>
        <v>0</v>
      </c>
      <c r="N43" s="12"/>
      <c r="O43" s="8" t="s">
        <v>82</v>
      </c>
      <c r="P43" s="27">
        <v>0</v>
      </c>
    </row>
    <row r="44" spans="1:16" ht="15.75">
      <c r="A44" s="7">
        <v>12</v>
      </c>
      <c r="C44" s="28" t="s">
        <v>122</v>
      </c>
      <c r="D44" s="5"/>
      <c r="E44" s="5"/>
      <c r="F44" s="5"/>
      <c r="G44" s="5"/>
      <c r="H44" s="5"/>
      <c r="I44" s="5"/>
      <c r="J44" s="166">
        <f>M44+P44</f>
        <v>531000</v>
      </c>
      <c r="K44" s="5"/>
      <c r="L44" s="8" t="s">
        <v>82</v>
      </c>
      <c r="M44" s="27">
        <v>31000</v>
      </c>
      <c r="N44" s="12"/>
      <c r="O44" s="8" t="s">
        <v>82</v>
      </c>
      <c r="P44" s="27">
        <v>500000</v>
      </c>
    </row>
    <row r="45" spans="1:16" ht="15.75">
      <c r="A45" s="7">
        <v>13</v>
      </c>
      <c r="C45" s="28" t="s">
        <v>123</v>
      </c>
      <c r="D45" s="5"/>
      <c r="E45" s="5"/>
      <c r="F45" s="5"/>
      <c r="G45" s="5"/>
      <c r="H45" s="13"/>
      <c r="I45" s="5"/>
      <c r="J45" s="166">
        <v>0</v>
      </c>
      <c r="K45" s="5"/>
      <c r="L45" s="8" t="s">
        <v>82</v>
      </c>
      <c r="M45" s="27">
        <f>J45</f>
        <v>0</v>
      </c>
      <c r="N45" s="12"/>
      <c r="O45" s="8" t="s">
        <v>82</v>
      </c>
      <c r="P45" s="27">
        <v>0</v>
      </c>
    </row>
    <row r="46" spans="1:16" ht="16.5" thickBot="1">
      <c r="A46" s="7">
        <v>14</v>
      </c>
      <c r="C46" s="28" t="s">
        <v>124</v>
      </c>
      <c r="D46" s="5"/>
      <c r="E46" s="5"/>
      <c r="F46" s="5"/>
      <c r="G46" s="5"/>
      <c r="H46" s="5"/>
      <c r="I46" s="5"/>
      <c r="J46" s="167">
        <v>0</v>
      </c>
      <c r="K46" s="5"/>
      <c r="L46" s="8" t="s">
        <v>82</v>
      </c>
      <c r="M46" s="73">
        <f>J46</f>
        <v>0</v>
      </c>
      <c r="N46" s="32"/>
      <c r="O46" s="8" t="s">
        <v>82</v>
      </c>
      <c r="P46" s="73">
        <v>0</v>
      </c>
    </row>
    <row r="47" spans="1:16" ht="15.75">
      <c r="A47" s="7">
        <v>15</v>
      </c>
      <c r="C47" s="3" t="s">
        <v>125</v>
      </c>
      <c r="D47" s="5"/>
      <c r="E47" s="5"/>
      <c r="F47" s="5"/>
      <c r="G47" s="5"/>
      <c r="H47" s="5"/>
      <c r="I47" s="5"/>
      <c r="J47" s="44">
        <f>SUM(J40:J46)</f>
        <v>2045000</v>
      </c>
      <c r="K47" s="5"/>
      <c r="M47" s="25">
        <f>SUM(M40:M46)</f>
        <v>1545000</v>
      </c>
      <c r="N47" s="12"/>
      <c r="O47" s="46"/>
      <c r="P47" s="47">
        <f>SUM(P40:P46)</f>
        <v>500000</v>
      </c>
    </row>
    <row r="48" spans="1:11" ht="15.75">
      <c r="A48" s="7"/>
      <c r="C48" s="3"/>
      <c r="D48" s="5"/>
      <c r="E48" s="5"/>
      <c r="F48" s="5"/>
      <c r="G48" s="5"/>
      <c r="H48" s="5"/>
      <c r="I48" s="5"/>
      <c r="J48" s="19"/>
      <c r="K48" s="5"/>
    </row>
    <row r="49" spans="1:16" ht="15.75">
      <c r="A49" s="7">
        <v>16</v>
      </c>
      <c r="C49" s="3" t="s">
        <v>126</v>
      </c>
      <c r="D49" s="5" t="s">
        <v>127</v>
      </c>
      <c r="E49" s="48"/>
      <c r="F49" s="5"/>
      <c r="G49" s="5"/>
      <c r="H49" s="5"/>
      <c r="I49" s="5"/>
      <c r="K49" s="5"/>
      <c r="M49" s="49">
        <f>M37/M47</f>
        <v>23.904708834092528</v>
      </c>
      <c r="N49" s="50"/>
      <c r="O49" s="51"/>
      <c r="P49" s="49">
        <f>P37/P47</f>
        <v>32.42159717748353</v>
      </c>
    </row>
    <row r="50" spans="1:16" ht="15.75">
      <c r="A50" s="7">
        <v>17</v>
      </c>
      <c r="C50" s="3" t="s">
        <v>128</v>
      </c>
      <c r="D50" s="5" t="s">
        <v>129</v>
      </c>
      <c r="E50" s="48"/>
      <c r="F50" s="5"/>
      <c r="G50" s="5"/>
      <c r="H50" s="5"/>
      <c r="I50" s="5"/>
      <c r="K50" s="5"/>
      <c r="M50" s="49">
        <f>M49/12</f>
        <v>1.9920590695077107</v>
      </c>
      <c r="N50" s="50"/>
      <c r="O50" s="51"/>
      <c r="P50" s="49">
        <f>P49/12</f>
        <v>2.701799764790294</v>
      </c>
    </row>
    <row r="51" spans="1:16" ht="15.75">
      <c r="A51" s="7">
        <v>18</v>
      </c>
      <c r="C51" s="3" t="s">
        <v>130</v>
      </c>
      <c r="D51" s="4" t="s">
        <v>131</v>
      </c>
      <c r="E51" s="48"/>
      <c r="F51" s="5"/>
      <c r="G51" s="5"/>
      <c r="H51" s="5"/>
      <c r="I51" s="5"/>
      <c r="J51" s="52"/>
      <c r="K51" s="5"/>
      <c r="M51" s="52">
        <f>+M49/52</f>
        <v>0.459705939117164</v>
      </c>
      <c r="N51" s="52"/>
      <c r="O51" s="53"/>
      <c r="P51" s="52">
        <f>+P49/52</f>
        <v>0.6234922534131447</v>
      </c>
    </row>
    <row r="52" spans="1:16" ht="15.75">
      <c r="A52" s="7"/>
      <c r="C52" s="3"/>
      <c r="D52" s="4"/>
      <c r="E52" s="48"/>
      <c r="F52" s="5"/>
      <c r="G52" s="5"/>
      <c r="H52" s="5"/>
      <c r="I52" s="5"/>
      <c r="J52" s="52"/>
      <c r="K52" s="5"/>
      <c r="M52" s="52"/>
      <c r="N52" s="52"/>
      <c r="O52" s="53"/>
      <c r="P52" s="52"/>
    </row>
    <row r="53" spans="1:16" ht="15.75">
      <c r="A53" s="7"/>
      <c r="C53" s="3"/>
      <c r="D53" s="4"/>
      <c r="E53" s="48"/>
      <c r="F53" s="5"/>
      <c r="G53" s="5"/>
      <c r="H53" s="5"/>
      <c r="I53" s="5"/>
      <c r="J53" s="52"/>
      <c r="K53" s="5"/>
      <c r="M53" s="53" t="s">
        <v>132</v>
      </c>
      <c r="N53" s="53"/>
      <c r="O53" s="53"/>
      <c r="P53" s="53" t="s">
        <v>132</v>
      </c>
    </row>
    <row r="54" spans="1:16" ht="15.75">
      <c r="A54" s="7">
        <v>19</v>
      </c>
      <c r="C54" s="3" t="s">
        <v>133</v>
      </c>
      <c r="D54" s="4" t="s">
        <v>134</v>
      </c>
      <c r="E54" s="48"/>
      <c r="F54" s="5" t="s">
        <v>135</v>
      </c>
      <c r="H54" s="5"/>
      <c r="I54" s="5"/>
      <c r="J54" s="52"/>
      <c r="K54" s="5"/>
      <c r="M54" s="54">
        <f>+M49/260</f>
        <v>0.0919411878234328</v>
      </c>
      <c r="N54" s="54"/>
      <c r="O54" s="55"/>
      <c r="P54" s="54">
        <f>+P49/260</f>
        <v>0.12469845068262896</v>
      </c>
    </row>
    <row r="55" spans="1:16" ht="15.75">
      <c r="A55" s="7">
        <v>20</v>
      </c>
      <c r="C55" s="3" t="s">
        <v>136</v>
      </c>
      <c r="D55" s="4" t="s">
        <v>137</v>
      </c>
      <c r="E55" s="48"/>
      <c r="F55" s="5" t="s">
        <v>138</v>
      </c>
      <c r="H55" s="5"/>
      <c r="I55" s="5"/>
      <c r="J55" s="52"/>
      <c r="K55" s="5"/>
      <c r="M55" s="54">
        <f>+M49/4160*1000</f>
        <v>5.74632423896455</v>
      </c>
      <c r="N55" s="54"/>
      <c r="O55" s="55"/>
      <c r="P55" s="54">
        <f>+P49/4160*1000</f>
        <v>7.79365316766431</v>
      </c>
    </row>
    <row r="56" spans="1:16" ht="15.75">
      <c r="A56" s="7"/>
      <c r="C56" s="3"/>
      <c r="D56" s="5"/>
      <c r="E56" s="5"/>
      <c r="F56" s="5" t="s">
        <v>139</v>
      </c>
      <c r="H56" s="5"/>
      <c r="I56" s="5"/>
      <c r="K56" s="5"/>
      <c r="M56" s="41"/>
      <c r="N56" s="41"/>
      <c r="O56" s="21"/>
      <c r="P56" s="41"/>
    </row>
    <row r="57" spans="1:16" ht="15.75">
      <c r="A57" s="7"/>
      <c r="C57" s="3"/>
      <c r="D57" s="5"/>
      <c r="E57" s="56"/>
      <c r="F57" s="5"/>
      <c r="G57" s="5"/>
      <c r="H57" s="5"/>
      <c r="I57" s="5"/>
      <c r="J57" s="8"/>
      <c r="K57" s="5"/>
      <c r="M57" s="21" t="s">
        <v>140</v>
      </c>
      <c r="N57" s="41"/>
      <c r="O57" s="21"/>
      <c r="P57" s="21" t="s">
        <v>140</v>
      </c>
    </row>
    <row r="58" spans="1:16" ht="15.75">
      <c r="A58" s="7">
        <v>21</v>
      </c>
      <c r="C58" s="3" t="s">
        <v>133</v>
      </c>
      <c r="D58" s="4" t="s">
        <v>141</v>
      </c>
      <c r="E58" s="48"/>
      <c r="F58" s="5" t="s">
        <v>135</v>
      </c>
      <c r="H58" s="5"/>
      <c r="I58" s="5"/>
      <c r="J58" s="52"/>
      <c r="K58" s="5"/>
      <c r="M58" s="54">
        <f>+M49/365</f>
        <v>0.06549235297011652</v>
      </c>
      <c r="N58" s="54"/>
      <c r="O58" s="55"/>
      <c r="P58" s="54">
        <f>+P49/365</f>
        <v>0.08882629363694117</v>
      </c>
    </row>
    <row r="59" spans="1:16" ht="15.75">
      <c r="A59" s="7">
        <v>22</v>
      </c>
      <c r="C59" s="3" t="s">
        <v>136</v>
      </c>
      <c r="D59" s="4" t="s">
        <v>142</v>
      </c>
      <c r="E59" s="48"/>
      <c r="F59" s="5" t="s">
        <v>138</v>
      </c>
      <c r="H59" s="5"/>
      <c r="I59" s="5"/>
      <c r="J59" s="52"/>
      <c r="K59" s="5"/>
      <c r="M59" s="54">
        <f>+M49/8760*1000</f>
        <v>2.7288480404215214</v>
      </c>
      <c r="N59" s="54"/>
      <c r="O59" s="55"/>
      <c r="P59" s="54">
        <f>+P49/8760*1000</f>
        <v>3.7010955682058824</v>
      </c>
    </row>
    <row r="60" spans="1:16" ht="15.75">
      <c r="A60" s="7"/>
      <c r="C60" s="3"/>
      <c r="D60" s="5" t="s">
        <v>143</v>
      </c>
      <c r="E60" s="5"/>
      <c r="F60" s="5" t="s">
        <v>139</v>
      </c>
      <c r="H60" s="5"/>
      <c r="I60" s="5"/>
      <c r="K60" s="5"/>
      <c r="M60" s="41"/>
      <c r="N60" s="41"/>
      <c r="O60" s="21"/>
      <c r="P60" s="41"/>
    </row>
    <row r="61" spans="1:16" ht="15.75">
      <c r="A61" s="7"/>
      <c r="C61" s="3"/>
      <c r="D61" s="5"/>
      <c r="E61" s="5"/>
      <c r="F61" s="5"/>
      <c r="H61" s="5"/>
      <c r="I61" s="5"/>
      <c r="K61" s="5"/>
      <c r="M61" s="41"/>
      <c r="N61" s="41"/>
      <c r="O61" s="21"/>
      <c r="P61" s="41"/>
    </row>
    <row r="62" spans="1:16" ht="15.75">
      <c r="A62" s="7">
        <v>23</v>
      </c>
      <c r="C62" s="3" t="s">
        <v>144</v>
      </c>
      <c r="D62" s="5" t="s">
        <v>145</v>
      </c>
      <c r="E62" s="57">
        <v>0</v>
      </c>
      <c r="F62" s="58" t="s">
        <v>146</v>
      </c>
      <c r="G62" s="58"/>
      <c r="H62" s="58"/>
      <c r="I62" s="58"/>
      <c r="J62" s="58">
        <f>E62</f>
        <v>0</v>
      </c>
      <c r="K62" s="58" t="s">
        <v>146</v>
      </c>
      <c r="M62" s="41"/>
      <c r="N62" s="41"/>
      <c r="O62" s="21"/>
      <c r="P62" s="41"/>
    </row>
    <row r="63" spans="1:16" ht="15.75">
      <c r="A63" s="7">
        <v>24</v>
      </c>
      <c r="C63" s="3"/>
      <c r="D63" s="5"/>
      <c r="E63" s="57">
        <v>0</v>
      </c>
      <c r="F63" s="58" t="s">
        <v>147</v>
      </c>
      <c r="G63" s="58"/>
      <c r="H63" s="58"/>
      <c r="I63" s="58"/>
      <c r="J63" s="58">
        <f>E63</f>
        <v>0</v>
      </c>
      <c r="K63" s="58" t="s">
        <v>147</v>
      </c>
      <c r="M63" s="41"/>
      <c r="N63" s="41"/>
      <c r="O63" s="21"/>
      <c r="P63" s="41"/>
    </row>
    <row r="64" spans="1:16" ht="15.75">
      <c r="A64" s="7"/>
      <c r="C64" s="3"/>
      <c r="D64" s="5"/>
      <c r="E64" s="61"/>
      <c r="F64" s="58"/>
      <c r="G64" s="58"/>
      <c r="H64" s="58"/>
      <c r="I64" s="58"/>
      <c r="J64" s="58"/>
      <c r="K64" s="58"/>
      <c r="M64" s="41"/>
      <c r="N64" s="41"/>
      <c r="O64" s="21"/>
      <c r="P64" s="41"/>
    </row>
    <row r="65" spans="1:16" ht="15.75">
      <c r="A65" s="7"/>
      <c r="C65" s="3"/>
      <c r="D65" s="5"/>
      <c r="E65" s="61"/>
      <c r="F65" s="58"/>
      <c r="G65" s="58"/>
      <c r="H65" s="58"/>
      <c r="I65" s="58"/>
      <c r="J65" s="58"/>
      <c r="K65" s="58"/>
      <c r="M65" s="41"/>
      <c r="N65" s="41"/>
      <c r="O65" s="21"/>
      <c r="P65" s="41"/>
    </row>
    <row r="66" spans="1:16" s="41" customFormat="1" ht="15.75">
      <c r="A66" s="62" t="s">
        <v>148</v>
      </c>
      <c r="C66" s="60"/>
      <c r="D66" s="13"/>
      <c r="E66" s="61"/>
      <c r="F66" s="61"/>
      <c r="G66" s="61"/>
      <c r="H66" s="61"/>
      <c r="I66" s="61"/>
      <c r="J66" s="61"/>
      <c r="K66" s="61"/>
      <c r="L66" s="21"/>
      <c r="O66" s="21"/>
      <c r="P66" s="315" t="s">
        <v>489</v>
      </c>
    </row>
    <row r="67" spans="1:15" s="41" customFormat="1" ht="15.75">
      <c r="A67" s="62" t="s">
        <v>541</v>
      </c>
      <c r="C67" s="60"/>
      <c r="D67" s="13"/>
      <c r="E67" s="61"/>
      <c r="F67" s="61"/>
      <c r="G67" s="61"/>
      <c r="H67" s="61"/>
      <c r="I67" s="61"/>
      <c r="J67" s="61"/>
      <c r="K67" s="61"/>
      <c r="L67" s="21"/>
      <c r="O67" s="21"/>
    </row>
    <row r="68" spans="1:17" ht="15.75">
      <c r="A68" s="2" t="s">
        <v>3</v>
      </c>
      <c r="C68" s="3"/>
      <c r="D68" s="3"/>
      <c r="E68" s="4"/>
      <c r="F68" s="3"/>
      <c r="G68" s="3"/>
      <c r="H68" s="3"/>
      <c r="I68" s="5"/>
      <c r="J68" s="7"/>
      <c r="K68" s="7"/>
      <c r="P68" s="315" t="s">
        <v>525</v>
      </c>
      <c r="Q68" s="314"/>
    </row>
    <row r="69" spans="1:17" ht="15.75">
      <c r="A69" s="2" t="s">
        <v>4</v>
      </c>
      <c r="C69" s="3"/>
      <c r="D69" s="3"/>
      <c r="E69" s="4"/>
      <c r="F69" s="3"/>
      <c r="G69" s="3"/>
      <c r="H69" s="3"/>
      <c r="I69" s="5"/>
      <c r="J69" s="9"/>
      <c r="K69" s="9"/>
      <c r="P69" s="315" t="s">
        <v>526</v>
      </c>
      <c r="Q69" s="314"/>
    </row>
    <row r="70" spans="3:17" ht="15.75">
      <c r="C70" s="3"/>
      <c r="D70" s="3"/>
      <c r="E70" s="4"/>
      <c r="F70" s="3"/>
      <c r="G70" s="3"/>
      <c r="H70" s="3"/>
      <c r="I70" s="5"/>
      <c r="J70" s="5"/>
      <c r="K70" s="5"/>
      <c r="P70" s="314" t="s">
        <v>5</v>
      </c>
      <c r="Q70" s="314"/>
    </row>
    <row r="71" spans="3:17" ht="15.75">
      <c r="C71" s="3" t="s">
        <v>68</v>
      </c>
      <c r="D71" s="3"/>
      <c r="E71" s="4" t="s">
        <v>6</v>
      </c>
      <c r="F71" s="3"/>
      <c r="G71" s="3"/>
      <c r="H71" s="3"/>
      <c r="I71" s="5"/>
      <c r="J71" s="10" t="str">
        <f>J5</f>
        <v>For the 12 months ended 12/31/11</v>
      </c>
      <c r="K71" s="10"/>
      <c r="L71" s="11"/>
      <c r="P71" s="314" t="s">
        <v>149</v>
      </c>
      <c r="Q71" s="314"/>
    </row>
    <row r="72" spans="3:11" ht="15.75">
      <c r="C72" s="3"/>
      <c r="D72" s="12" t="s">
        <v>9</v>
      </c>
      <c r="E72" s="12" t="s">
        <v>69</v>
      </c>
      <c r="F72" s="12"/>
      <c r="G72" s="12"/>
      <c r="H72" s="12"/>
      <c r="I72" s="5"/>
      <c r="J72" s="5"/>
      <c r="K72" s="5"/>
    </row>
    <row r="73" spans="3:11" ht="15.75">
      <c r="C73" s="3"/>
      <c r="D73" s="12"/>
      <c r="E73" s="12"/>
      <c r="F73" s="12"/>
      <c r="G73" s="12"/>
      <c r="H73" s="12"/>
      <c r="I73" s="5"/>
      <c r="J73" s="5"/>
      <c r="K73" s="5"/>
    </row>
    <row r="74" spans="3:11" ht="31.5">
      <c r="C74" s="3"/>
      <c r="D74" s="5"/>
      <c r="E74" s="63" t="str">
        <f>E8</f>
        <v>Allete, Inc. dba Minnesota Power</v>
      </c>
      <c r="F74" s="12"/>
      <c r="G74" s="12"/>
      <c r="H74" s="12"/>
      <c r="I74" s="12"/>
      <c r="J74" s="12"/>
      <c r="K74" s="12"/>
    </row>
    <row r="75" spans="3:16" ht="15.75">
      <c r="C75" s="7" t="s">
        <v>13</v>
      </c>
      <c r="D75" s="7" t="s">
        <v>14</v>
      </c>
      <c r="E75" s="7" t="s">
        <v>15</v>
      </c>
      <c r="F75" s="12" t="s">
        <v>9</v>
      </c>
      <c r="G75" s="12"/>
      <c r="H75" s="64" t="s">
        <v>16</v>
      </c>
      <c r="I75" s="12"/>
      <c r="J75" s="65" t="s">
        <v>150</v>
      </c>
      <c r="K75" s="12"/>
      <c r="L75" s="65" t="s">
        <v>151</v>
      </c>
      <c r="M75" s="65" t="s">
        <v>152</v>
      </c>
      <c r="O75" s="65" t="s">
        <v>153</v>
      </c>
      <c r="P75" s="65" t="s">
        <v>154</v>
      </c>
    </row>
    <row r="76" spans="1:16" ht="15.75">
      <c r="A76" s="7" t="s">
        <v>7</v>
      </c>
      <c r="C76" s="3"/>
      <c r="D76" s="66" t="s">
        <v>155</v>
      </c>
      <c r="E76" s="12"/>
      <c r="F76" s="12"/>
      <c r="G76" s="12"/>
      <c r="H76" s="7"/>
      <c r="I76" s="12"/>
      <c r="J76" s="6" t="s">
        <v>17</v>
      </c>
      <c r="K76" s="12"/>
      <c r="L76" s="16" t="s">
        <v>156</v>
      </c>
      <c r="M76" s="16" t="s">
        <v>71</v>
      </c>
      <c r="N76" s="16"/>
      <c r="O76" s="16" t="s">
        <v>157</v>
      </c>
      <c r="P76" s="16" t="s">
        <v>72</v>
      </c>
    </row>
    <row r="77" spans="1:16" ht="16.5" thickBot="1">
      <c r="A77" s="18" t="s">
        <v>8</v>
      </c>
      <c r="C77" s="3"/>
      <c r="D77" s="309" t="s">
        <v>18</v>
      </c>
      <c r="E77" s="305" t="s">
        <v>158</v>
      </c>
      <c r="F77" s="310"/>
      <c r="G77" s="305" t="s">
        <v>159</v>
      </c>
      <c r="H77" s="86"/>
      <c r="I77" s="67"/>
      <c r="J77" s="18" t="s">
        <v>160</v>
      </c>
      <c r="K77" s="12"/>
      <c r="L77" s="309" t="s">
        <v>10</v>
      </c>
      <c r="M77" s="86" t="s">
        <v>161</v>
      </c>
      <c r="O77" s="309" t="s">
        <v>10</v>
      </c>
      <c r="P77" s="86" t="s">
        <v>162</v>
      </c>
    </row>
    <row r="78" spans="3:11" ht="15.75">
      <c r="C78" s="68" t="s">
        <v>163</v>
      </c>
      <c r="D78" s="12"/>
      <c r="E78" s="12"/>
      <c r="F78" s="12"/>
      <c r="G78" s="12"/>
      <c r="H78" s="12"/>
      <c r="I78" s="12"/>
      <c r="J78" s="12"/>
      <c r="K78" s="12"/>
    </row>
    <row r="79" spans="1:11" ht="15.75">
      <c r="A79" s="7"/>
      <c r="C79" s="3"/>
      <c r="D79" s="23"/>
      <c r="E79" s="12"/>
      <c r="F79" s="12"/>
      <c r="G79" s="12"/>
      <c r="H79" s="12"/>
      <c r="I79" s="12"/>
      <c r="J79" s="12"/>
      <c r="K79" s="12"/>
    </row>
    <row r="80" spans="1:11" ht="15.75">
      <c r="A80" s="7"/>
      <c r="C80" s="3" t="s">
        <v>164</v>
      </c>
      <c r="D80" s="23"/>
      <c r="E80" s="12"/>
      <c r="F80" s="12"/>
      <c r="G80" s="12"/>
      <c r="H80" s="23"/>
      <c r="I80" s="12"/>
      <c r="J80" s="12"/>
      <c r="K80" s="12"/>
    </row>
    <row r="81" spans="1:11" ht="15.75">
      <c r="A81" s="7">
        <v>1</v>
      </c>
      <c r="C81" s="3" t="s">
        <v>165</v>
      </c>
      <c r="D81" s="23" t="s">
        <v>166</v>
      </c>
      <c r="E81" s="27">
        <v>1578522767</v>
      </c>
      <c r="F81" s="12"/>
      <c r="G81" s="12" t="s">
        <v>167</v>
      </c>
      <c r="H81" s="69" t="s">
        <v>9</v>
      </c>
      <c r="I81" s="12"/>
      <c r="J81" s="12" t="s">
        <v>9</v>
      </c>
      <c r="K81" s="12"/>
    </row>
    <row r="82" spans="1:16" s="41" customFormat="1" ht="15.75">
      <c r="A82" s="59">
        <v>2</v>
      </c>
      <c r="C82" s="60" t="s">
        <v>168</v>
      </c>
      <c r="D82" s="23" t="s">
        <v>169</v>
      </c>
      <c r="E82" s="27">
        <v>400270944</v>
      </c>
      <c r="F82" s="23"/>
      <c r="G82" s="23" t="s">
        <v>81</v>
      </c>
      <c r="H82" s="70">
        <f>J218</f>
        <v>0.9625928700685304</v>
      </c>
      <c r="I82" s="23"/>
      <c r="J82" s="47">
        <f>+H82*E82</f>
        <v>385297956.79</v>
      </c>
      <c r="K82" s="47"/>
      <c r="L82" s="71" t="s">
        <v>82</v>
      </c>
      <c r="M82" s="47">
        <f>J82-P82</f>
        <v>272497409.16230774</v>
      </c>
      <c r="N82" s="47"/>
      <c r="O82" s="71" t="s">
        <v>82</v>
      </c>
      <c r="P82" s="27">
        <v>112800547.6276923</v>
      </c>
    </row>
    <row r="83" spans="1:16" ht="15.75">
      <c r="A83" s="7">
        <v>3</v>
      </c>
      <c r="C83" s="3" t="s">
        <v>170</v>
      </c>
      <c r="D83" s="23" t="s">
        <v>171</v>
      </c>
      <c r="E83" s="27">
        <v>453950104</v>
      </c>
      <c r="F83" s="12"/>
      <c r="G83" s="12" t="s">
        <v>167</v>
      </c>
      <c r="H83" s="69" t="s">
        <v>9</v>
      </c>
      <c r="I83" s="12"/>
      <c r="J83" s="25" t="s">
        <v>9</v>
      </c>
      <c r="K83" s="25"/>
      <c r="L83" s="72"/>
      <c r="M83" s="25"/>
      <c r="N83" s="25"/>
      <c r="O83" s="72"/>
      <c r="P83" s="25"/>
    </row>
    <row r="84" spans="1:16" ht="15.75">
      <c r="A84" s="7">
        <v>4</v>
      </c>
      <c r="C84" s="3" t="s">
        <v>172</v>
      </c>
      <c r="D84" s="23" t="s">
        <v>173</v>
      </c>
      <c r="E84" s="27">
        <f>40427546+154610432</f>
        <v>195037978</v>
      </c>
      <c r="F84" s="12"/>
      <c r="G84" s="12" t="s">
        <v>174</v>
      </c>
      <c r="H84" s="69">
        <f>J244</f>
        <v>0.12236392007365234</v>
      </c>
      <c r="I84" s="12"/>
      <c r="J84" s="25">
        <f>+H84*E84</f>
        <v>23865611.55131876</v>
      </c>
      <c r="K84" s="25"/>
      <c r="L84" s="71" t="s">
        <v>175</v>
      </c>
      <c r="M84" s="47">
        <f>$J$221*J84</f>
        <v>16878670.652678616</v>
      </c>
      <c r="N84" s="47"/>
      <c r="O84" s="71" t="s">
        <v>176</v>
      </c>
      <c r="P84" s="25">
        <f>J84*$J$222</f>
        <v>6986940.898640147</v>
      </c>
    </row>
    <row r="85" spans="1:16" ht="16.5" thickBot="1">
      <c r="A85" s="7">
        <v>5</v>
      </c>
      <c r="C85" s="3" t="s">
        <v>177</v>
      </c>
      <c r="D85" s="23" t="s">
        <v>178</v>
      </c>
      <c r="E85" s="73">
        <v>0</v>
      </c>
      <c r="F85" s="12"/>
      <c r="G85" s="12" t="s">
        <v>179</v>
      </c>
      <c r="H85" s="70">
        <f>L278</f>
        <v>0.12236392007365234</v>
      </c>
      <c r="I85" s="23"/>
      <c r="J85" s="74">
        <f>+H85*E85</f>
        <v>0</v>
      </c>
      <c r="K85" s="47"/>
      <c r="L85" s="71" t="s">
        <v>175</v>
      </c>
      <c r="M85" s="74">
        <f>$J$221*J85</f>
        <v>0</v>
      </c>
      <c r="N85" s="75"/>
      <c r="O85" s="71" t="s">
        <v>176</v>
      </c>
      <c r="P85" s="74">
        <f>J85*$J$222</f>
        <v>0</v>
      </c>
    </row>
    <row r="86" spans="1:16" ht="15.75">
      <c r="A86" s="7">
        <v>6</v>
      </c>
      <c r="C86" s="3" t="s">
        <v>180</v>
      </c>
      <c r="D86" s="23"/>
      <c r="E86" s="25">
        <f>SUM(E81:E85)</f>
        <v>2627781793</v>
      </c>
      <c r="F86" s="12"/>
      <c r="G86" s="12" t="s">
        <v>181</v>
      </c>
      <c r="H86" s="76">
        <f>IF(J86&gt;0,J86/E86,0)</f>
        <v>0.15570682825768356</v>
      </c>
      <c r="I86" s="23"/>
      <c r="J86" s="47">
        <f>SUM(J81:J85)</f>
        <v>409163568.3413188</v>
      </c>
      <c r="K86" s="47"/>
      <c r="L86" s="71"/>
      <c r="M86" s="47">
        <f>SUM(M81:M85)</f>
        <v>289376079.81498635</v>
      </c>
      <c r="N86" s="47"/>
      <c r="O86" s="71"/>
      <c r="P86" s="47">
        <f>SUM(P82:P85)</f>
        <v>119787488.52633244</v>
      </c>
    </row>
    <row r="87" spans="3:16" ht="15.75">
      <c r="C87" s="3"/>
      <c r="D87" s="23"/>
      <c r="E87" s="25"/>
      <c r="F87" s="12"/>
      <c r="G87" s="12"/>
      <c r="H87" s="77"/>
      <c r="I87" s="12"/>
      <c r="J87" s="25"/>
      <c r="K87" s="25"/>
      <c r="L87" s="71"/>
      <c r="M87" s="47"/>
      <c r="N87" s="47"/>
      <c r="O87" s="71"/>
      <c r="P87" s="25"/>
    </row>
    <row r="88" spans="3:16" ht="15.75">
      <c r="C88" s="3" t="s">
        <v>182</v>
      </c>
      <c r="D88" s="23"/>
      <c r="E88" s="25"/>
      <c r="F88" s="12"/>
      <c r="G88" s="12"/>
      <c r="H88" s="12"/>
      <c r="I88" s="12"/>
      <c r="J88" s="25"/>
      <c r="K88" s="25"/>
      <c r="L88" s="71"/>
      <c r="M88" s="47"/>
      <c r="N88" s="47"/>
      <c r="O88" s="71"/>
      <c r="P88" s="25"/>
    </row>
    <row r="89" spans="1:16" ht="15.75">
      <c r="A89" s="7">
        <v>7</v>
      </c>
      <c r="C89" s="3" t="str">
        <f>+C81</f>
        <v>  Production</v>
      </c>
      <c r="D89" s="23" t="s">
        <v>183</v>
      </c>
      <c r="E89" s="27">
        <v>519086252</v>
      </c>
      <c r="F89" s="12"/>
      <c r="G89" s="12" t="str">
        <f aca="true" t="shared" si="1" ref="G89:H93">+G81</f>
        <v>NA</v>
      </c>
      <c r="H89" s="69" t="str">
        <f t="shared" si="1"/>
        <v> </v>
      </c>
      <c r="I89" s="12"/>
      <c r="J89" s="25" t="s">
        <v>9</v>
      </c>
      <c r="K89" s="25"/>
      <c r="L89" s="71"/>
      <c r="M89" s="47"/>
      <c r="N89" s="47"/>
      <c r="O89" s="71"/>
      <c r="P89" s="25"/>
    </row>
    <row r="90" spans="1:16" s="41" customFormat="1" ht="15.75">
      <c r="A90" s="59">
        <v>8</v>
      </c>
      <c r="C90" s="60" t="str">
        <f>+C82</f>
        <v>  Transmission</v>
      </c>
      <c r="D90" s="23" t="s">
        <v>184</v>
      </c>
      <c r="E90" s="27">
        <v>163295447</v>
      </c>
      <c r="F90" s="23"/>
      <c r="G90" s="23" t="str">
        <f t="shared" si="1"/>
        <v>TP</v>
      </c>
      <c r="H90" s="70">
        <f t="shared" si="1"/>
        <v>0.9625928700685304</v>
      </c>
      <c r="I90" s="23"/>
      <c r="J90" s="47">
        <f>+H90*E90</f>
        <v>157187032.9968536</v>
      </c>
      <c r="K90" s="47"/>
      <c r="L90" s="71" t="s">
        <v>82</v>
      </c>
      <c r="M90" s="78">
        <f>J90-P90</f>
        <v>112468144.99685359</v>
      </c>
      <c r="N90" s="78"/>
      <c r="O90" s="71" t="s">
        <v>82</v>
      </c>
      <c r="P90" s="316">
        <v>44718888</v>
      </c>
    </row>
    <row r="91" spans="1:16" ht="15.75">
      <c r="A91" s="7">
        <v>9</v>
      </c>
      <c r="C91" s="3" t="str">
        <f>+C83</f>
        <v>  Distribution</v>
      </c>
      <c r="D91" s="23" t="s">
        <v>185</v>
      </c>
      <c r="E91" s="27">
        <v>180831201</v>
      </c>
      <c r="F91" s="12"/>
      <c r="G91" s="12" t="str">
        <f t="shared" si="1"/>
        <v>NA</v>
      </c>
      <c r="H91" s="69" t="str">
        <f t="shared" si="1"/>
        <v> </v>
      </c>
      <c r="I91" s="12"/>
      <c r="J91" s="25" t="s">
        <v>9</v>
      </c>
      <c r="K91" s="25"/>
      <c r="L91" s="71"/>
      <c r="M91" s="78"/>
      <c r="N91" s="78"/>
      <c r="O91" s="71"/>
      <c r="P91" s="79"/>
    </row>
    <row r="92" spans="1:16" ht="15.75">
      <c r="A92" s="7">
        <v>10</v>
      </c>
      <c r="C92" s="3" t="str">
        <f>+C84</f>
        <v>  General &amp; Intangible</v>
      </c>
      <c r="D92" s="23" t="s">
        <v>186</v>
      </c>
      <c r="E92" s="27">
        <v>76824953</v>
      </c>
      <c r="F92" s="12"/>
      <c r="G92" s="12" t="str">
        <f t="shared" si="1"/>
        <v>W/S</v>
      </c>
      <c r="H92" s="69">
        <f t="shared" si="1"/>
        <v>0.12236392007365234</v>
      </c>
      <c r="I92" s="12"/>
      <c r="J92" s="25">
        <f>+H92*E92</f>
        <v>9400602.408554098</v>
      </c>
      <c r="K92" s="25"/>
      <c r="L92" s="71" t="s">
        <v>187</v>
      </c>
      <c r="M92" s="47">
        <f>$J$221*J92</f>
        <v>6648464.534402187</v>
      </c>
      <c r="N92" s="80"/>
      <c r="O92" s="71" t="s">
        <v>176</v>
      </c>
      <c r="P92" s="25">
        <f>J92*$J$222</f>
        <v>2752137.8741519107</v>
      </c>
    </row>
    <row r="93" spans="1:17" ht="16.5" thickBot="1">
      <c r="A93" s="7">
        <v>11</v>
      </c>
      <c r="C93" s="3" t="str">
        <f>+C85</f>
        <v>  Common</v>
      </c>
      <c r="D93" s="23" t="s">
        <v>178</v>
      </c>
      <c r="E93" s="73">
        <v>0</v>
      </c>
      <c r="F93" s="12"/>
      <c r="G93" s="12" t="str">
        <f t="shared" si="1"/>
        <v>CE</v>
      </c>
      <c r="H93" s="69">
        <f t="shared" si="1"/>
        <v>0.12236392007365234</v>
      </c>
      <c r="I93" s="12"/>
      <c r="J93" s="31">
        <f>+H93*E93</f>
        <v>0</v>
      </c>
      <c r="K93" s="25"/>
      <c r="L93" s="71" t="s">
        <v>175</v>
      </c>
      <c r="M93" s="74">
        <f>$J$221*J93</f>
        <v>0</v>
      </c>
      <c r="N93" s="75"/>
      <c r="O93" s="71" t="s">
        <v>176</v>
      </c>
      <c r="P93" s="31">
        <f>J93*$J$222</f>
        <v>0</v>
      </c>
      <c r="Q93" s="135"/>
    </row>
    <row r="94" spans="1:16" ht="15.75">
      <c r="A94" s="7">
        <v>12</v>
      </c>
      <c r="C94" s="3" t="s">
        <v>188</v>
      </c>
      <c r="D94" s="23"/>
      <c r="E94" s="25">
        <f>SUM(E89:E93)</f>
        <v>940037853</v>
      </c>
      <c r="F94" s="12"/>
      <c r="G94" s="12"/>
      <c r="H94" s="12"/>
      <c r="I94" s="12"/>
      <c r="J94" s="25">
        <f>SUM(J89:J93)</f>
        <v>166587635.4054077</v>
      </c>
      <c r="K94" s="25"/>
      <c r="L94" s="72"/>
      <c r="M94" s="78">
        <f>SUM(M90:M93)</f>
        <v>119116609.53125578</v>
      </c>
      <c r="N94" s="78"/>
      <c r="O94" s="71"/>
      <c r="P94" s="78">
        <f>SUM(P90:P93)</f>
        <v>47471025.87415191</v>
      </c>
    </row>
    <row r="95" spans="1:16" ht="15.75">
      <c r="A95" s="7"/>
      <c r="D95" s="23" t="s">
        <v>9</v>
      </c>
      <c r="E95" s="25"/>
      <c r="F95" s="12"/>
      <c r="G95" s="12"/>
      <c r="H95" s="77"/>
      <c r="I95" s="12"/>
      <c r="J95" s="25"/>
      <c r="K95" s="25"/>
      <c r="L95" s="72"/>
      <c r="M95" s="25"/>
      <c r="N95" s="25"/>
      <c r="O95" s="72"/>
      <c r="P95" s="25"/>
    </row>
    <row r="96" spans="1:16" ht="15.75">
      <c r="A96" s="7"/>
      <c r="C96" s="3" t="s">
        <v>189</v>
      </c>
      <c r="D96" s="23"/>
      <c r="E96" s="25"/>
      <c r="F96" s="12"/>
      <c r="G96" s="12"/>
      <c r="H96" s="12"/>
      <c r="I96" s="12"/>
      <c r="J96" s="25"/>
      <c r="K96" s="25"/>
      <c r="L96" s="72"/>
      <c r="M96" s="25"/>
      <c r="N96" s="25"/>
      <c r="O96" s="72"/>
      <c r="P96" s="25"/>
    </row>
    <row r="97" spans="1:16" ht="15.75">
      <c r="A97" s="7">
        <v>13</v>
      </c>
      <c r="C97" s="3" t="str">
        <f>+C89</f>
        <v>  Production</v>
      </c>
      <c r="D97" s="23" t="s">
        <v>190</v>
      </c>
      <c r="E97" s="25">
        <f>E81-E89</f>
        <v>1059436515</v>
      </c>
      <c r="F97" s="12"/>
      <c r="G97" s="12"/>
      <c r="H97" s="77"/>
      <c r="I97" s="12"/>
      <c r="J97" s="25" t="s">
        <v>9</v>
      </c>
      <c r="K97" s="25"/>
      <c r="L97" s="72"/>
      <c r="M97" s="25"/>
      <c r="N97" s="25"/>
      <c r="O97" s="72"/>
      <c r="P97" s="25"/>
    </row>
    <row r="98" spans="1:16" s="41" customFormat="1" ht="15.75">
      <c r="A98" s="59">
        <v>14</v>
      </c>
      <c r="C98" s="60" t="str">
        <f>+C90</f>
        <v>  Transmission</v>
      </c>
      <c r="D98" s="23" t="s">
        <v>191</v>
      </c>
      <c r="E98" s="47">
        <f>E82-E90</f>
        <v>236975497</v>
      </c>
      <c r="F98" s="23"/>
      <c r="G98" s="23"/>
      <c r="H98" s="70"/>
      <c r="I98" s="23"/>
      <c r="J98" s="47">
        <f>J82-J90</f>
        <v>228110923.79314643</v>
      </c>
      <c r="K98" s="47"/>
      <c r="L98" s="71"/>
      <c r="M98" s="47">
        <f>M82-M90</f>
        <v>160029264.16545415</v>
      </c>
      <c r="N98" s="47"/>
      <c r="O98" s="71"/>
      <c r="P98" s="47">
        <f>P82-P90</f>
        <v>68081659.6276923</v>
      </c>
    </row>
    <row r="99" spans="1:16" ht="15.75">
      <c r="A99" s="7">
        <v>15</v>
      </c>
      <c r="C99" s="3" t="str">
        <f>+C91</f>
        <v>  Distribution</v>
      </c>
      <c r="D99" s="23" t="s">
        <v>192</v>
      </c>
      <c r="E99" s="25">
        <f>E83-E91</f>
        <v>273118903</v>
      </c>
      <c r="F99" s="12"/>
      <c r="G99" s="12"/>
      <c r="H99" s="77"/>
      <c r="I99" s="12"/>
      <c r="J99" s="25" t="s">
        <v>9</v>
      </c>
      <c r="K99" s="25"/>
      <c r="L99" s="72"/>
      <c r="M99" s="25" t="s">
        <v>9</v>
      </c>
      <c r="N99" s="25"/>
      <c r="O99" s="72"/>
      <c r="P99" s="25" t="s">
        <v>9</v>
      </c>
    </row>
    <row r="100" spans="1:16" ht="15.75">
      <c r="A100" s="7">
        <v>16</v>
      </c>
      <c r="C100" s="3" t="str">
        <f>+C92</f>
        <v>  General &amp; Intangible</v>
      </c>
      <c r="D100" s="23" t="s">
        <v>193</v>
      </c>
      <c r="E100" s="25">
        <f>E84-E92</f>
        <v>118213025</v>
      </c>
      <c r="F100" s="12"/>
      <c r="G100" s="12"/>
      <c r="H100" s="77"/>
      <c r="I100" s="12"/>
      <c r="J100" s="25">
        <f>J84-J92</f>
        <v>14465009.142764663</v>
      </c>
      <c r="K100" s="25"/>
      <c r="L100" s="72"/>
      <c r="M100" s="25">
        <f>M84-M92</f>
        <v>10230206.118276428</v>
      </c>
      <c r="N100" s="25"/>
      <c r="O100" s="72"/>
      <c r="P100" s="25">
        <f>P84-P92</f>
        <v>4234803.024488237</v>
      </c>
    </row>
    <row r="101" spans="1:16" ht="16.5" thickBot="1">
      <c r="A101" s="7">
        <v>17</v>
      </c>
      <c r="C101" s="3" t="str">
        <f>+C93</f>
        <v>  Common</v>
      </c>
      <c r="D101" s="23" t="s">
        <v>194</v>
      </c>
      <c r="E101" s="31">
        <f>E85-E93</f>
        <v>0</v>
      </c>
      <c r="F101" s="12"/>
      <c r="G101" s="12"/>
      <c r="H101" s="77"/>
      <c r="I101" s="12"/>
      <c r="J101" s="31">
        <f>J85-J93</f>
        <v>0</v>
      </c>
      <c r="K101" s="25"/>
      <c r="L101" s="72"/>
      <c r="M101" s="31">
        <f>M85-M93</f>
        <v>0</v>
      </c>
      <c r="N101" s="81"/>
      <c r="O101" s="82"/>
      <c r="P101" s="74">
        <f>P85-P93</f>
        <v>0</v>
      </c>
    </row>
    <row r="102" spans="1:16" ht="15.75">
      <c r="A102" s="7">
        <v>18</v>
      </c>
      <c r="C102" s="3" t="s">
        <v>195</v>
      </c>
      <c r="D102" s="23"/>
      <c r="E102" s="25">
        <f>SUM(E97:E101)</f>
        <v>1687743940</v>
      </c>
      <c r="F102" s="12"/>
      <c r="G102" s="12" t="s">
        <v>196</v>
      </c>
      <c r="H102" s="77">
        <f>IF(J102&gt;0,J102/E102,0)</f>
        <v>0.1437279241162087</v>
      </c>
      <c r="I102" s="12"/>
      <c r="J102" s="25">
        <f>SUM(J97:J101)</f>
        <v>242575932.9359111</v>
      </c>
      <c r="K102" s="25"/>
      <c r="L102" s="72"/>
      <c r="M102" s="47">
        <f>SUM(M98:M101)</f>
        <v>170259470.28373057</v>
      </c>
      <c r="N102" s="47"/>
      <c r="O102" s="71"/>
      <c r="P102" s="47">
        <f>SUM(P98:P101)</f>
        <v>72316462.65218054</v>
      </c>
    </row>
    <row r="103" spans="1:16" ht="15.75">
      <c r="A103" s="7"/>
      <c r="C103" s="3"/>
      <c r="D103" s="23"/>
      <c r="E103" s="25"/>
      <c r="F103" s="12"/>
      <c r="G103" s="12"/>
      <c r="H103" s="77"/>
      <c r="I103" s="12"/>
      <c r="J103" s="25"/>
      <c r="K103" s="25"/>
      <c r="L103" s="72"/>
      <c r="M103" s="47"/>
      <c r="N103" s="47"/>
      <c r="O103" s="71"/>
      <c r="P103" s="47"/>
    </row>
    <row r="104" spans="1:16" ht="15.75">
      <c r="A104" s="7" t="s">
        <v>502</v>
      </c>
      <c r="C104" s="384" t="s">
        <v>503</v>
      </c>
      <c r="D104" s="338"/>
      <c r="E104" s="25"/>
      <c r="F104" s="12"/>
      <c r="G104" s="12"/>
      <c r="H104" s="77"/>
      <c r="I104" s="12"/>
      <c r="J104" s="25"/>
      <c r="K104" s="25"/>
      <c r="L104" s="72"/>
      <c r="M104" s="47"/>
      <c r="N104" s="47"/>
      <c r="O104" s="71"/>
      <c r="P104" s="47"/>
    </row>
    <row r="105" spans="1:16" ht="15.75">
      <c r="A105" s="7"/>
      <c r="C105" s="320" t="s">
        <v>504</v>
      </c>
      <c r="D105" s="401" t="s">
        <v>505</v>
      </c>
      <c r="E105" s="75">
        <v>18342945</v>
      </c>
      <c r="F105" s="12"/>
      <c r="G105" s="135" t="s">
        <v>9</v>
      </c>
      <c r="H105" s="323">
        <v>1</v>
      </c>
      <c r="I105" s="32"/>
      <c r="J105" s="75">
        <f>E105</f>
        <v>18342945</v>
      </c>
      <c r="K105" s="75"/>
      <c r="L105" s="84" t="s">
        <v>82</v>
      </c>
      <c r="M105" s="75">
        <f>J105-P105</f>
        <v>18342945</v>
      </c>
      <c r="N105" s="75"/>
      <c r="O105" s="84" t="s">
        <v>82</v>
      </c>
      <c r="P105" s="339">
        <v>0</v>
      </c>
    </row>
    <row r="106" spans="1:16" ht="15.75">
      <c r="A106" s="7"/>
      <c r="C106" s="320"/>
      <c r="D106" s="321"/>
      <c r="E106" s="25"/>
      <c r="F106" s="12"/>
      <c r="I106" s="12"/>
      <c r="J106" s="25"/>
      <c r="K106" s="25"/>
      <c r="L106" s="72"/>
      <c r="M106" s="25"/>
      <c r="N106" s="25"/>
      <c r="O106" s="72"/>
      <c r="P106" s="25"/>
    </row>
    <row r="107" spans="1:16" ht="15.75">
      <c r="A107" s="7"/>
      <c r="C107" s="3" t="s">
        <v>197</v>
      </c>
      <c r="D107" s="23"/>
      <c r="E107" s="25"/>
      <c r="F107" s="12"/>
      <c r="G107" s="12"/>
      <c r="H107" s="12"/>
      <c r="I107" s="12"/>
      <c r="J107" s="25"/>
      <c r="K107" s="25"/>
      <c r="L107" s="72"/>
      <c r="M107" s="25"/>
      <c r="N107" s="25"/>
      <c r="O107" s="72"/>
      <c r="P107" s="25"/>
    </row>
    <row r="108" spans="1:16" ht="15.75">
      <c r="A108" s="7">
        <v>19</v>
      </c>
      <c r="C108" s="60" t="s">
        <v>198</v>
      </c>
      <c r="D108" s="23" t="s">
        <v>199</v>
      </c>
      <c r="E108" s="45">
        <v>-28015547</v>
      </c>
      <c r="F108" s="23"/>
      <c r="G108" s="23" t="str">
        <f>+G89</f>
        <v>NA</v>
      </c>
      <c r="H108" s="83" t="s">
        <v>200</v>
      </c>
      <c r="I108" s="12"/>
      <c r="J108" s="25">
        <v>0</v>
      </c>
      <c r="K108" s="25"/>
      <c r="L108" s="72" t="s">
        <v>9</v>
      </c>
      <c r="M108" s="81">
        <v>0</v>
      </c>
      <c r="N108" s="81"/>
      <c r="O108" s="82"/>
      <c r="P108" s="81">
        <f>J108*0.3196</f>
        <v>0</v>
      </c>
    </row>
    <row r="109" spans="1:18" ht="15.75">
      <c r="A109" s="7">
        <v>20</v>
      </c>
      <c r="C109" s="60" t="s">
        <v>201</v>
      </c>
      <c r="D109" s="23" t="s">
        <v>202</v>
      </c>
      <c r="E109" s="45">
        <v>-376053856</v>
      </c>
      <c r="F109" s="12"/>
      <c r="G109" s="12" t="s">
        <v>203</v>
      </c>
      <c r="H109" s="69">
        <f>+H102</f>
        <v>0.1437279241162087</v>
      </c>
      <c r="I109" s="12"/>
      <c r="J109" s="25">
        <f aca="true" t="shared" si="2" ref="J109:J114">E109*H109</f>
        <v>-54049440.07877567</v>
      </c>
      <c r="K109" s="25"/>
      <c r="L109" s="71" t="s">
        <v>204</v>
      </c>
      <c r="M109" s="75">
        <f>$J$225*$J109</f>
        <v>-37936282.15943366</v>
      </c>
      <c r="N109" s="75"/>
      <c r="O109" s="84" t="s">
        <v>205</v>
      </c>
      <c r="P109" s="81">
        <f>$J$226*$J109</f>
        <v>-16113157.919342002</v>
      </c>
      <c r="R109" s="85"/>
    </row>
    <row r="110" spans="1:18" ht="15.75">
      <c r="A110" s="7">
        <v>21</v>
      </c>
      <c r="C110" s="60" t="s">
        <v>206</v>
      </c>
      <c r="D110" s="23" t="s">
        <v>553</v>
      </c>
      <c r="E110" s="392">
        <v>-117634811</v>
      </c>
      <c r="F110" s="12"/>
      <c r="G110" s="12" t="s">
        <v>203</v>
      </c>
      <c r="H110" s="69">
        <f>+H109</f>
        <v>0.1437279241162087</v>
      </c>
      <c r="I110" s="12"/>
      <c r="J110" s="25">
        <f t="shared" si="2"/>
        <v>-16907407.18883255</v>
      </c>
      <c r="K110" s="25"/>
      <c r="L110" s="71" t="s">
        <v>204</v>
      </c>
      <c r="M110" s="75">
        <f>$J$225*$J110</f>
        <v>-11866990.088429386</v>
      </c>
      <c r="N110" s="75"/>
      <c r="O110" s="84" t="s">
        <v>205</v>
      </c>
      <c r="P110" s="81">
        <f>$J$226*$J110</f>
        <v>-5040417.100403166</v>
      </c>
      <c r="R110" s="85"/>
    </row>
    <row r="111" spans="1:18" ht="15.75">
      <c r="A111" s="7">
        <v>22</v>
      </c>
      <c r="C111" s="60" t="s">
        <v>207</v>
      </c>
      <c r="D111" s="23" t="s">
        <v>554</v>
      </c>
      <c r="E111" s="45">
        <v>184210504</v>
      </c>
      <c r="F111" s="12"/>
      <c r="G111" s="12" t="str">
        <f>+G110</f>
        <v>NP</v>
      </c>
      <c r="H111" s="69">
        <f>+H110</f>
        <v>0.1437279241162087</v>
      </c>
      <c r="I111" s="12"/>
      <c r="J111" s="25">
        <f t="shared" si="2"/>
        <v>26476193.340320557</v>
      </c>
      <c r="K111" s="25"/>
      <c r="L111" s="71" t="s">
        <v>204</v>
      </c>
      <c r="M111" s="75">
        <f>$J$225*$J111</f>
        <v>18583140.53951752</v>
      </c>
      <c r="N111" s="75"/>
      <c r="O111" s="84" t="s">
        <v>205</v>
      </c>
      <c r="P111" s="81">
        <f>$J$226*$J111</f>
        <v>7893052.800803036</v>
      </c>
      <c r="R111" s="85"/>
    </row>
    <row r="112" spans="1:18" s="135" customFormat="1" ht="15.75">
      <c r="A112" s="131">
        <v>23</v>
      </c>
      <c r="C112" s="122" t="s">
        <v>208</v>
      </c>
      <c r="D112" s="122" t="s">
        <v>209</v>
      </c>
      <c r="E112" s="322">
        <v>0</v>
      </c>
      <c r="F112" s="32"/>
      <c r="G112" s="32" t="s">
        <v>203</v>
      </c>
      <c r="H112" s="323">
        <f>+H110</f>
        <v>0.1437279241162087</v>
      </c>
      <c r="I112" s="32"/>
      <c r="J112" s="81">
        <f t="shared" si="2"/>
        <v>0</v>
      </c>
      <c r="K112" s="81"/>
      <c r="L112" s="84" t="s">
        <v>204</v>
      </c>
      <c r="M112" s="75">
        <f>$J$225*$J112</f>
        <v>0</v>
      </c>
      <c r="N112" s="75"/>
      <c r="O112" s="84" t="s">
        <v>205</v>
      </c>
      <c r="P112" s="81">
        <f>$J$226*$J112</f>
        <v>0</v>
      </c>
      <c r="R112" s="324"/>
    </row>
    <row r="113" spans="1:18" ht="15.75">
      <c r="A113" s="7" t="s">
        <v>506</v>
      </c>
      <c r="C113" s="41" t="s">
        <v>542</v>
      </c>
      <c r="D113" s="41" t="s">
        <v>543</v>
      </c>
      <c r="E113" s="322">
        <v>-924949</v>
      </c>
      <c r="F113" s="12"/>
      <c r="G113" s="12"/>
      <c r="H113" s="69">
        <v>1</v>
      </c>
      <c r="I113" s="12"/>
      <c r="J113" s="81">
        <f t="shared" si="2"/>
        <v>-924949</v>
      </c>
      <c r="K113" s="25"/>
      <c r="L113" s="71" t="s">
        <v>82</v>
      </c>
      <c r="M113" s="75">
        <f>J113-P113</f>
        <v>-924949</v>
      </c>
      <c r="N113" s="75"/>
      <c r="O113" s="84" t="s">
        <v>82</v>
      </c>
      <c r="P113" s="81">
        <v>0</v>
      </c>
      <c r="R113" s="85"/>
    </row>
    <row r="114" spans="1:18" ht="15.75">
      <c r="A114" s="7" t="s">
        <v>507</v>
      </c>
      <c r="C114" s="41" t="s">
        <v>544</v>
      </c>
      <c r="D114" s="41" t="s">
        <v>543</v>
      </c>
      <c r="E114" s="341">
        <v>0</v>
      </c>
      <c r="F114" s="12"/>
      <c r="G114" s="12" t="s">
        <v>9</v>
      </c>
      <c r="H114" s="69">
        <v>1</v>
      </c>
      <c r="I114" s="12"/>
      <c r="J114" s="342">
        <f t="shared" si="2"/>
        <v>0</v>
      </c>
      <c r="K114" s="25"/>
      <c r="L114" s="71" t="s">
        <v>82</v>
      </c>
      <c r="M114" s="325">
        <v>0</v>
      </c>
      <c r="N114" s="75"/>
      <c r="O114" s="84" t="s">
        <v>82</v>
      </c>
      <c r="P114" s="342">
        <v>0</v>
      </c>
      <c r="R114" s="85"/>
    </row>
    <row r="115" spans="1:18" ht="15.75">
      <c r="A115" s="7"/>
      <c r="C115" s="340"/>
      <c r="D115" s="41"/>
      <c r="E115" s="166"/>
      <c r="F115" s="12"/>
      <c r="G115" s="12"/>
      <c r="H115" s="69"/>
      <c r="I115" s="12"/>
      <c r="J115" s="81"/>
      <c r="K115" s="25"/>
      <c r="L115" s="71"/>
      <c r="M115" s="75"/>
      <c r="N115" s="75"/>
      <c r="O115" s="84"/>
      <c r="P115" s="81"/>
      <c r="R115" s="85"/>
    </row>
    <row r="116" spans="1:18" ht="15.75">
      <c r="A116" s="7">
        <v>24</v>
      </c>
      <c r="C116" s="3" t="s">
        <v>210</v>
      </c>
      <c r="D116" s="23"/>
      <c r="E116" s="25">
        <f>SUM(E108:E114)</f>
        <v>-338418659</v>
      </c>
      <c r="F116" s="12"/>
      <c r="G116" s="12"/>
      <c r="H116" s="12"/>
      <c r="I116" s="12"/>
      <c r="J116" s="25">
        <f>SUM(J108:J114)</f>
        <v>-45405602.92728767</v>
      </c>
      <c r="K116" s="25"/>
      <c r="L116" s="71"/>
      <c r="M116" s="47">
        <f>SUM(M108:M114)</f>
        <v>-32145080.708345525</v>
      </c>
      <c r="N116" s="47"/>
      <c r="O116" s="71"/>
      <c r="P116" s="25">
        <f>SUM(P108:P114)</f>
        <v>-13260522.218942132</v>
      </c>
      <c r="R116" s="85"/>
    </row>
    <row r="117" spans="1:16" ht="15.75">
      <c r="A117" s="7"/>
      <c r="D117" s="23"/>
      <c r="E117" s="25"/>
      <c r="F117" s="12"/>
      <c r="G117" s="12"/>
      <c r="H117" s="77"/>
      <c r="I117" s="12"/>
      <c r="J117" s="25"/>
      <c r="K117" s="25"/>
      <c r="L117" s="71"/>
      <c r="M117" s="47"/>
      <c r="N117" s="47"/>
      <c r="O117" s="71"/>
      <c r="P117" s="25"/>
    </row>
    <row r="118" spans="1:16" ht="15.75">
      <c r="A118" s="7">
        <v>25</v>
      </c>
      <c r="C118" s="3" t="s">
        <v>211</v>
      </c>
      <c r="D118" s="23" t="s">
        <v>212</v>
      </c>
      <c r="E118" s="27">
        <v>19426</v>
      </c>
      <c r="F118" s="12"/>
      <c r="G118" s="12" t="str">
        <f>+G90</f>
        <v>TP</v>
      </c>
      <c r="H118" s="69">
        <f>+H90</f>
        <v>0.9625928700685304</v>
      </c>
      <c r="I118" s="12"/>
      <c r="J118" s="25">
        <f>+H118*E118</f>
        <v>18699.329093951274</v>
      </c>
      <c r="K118" s="25"/>
      <c r="L118" s="71" t="s">
        <v>82</v>
      </c>
      <c r="M118" s="47">
        <f>J118-P118</f>
        <v>18699.329093951274</v>
      </c>
      <c r="N118" s="47"/>
      <c r="O118" s="71" t="s">
        <v>82</v>
      </c>
      <c r="P118" s="27">
        <v>0</v>
      </c>
    </row>
    <row r="119" spans="1:16" ht="15.75">
      <c r="A119" s="7"/>
      <c r="C119" s="3"/>
      <c r="D119" s="12"/>
      <c r="E119" s="25"/>
      <c r="F119" s="12"/>
      <c r="G119" s="12"/>
      <c r="H119" s="12"/>
      <c r="I119" s="12"/>
      <c r="J119" s="25"/>
      <c r="K119" s="25"/>
      <c r="L119" s="71"/>
      <c r="M119" s="47"/>
      <c r="N119" s="47"/>
      <c r="O119" s="71"/>
      <c r="P119" s="25"/>
    </row>
    <row r="120" spans="1:16" ht="15.75">
      <c r="A120" s="7"/>
      <c r="C120" s="3" t="s">
        <v>213</v>
      </c>
      <c r="D120" s="12" t="s">
        <v>9</v>
      </c>
      <c r="E120" s="25"/>
      <c r="F120" s="12"/>
      <c r="G120" s="12"/>
      <c r="H120" s="12"/>
      <c r="I120" s="12"/>
      <c r="J120" s="25"/>
      <c r="K120" s="25"/>
      <c r="L120" s="71"/>
      <c r="M120" s="47"/>
      <c r="N120" s="47"/>
      <c r="O120" s="71"/>
      <c r="P120" s="25"/>
    </row>
    <row r="121" spans="1:16" ht="15.75">
      <c r="A121" s="7">
        <v>26</v>
      </c>
      <c r="C121" s="3" t="s">
        <v>214</v>
      </c>
      <c r="D121" s="2" t="s">
        <v>215</v>
      </c>
      <c r="E121" s="25">
        <f>+E155/8</f>
        <v>9790870.875</v>
      </c>
      <c r="F121" s="12"/>
      <c r="G121" s="12"/>
      <c r="H121" s="77"/>
      <c r="I121" s="12"/>
      <c r="J121" s="25">
        <f>+J155/8</f>
        <v>2716200.864913178</v>
      </c>
      <c r="K121" s="44"/>
      <c r="L121" s="71" t="s">
        <v>9</v>
      </c>
      <c r="M121" s="47">
        <f>+M155/8</f>
        <v>2152873.1703916653</v>
      </c>
      <c r="N121" s="75"/>
      <c r="O121" s="71" t="s">
        <v>9</v>
      </c>
      <c r="P121" s="25">
        <f>+P155/8</f>
        <v>563327.6945215127</v>
      </c>
    </row>
    <row r="122" spans="1:16" s="41" customFormat="1" ht="15.75">
      <c r="A122" s="59">
        <v>27</v>
      </c>
      <c r="C122" s="60" t="s">
        <v>216</v>
      </c>
      <c r="D122" s="23" t="s">
        <v>548</v>
      </c>
      <c r="E122" s="27">
        <v>2986547</v>
      </c>
      <c r="F122" s="23"/>
      <c r="G122" s="23" t="s">
        <v>217</v>
      </c>
      <c r="H122" s="70">
        <f>J236</f>
        <v>0.875223986901827</v>
      </c>
      <c r="I122" s="23"/>
      <c r="J122" s="47">
        <f>+H122*E122</f>
        <v>2613897.572409691</v>
      </c>
      <c r="K122" s="47" t="s">
        <v>9</v>
      </c>
      <c r="L122" s="71" t="s">
        <v>187</v>
      </c>
      <c r="M122" s="75">
        <f>$J$221*J122</f>
        <v>1848648.0495029008</v>
      </c>
      <c r="N122" s="75"/>
      <c r="O122" s="84" t="s">
        <v>176</v>
      </c>
      <c r="P122" s="81">
        <f>J122*$J$222</f>
        <v>765249.5229067903</v>
      </c>
    </row>
    <row r="123" spans="1:16" ht="16.5" thickBot="1">
      <c r="A123" s="7">
        <v>28</v>
      </c>
      <c r="C123" s="3" t="s">
        <v>218</v>
      </c>
      <c r="D123" s="12" t="s">
        <v>219</v>
      </c>
      <c r="E123" s="73">
        <v>5007132</v>
      </c>
      <c r="F123" s="12"/>
      <c r="G123" s="12" t="s">
        <v>220</v>
      </c>
      <c r="H123" s="69">
        <f>+H86</f>
        <v>0.15570682825768356</v>
      </c>
      <c r="I123" s="12"/>
      <c r="J123" s="31">
        <f>+H123*E123</f>
        <v>779644.6423875516</v>
      </c>
      <c r="K123" s="25"/>
      <c r="L123" s="71" t="s">
        <v>187</v>
      </c>
      <c r="M123" s="74">
        <f>$J$221*J123</f>
        <v>551394.4244289739</v>
      </c>
      <c r="N123" s="75"/>
      <c r="O123" s="84" t="s">
        <v>176</v>
      </c>
      <c r="P123" s="31">
        <f>J123*$J$222</f>
        <v>228250.21795857768</v>
      </c>
    </row>
    <row r="124" spans="1:16" ht="15.75">
      <c r="A124" s="7">
        <v>29</v>
      </c>
      <c r="C124" s="3" t="s">
        <v>221</v>
      </c>
      <c r="D124" s="5"/>
      <c r="E124" s="25">
        <f>E121+E122+E123</f>
        <v>17784549.875</v>
      </c>
      <c r="F124" s="5"/>
      <c r="G124" s="5"/>
      <c r="H124" s="5"/>
      <c r="I124" s="5"/>
      <c r="J124" s="25">
        <f>J121+J122+J123</f>
        <v>6109743.07971042</v>
      </c>
      <c r="K124" s="44"/>
      <c r="L124" s="72"/>
      <c r="M124" s="25">
        <f>SUM(M121:M123)</f>
        <v>4552915.64432354</v>
      </c>
      <c r="N124" s="25"/>
      <c r="O124" s="72"/>
      <c r="P124" s="25">
        <f>SUM(P121:P123)</f>
        <v>1556827.4353868805</v>
      </c>
    </row>
    <row r="125" spans="4:16" ht="16.5" thickBot="1">
      <c r="D125" s="12"/>
      <c r="E125" s="86"/>
      <c r="F125" s="12"/>
      <c r="G125" s="12"/>
      <c r="H125" s="12"/>
      <c r="I125" s="12"/>
      <c r="J125" s="31"/>
      <c r="K125" s="25"/>
      <c r="L125" s="72"/>
      <c r="M125" s="25"/>
      <c r="N125" s="25"/>
      <c r="O125" s="72"/>
      <c r="P125" s="25"/>
    </row>
    <row r="126" spans="1:16" ht="16.5" thickBot="1">
      <c r="A126" s="7">
        <v>30</v>
      </c>
      <c r="C126" s="3" t="s">
        <v>527</v>
      </c>
      <c r="D126" s="12"/>
      <c r="E126" s="87">
        <f>+E124+E118+E116+E105+E102</f>
        <v>1385472201.875</v>
      </c>
      <c r="F126" s="12"/>
      <c r="G126" s="12"/>
      <c r="H126" s="77"/>
      <c r="I126" s="12"/>
      <c r="J126" s="88">
        <f>+J124+J118+J116+J105+J102</f>
        <v>221641717.41742778</v>
      </c>
      <c r="K126" s="25"/>
      <c r="L126" s="72"/>
      <c r="M126" s="88">
        <f>+M124+M118+M116+M105+M102</f>
        <v>161028949.54880252</v>
      </c>
      <c r="N126" s="81"/>
      <c r="O126" s="82"/>
      <c r="P126" s="88">
        <f>+P124+P118+P116+P105+P102</f>
        <v>60612767.86862528</v>
      </c>
    </row>
    <row r="127" spans="1:11" ht="16.5" thickTop="1">
      <c r="A127" s="7"/>
      <c r="C127" s="3"/>
      <c r="D127" s="12"/>
      <c r="E127" s="32"/>
      <c r="F127" s="12"/>
      <c r="G127" s="12"/>
      <c r="H127" s="77"/>
      <c r="I127" s="12"/>
      <c r="J127" s="32"/>
      <c r="K127" s="12"/>
    </row>
    <row r="128" spans="1:11" ht="15.75">
      <c r="A128" s="7"/>
      <c r="C128" s="3"/>
      <c r="D128" s="12"/>
      <c r="E128" s="32"/>
      <c r="F128" s="12"/>
      <c r="G128" s="12"/>
      <c r="H128" s="77"/>
      <c r="I128" s="12"/>
      <c r="J128" s="32"/>
      <c r="K128" s="12"/>
    </row>
    <row r="129" spans="1:11" ht="15.75">
      <c r="A129" s="7"/>
      <c r="C129" s="3"/>
      <c r="D129" s="12"/>
      <c r="E129" s="32"/>
      <c r="F129" s="12"/>
      <c r="G129" s="12"/>
      <c r="H129" s="77"/>
      <c r="I129" s="12"/>
      <c r="J129" s="32"/>
      <c r="K129" s="12"/>
    </row>
    <row r="130" spans="1:11" ht="15.75">
      <c r="A130" s="7"/>
      <c r="C130" s="3"/>
      <c r="D130" s="12"/>
      <c r="E130" s="32"/>
      <c r="F130" s="12"/>
      <c r="G130" s="12"/>
      <c r="H130" s="77"/>
      <c r="I130" s="12"/>
      <c r="J130" s="32"/>
      <c r="K130" s="12"/>
    </row>
    <row r="131" spans="1:11" ht="15.75">
      <c r="A131" s="7"/>
      <c r="C131" s="3"/>
      <c r="D131" s="12"/>
      <c r="E131" s="32"/>
      <c r="F131" s="12"/>
      <c r="G131" s="12"/>
      <c r="H131" s="77"/>
      <c r="I131" s="12"/>
      <c r="J131" s="32"/>
      <c r="K131" s="12"/>
    </row>
    <row r="132" spans="1:11" ht="15.75">
      <c r="A132" s="7"/>
      <c r="C132" s="3"/>
      <c r="D132" s="12"/>
      <c r="E132" s="32"/>
      <c r="F132" s="12"/>
      <c r="G132" s="12"/>
      <c r="H132" s="77"/>
      <c r="I132" s="12"/>
      <c r="J132" s="32"/>
      <c r="K132" s="12"/>
    </row>
    <row r="133" spans="1:16" s="41" customFormat="1" ht="15.75">
      <c r="A133" s="62" t="s">
        <v>148</v>
      </c>
      <c r="C133" s="60"/>
      <c r="D133" s="13"/>
      <c r="E133" s="61"/>
      <c r="F133" s="61"/>
      <c r="G133" s="61"/>
      <c r="H133" s="61"/>
      <c r="I133" s="61"/>
      <c r="J133" s="61"/>
      <c r="K133" s="61"/>
      <c r="L133" s="21"/>
      <c r="O133" s="21"/>
      <c r="P133" s="315" t="str">
        <f>P66</f>
        <v>Effective Date: January 1, 2011</v>
      </c>
    </row>
    <row r="134" spans="1:15" s="41" customFormat="1" ht="15.75">
      <c r="A134" s="62" t="str">
        <f>A67</f>
        <v>Issued on : October 16, 2010</v>
      </c>
      <c r="C134" s="60"/>
      <c r="D134" s="13"/>
      <c r="E134" s="61"/>
      <c r="F134" s="61"/>
      <c r="G134" s="61"/>
      <c r="H134" s="61"/>
      <c r="I134" s="61"/>
      <c r="J134" s="61"/>
      <c r="K134" s="61"/>
      <c r="L134" s="21"/>
      <c r="O134" s="21"/>
    </row>
    <row r="135" spans="1:16" ht="15.75" customHeight="1">
      <c r="A135" s="2" t="s">
        <v>3</v>
      </c>
      <c r="C135" s="3"/>
      <c r="D135" s="3"/>
      <c r="E135" s="4"/>
      <c r="F135" s="3"/>
      <c r="G135" s="3"/>
      <c r="H135" s="3"/>
      <c r="I135" s="5"/>
      <c r="J135" s="7"/>
      <c r="K135" s="7"/>
      <c r="P135" s="315" t="s">
        <v>525</v>
      </c>
    </row>
    <row r="136" spans="1:16" ht="15.75" customHeight="1">
      <c r="A136" s="2" t="s">
        <v>4</v>
      </c>
      <c r="C136" s="3"/>
      <c r="D136" s="3"/>
      <c r="E136" s="4"/>
      <c r="F136" s="3"/>
      <c r="G136" s="3"/>
      <c r="H136" s="3"/>
      <c r="I136" s="5"/>
      <c r="J136" s="9"/>
      <c r="K136" s="9"/>
      <c r="P136" s="315" t="s">
        <v>526</v>
      </c>
    </row>
    <row r="137" spans="3:16" ht="15.75" customHeight="1">
      <c r="C137" s="3"/>
      <c r="D137" s="3"/>
      <c r="E137" s="4"/>
      <c r="F137" s="3"/>
      <c r="G137" s="3"/>
      <c r="H137" s="3"/>
      <c r="I137" s="5"/>
      <c r="J137" s="5"/>
      <c r="K137" s="5"/>
      <c r="P137" s="314" t="s">
        <v>222</v>
      </c>
    </row>
    <row r="138" spans="3:12" ht="21.75" customHeight="1">
      <c r="C138" s="3" t="s">
        <v>68</v>
      </c>
      <c r="D138" s="3"/>
      <c r="E138" s="4" t="s">
        <v>6</v>
      </c>
      <c r="F138" s="3"/>
      <c r="G138" s="3"/>
      <c r="H138" s="3"/>
      <c r="I138" s="5"/>
      <c r="J138" s="10" t="str">
        <f>J5</f>
        <v>For the 12 months ended 12/31/11</v>
      </c>
      <c r="K138" s="10"/>
      <c r="L138" s="11"/>
    </row>
    <row r="139" spans="3:11" ht="15.75">
      <c r="C139" s="3"/>
      <c r="D139" s="12" t="s">
        <v>9</v>
      </c>
      <c r="E139" s="12" t="s">
        <v>69</v>
      </c>
      <c r="F139" s="12"/>
      <c r="G139" s="12"/>
      <c r="H139" s="12"/>
      <c r="I139" s="5"/>
      <c r="J139" s="5"/>
      <c r="K139" s="5"/>
    </row>
    <row r="140" spans="3:11" ht="15.75" customHeight="1">
      <c r="C140" s="3"/>
      <c r="D140" s="12"/>
      <c r="E140" s="12"/>
      <c r="F140" s="12"/>
      <c r="G140" s="12"/>
      <c r="H140" s="12"/>
      <c r="I140" s="5"/>
      <c r="J140" s="5"/>
      <c r="K140" s="5"/>
    </row>
    <row r="141" spans="1:11" ht="31.5">
      <c r="A141" s="7"/>
      <c r="E141" s="89" t="str">
        <f>E8</f>
        <v>Allete, Inc. dba Minnesota Power</v>
      </c>
      <c r="K141" s="12"/>
    </row>
    <row r="142" spans="1:16" ht="15.75">
      <c r="A142" s="7"/>
      <c r="C142" s="7" t="s">
        <v>13</v>
      </c>
      <c r="D142" s="7" t="s">
        <v>14</v>
      </c>
      <c r="E142" s="7" t="s">
        <v>15</v>
      </c>
      <c r="F142" s="12" t="s">
        <v>9</v>
      </c>
      <c r="G142" s="12"/>
      <c r="H142" s="64" t="s">
        <v>16</v>
      </c>
      <c r="I142" s="12"/>
      <c r="J142" s="65" t="s">
        <v>150</v>
      </c>
      <c r="K142" s="12"/>
      <c r="L142" s="65" t="s">
        <v>151</v>
      </c>
      <c r="M142" s="65" t="s">
        <v>152</v>
      </c>
      <c r="O142" s="65" t="s">
        <v>153</v>
      </c>
      <c r="P142" s="65" t="s">
        <v>154</v>
      </c>
    </row>
    <row r="143" spans="1:16" ht="15.75" customHeight="1">
      <c r="A143" s="7" t="s">
        <v>7</v>
      </c>
      <c r="C143" s="7"/>
      <c r="D143" s="66" t="s">
        <v>155</v>
      </c>
      <c r="E143" s="5"/>
      <c r="F143" s="5"/>
      <c r="G143" s="5"/>
      <c r="H143" s="5"/>
      <c r="I143" s="5"/>
      <c r="J143" s="6" t="s">
        <v>17</v>
      </c>
      <c r="K143" s="12"/>
      <c r="L143" s="16" t="s">
        <v>156</v>
      </c>
      <c r="M143" s="16" t="s">
        <v>71</v>
      </c>
      <c r="N143" s="16"/>
      <c r="O143" s="16" t="s">
        <v>157</v>
      </c>
      <c r="P143" s="16" t="s">
        <v>72</v>
      </c>
    </row>
    <row r="144" spans="1:16" ht="16.5" thickBot="1">
      <c r="A144" s="18" t="s">
        <v>8</v>
      </c>
      <c r="C144" s="3"/>
      <c r="D144" s="309" t="s">
        <v>18</v>
      </c>
      <c r="E144" s="305" t="s">
        <v>158</v>
      </c>
      <c r="F144" s="310"/>
      <c r="G144" s="305" t="s">
        <v>159</v>
      </c>
      <c r="H144" s="86"/>
      <c r="I144" s="67"/>
      <c r="J144" s="18" t="s">
        <v>160</v>
      </c>
      <c r="K144" s="12"/>
      <c r="L144" s="309" t="s">
        <v>10</v>
      </c>
      <c r="M144" s="86" t="s">
        <v>161</v>
      </c>
      <c r="O144" s="309" t="s">
        <v>10</v>
      </c>
      <c r="P144" s="86" t="s">
        <v>162</v>
      </c>
    </row>
    <row r="145" spans="1:11" ht="15.75">
      <c r="A145" s="7"/>
      <c r="C145" s="3" t="s">
        <v>223</v>
      </c>
      <c r="D145" s="12"/>
      <c r="E145" s="12"/>
      <c r="F145" s="12"/>
      <c r="G145" s="12"/>
      <c r="H145" s="12"/>
      <c r="I145" s="12"/>
      <c r="J145" s="12"/>
      <c r="K145" s="12"/>
    </row>
    <row r="146" spans="1:16" ht="15.75">
      <c r="A146" s="7">
        <v>1</v>
      </c>
      <c r="C146" s="60" t="s">
        <v>224</v>
      </c>
      <c r="D146" s="23" t="s">
        <v>555</v>
      </c>
      <c r="E146" s="27">
        <v>38970096</v>
      </c>
      <c r="F146" s="23"/>
      <c r="G146" s="23" t="s">
        <v>217</v>
      </c>
      <c r="H146" s="70">
        <f>J236</f>
        <v>0.875223986901827</v>
      </c>
      <c r="I146" s="23"/>
      <c r="J146" s="47">
        <f aca="true" t="shared" si="3" ref="J146:J154">+H146*E146</f>
        <v>34107562.791066945</v>
      </c>
      <c r="K146" s="44"/>
      <c r="L146" s="71" t="s">
        <v>82</v>
      </c>
      <c r="M146" s="47">
        <f>J146-P146</f>
        <v>23312182.791066945</v>
      </c>
      <c r="N146" s="47"/>
      <c r="O146" s="71" t="s">
        <v>82</v>
      </c>
      <c r="P146" s="27">
        <v>10795380</v>
      </c>
    </row>
    <row r="147" spans="1:16" ht="15.75">
      <c r="A147" s="59" t="s">
        <v>19</v>
      </c>
      <c r="B147" s="41"/>
      <c r="C147" s="60" t="s">
        <v>225</v>
      </c>
      <c r="D147" s="23"/>
      <c r="E147" s="27">
        <v>1861145</v>
      </c>
      <c r="F147" s="12"/>
      <c r="G147" s="90"/>
      <c r="H147" s="69">
        <v>1</v>
      </c>
      <c r="I147" s="12"/>
      <c r="J147" s="25">
        <f t="shared" si="3"/>
        <v>1861145</v>
      </c>
      <c r="K147" s="44"/>
      <c r="L147" s="71" t="s">
        <v>82</v>
      </c>
      <c r="M147" s="47">
        <f>J147-P147</f>
        <v>1861145</v>
      </c>
      <c r="N147" s="47"/>
      <c r="O147" s="71" t="s">
        <v>82</v>
      </c>
      <c r="P147" s="27">
        <v>0</v>
      </c>
    </row>
    <row r="148" spans="1:16" ht="15.75">
      <c r="A148" s="7">
        <v>2</v>
      </c>
      <c r="C148" s="3" t="s">
        <v>226</v>
      </c>
      <c r="D148" s="23" t="s">
        <v>227</v>
      </c>
      <c r="E148" s="391">
        <v>21537094</v>
      </c>
      <c r="F148" s="12"/>
      <c r="G148" s="12" t="s">
        <v>217</v>
      </c>
      <c r="H148" s="69">
        <f>J236</f>
        <v>0.875223986901827</v>
      </c>
      <c r="I148" s="12"/>
      <c r="J148" s="25">
        <f t="shared" si="3"/>
        <v>18849781.276959416</v>
      </c>
      <c r="K148" s="44"/>
      <c r="L148" s="71" t="s">
        <v>82</v>
      </c>
      <c r="M148" s="47">
        <f>J148-P148</f>
        <v>10339611.276959416</v>
      </c>
      <c r="N148" s="47"/>
      <c r="O148" s="71" t="s">
        <v>82</v>
      </c>
      <c r="P148" s="27">
        <v>8510170</v>
      </c>
    </row>
    <row r="149" spans="1:16" ht="15.75">
      <c r="A149" s="7">
        <v>3</v>
      </c>
      <c r="C149" s="3" t="s">
        <v>228</v>
      </c>
      <c r="D149" s="23" t="s">
        <v>229</v>
      </c>
      <c r="E149" s="390">
        <v>65918083</v>
      </c>
      <c r="F149" s="12"/>
      <c r="G149" s="12" t="s">
        <v>174</v>
      </c>
      <c r="H149" s="69">
        <f>+H92</f>
        <v>0.12236392007365234</v>
      </c>
      <c r="I149" s="12"/>
      <c r="J149" s="25">
        <f t="shared" si="3"/>
        <v>8065995.039620381</v>
      </c>
      <c r="K149" s="25"/>
      <c r="L149" s="71" t="s">
        <v>187</v>
      </c>
      <c r="M149" s="47">
        <f>$J$221*J149</f>
        <v>5704579.305128631</v>
      </c>
      <c r="N149" s="75"/>
      <c r="O149" s="71" t="s">
        <v>176</v>
      </c>
      <c r="P149" s="25">
        <f>J149*$J$222</f>
        <v>2361415.73449175</v>
      </c>
    </row>
    <row r="150" spans="1:16" ht="15.75">
      <c r="A150" s="7">
        <v>4</v>
      </c>
      <c r="C150" s="3" t="s">
        <v>230</v>
      </c>
      <c r="D150" s="23"/>
      <c r="E150" s="27">
        <v>1237037</v>
      </c>
      <c r="F150" s="12"/>
      <c r="G150" s="12" t="str">
        <f>+G149</f>
        <v>W/S</v>
      </c>
      <c r="H150" s="69">
        <f>+H149</f>
        <v>0.12236392007365234</v>
      </c>
      <c r="I150" s="12"/>
      <c r="J150" s="25">
        <f t="shared" si="3"/>
        <v>151368.69659615066</v>
      </c>
      <c r="K150" s="25"/>
      <c r="L150" s="71" t="s">
        <v>187</v>
      </c>
      <c r="M150" s="47">
        <f>$J$221*J150</f>
        <v>107053.7149855891</v>
      </c>
      <c r="N150" s="75"/>
      <c r="O150" s="71" t="s">
        <v>176</v>
      </c>
      <c r="P150" s="25">
        <f>J150*$J$222</f>
        <v>44314.98161056157</v>
      </c>
    </row>
    <row r="151" spans="1:16" ht="15.75">
      <c r="A151" s="7">
        <v>5</v>
      </c>
      <c r="C151" s="60" t="s">
        <v>231</v>
      </c>
      <c r="D151" s="23"/>
      <c r="E151" s="27">
        <v>2671130</v>
      </c>
      <c r="F151" s="12"/>
      <c r="G151" s="12" t="str">
        <f>+G150</f>
        <v>W/S</v>
      </c>
      <c r="H151" s="69">
        <f>+H150</f>
        <v>0.12236392007365234</v>
      </c>
      <c r="I151" s="12"/>
      <c r="J151" s="25">
        <f t="shared" si="3"/>
        <v>326849.93782633496</v>
      </c>
      <c r="K151" s="25"/>
      <c r="L151" s="71" t="s">
        <v>187</v>
      </c>
      <c r="M151" s="47">
        <f>$J$221*J151</f>
        <v>231160.74111724758</v>
      </c>
      <c r="N151" s="75"/>
      <c r="O151" s="71" t="s">
        <v>176</v>
      </c>
      <c r="P151" s="25">
        <f>J151*$J$222</f>
        <v>95689.19670908738</v>
      </c>
    </row>
    <row r="152" spans="1:16" ht="15.75">
      <c r="A152" s="7" t="s">
        <v>232</v>
      </c>
      <c r="C152" s="60" t="s">
        <v>233</v>
      </c>
      <c r="D152" s="23"/>
      <c r="E152" s="27">
        <v>0</v>
      </c>
      <c r="F152" s="12"/>
      <c r="G152" s="91" t="str">
        <f>+G146</f>
        <v>TE</v>
      </c>
      <c r="H152" s="70">
        <f>+H146</f>
        <v>0.875223986901827</v>
      </c>
      <c r="I152" s="12"/>
      <c r="J152" s="25">
        <f t="shared" si="3"/>
        <v>0</v>
      </c>
      <c r="K152" s="25"/>
      <c r="L152" s="71" t="s">
        <v>82</v>
      </c>
      <c r="M152" s="47">
        <f>J152-P152</f>
        <v>0</v>
      </c>
      <c r="N152" s="47"/>
      <c r="O152" s="71" t="s">
        <v>82</v>
      </c>
      <c r="P152" s="27">
        <v>0</v>
      </c>
    </row>
    <row r="153" spans="1:16" ht="15.75">
      <c r="A153" s="7">
        <v>6</v>
      </c>
      <c r="C153" s="60" t="s">
        <v>177</v>
      </c>
      <c r="D153" s="92" t="s">
        <v>234</v>
      </c>
      <c r="E153" s="27">
        <v>0</v>
      </c>
      <c r="F153" s="12"/>
      <c r="G153" s="12" t="s">
        <v>179</v>
      </c>
      <c r="H153" s="69">
        <f>+H93</f>
        <v>0.12236392007365234</v>
      </c>
      <c r="I153" s="12"/>
      <c r="J153" s="25">
        <f t="shared" si="3"/>
        <v>0</v>
      </c>
      <c r="K153" s="25"/>
      <c r="L153" s="71" t="s">
        <v>82</v>
      </c>
      <c r="M153" s="47">
        <f>J153-P153</f>
        <v>0</v>
      </c>
      <c r="N153" s="47"/>
      <c r="O153" s="71" t="s">
        <v>82</v>
      </c>
      <c r="P153" s="27">
        <v>0</v>
      </c>
    </row>
    <row r="154" spans="1:16" ht="16.5" thickBot="1">
      <c r="A154" s="7">
        <v>7</v>
      </c>
      <c r="C154" s="3" t="s">
        <v>235</v>
      </c>
      <c r="D154" s="23"/>
      <c r="E154" s="73">
        <v>745194</v>
      </c>
      <c r="F154" s="12"/>
      <c r="G154" s="12" t="s">
        <v>9</v>
      </c>
      <c r="H154" s="69">
        <v>1</v>
      </c>
      <c r="I154" s="12"/>
      <c r="J154" s="31">
        <f t="shared" si="3"/>
        <v>745194</v>
      </c>
      <c r="K154" s="25"/>
      <c r="L154" s="71" t="s">
        <v>82</v>
      </c>
      <c r="M154" s="74">
        <f>J154-P154</f>
        <v>745194</v>
      </c>
      <c r="N154" s="75"/>
      <c r="O154" s="84" t="s">
        <v>82</v>
      </c>
      <c r="P154" s="73">
        <v>0</v>
      </c>
    </row>
    <row r="155" spans="1:16" ht="15.75">
      <c r="A155" s="7">
        <v>8</v>
      </c>
      <c r="C155" s="60" t="s">
        <v>236</v>
      </c>
      <c r="D155" s="23"/>
      <c r="E155" s="25">
        <f>E146+E149+E152+E153+E154-E147-E148-E150-E151</f>
        <v>78326967</v>
      </c>
      <c r="F155" s="12"/>
      <c r="G155" s="12"/>
      <c r="H155" s="12"/>
      <c r="I155" s="12"/>
      <c r="J155" s="47">
        <f>+J146-J148+J149-J150-J151-J147+J153+J154+J152</f>
        <v>21729606.919305425</v>
      </c>
      <c r="K155" s="47"/>
      <c r="L155" s="71"/>
      <c r="M155" s="47">
        <f>+M146-M147-M148+M149-M150-M151+M152+M153+M154</f>
        <v>17222985.363133322</v>
      </c>
      <c r="N155" s="47"/>
      <c r="O155" s="71"/>
      <c r="P155" s="47">
        <f>+P146-P147-P148+P149-P150-P151+P152+P153+P154</f>
        <v>4506621.556172102</v>
      </c>
    </row>
    <row r="156" spans="1:16" ht="15.75">
      <c r="A156" s="7"/>
      <c r="D156" s="23"/>
      <c r="E156" s="25"/>
      <c r="F156" s="12"/>
      <c r="G156" s="12"/>
      <c r="H156" s="12"/>
      <c r="I156" s="12"/>
      <c r="J156" s="25"/>
      <c r="K156" s="25"/>
      <c r="L156" s="71"/>
      <c r="M156" s="47"/>
      <c r="N156" s="47"/>
      <c r="O156" s="71"/>
      <c r="P156" s="25"/>
    </row>
    <row r="157" spans="1:16" ht="15.75">
      <c r="A157" s="7"/>
      <c r="C157" s="3" t="s">
        <v>237</v>
      </c>
      <c r="D157" s="23"/>
      <c r="E157" s="25"/>
      <c r="F157" s="12"/>
      <c r="G157" s="12"/>
      <c r="H157" s="12"/>
      <c r="I157" s="12"/>
      <c r="J157" s="25"/>
      <c r="K157" s="25"/>
      <c r="L157" s="71"/>
      <c r="M157" s="47"/>
      <c r="N157" s="47"/>
      <c r="O157" s="71"/>
      <c r="P157" s="25"/>
    </row>
    <row r="158" spans="1:16" ht="15.75">
      <c r="A158" s="7">
        <v>9</v>
      </c>
      <c r="C158" s="60" t="str">
        <f>+C146</f>
        <v>  Transmission </v>
      </c>
      <c r="D158" s="23" t="s">
        <v>238</v>
      </c>
      <c r="E158" s="27">
        <v>9670799</v>
      </c>
      <c r="F158" s="23"/>
      <c r="G158" s="23" t="s">
        <v>81</v>
      </c>
      <c r="H158" s="70">
        <f>+H118</f>
        <v>0.9625928700685304</v>
      </c>
      <c r="I158" s="23"/>
      <c r="J158" s="47">
        <f>+H158*E158</f>
        <v>9309042.165265875</v>
      </c>
      <c r="K158" s="25"/>
      <c r="L158" s="71" t="s">
        <v>82</v>
      </c>
      <c r="M158" s="47">
        <f>J158-P158</f>
        <v>6793780.165265875</v>
      </c>
      <c r="N158" s="47"/>
      <c r="O158" s="71" t="s">
        <v>82</v>
      </c>
      <c r="P158" s="27">
        <v>2515262</v>
      </c>
    </row>
    <row r="159" spans="1:16" ht="15.75">
      <c r="A159" s="131" t="s">
        <v>508</v>
      </c>
      <c r="B159" s="135"/>
      <c r="C159" s="383" t="s">
        <v>509</v>
      </c>
      <c r="D159" s="389" t="s">
        <v>545</v>
      </c>
      <c r="E159" s="27">
        <v>-1615</v>
      </c>
      <c r="F159" s="23"/>
      <c r="G159" s="23"/>
      <c r="H159" s="168">
        <v>1</v>
      </c>
      <c r="I159" s="23"/>
      <c r="J159" s="47">
        <f>+H159*E159</f>
        <v>-1615</v>
      </c>
      <c r="K159" s="25"/>
      <c r="L159" s="71" t="s">
        <v>82</v>
      </c>
      <c r="M159" s="47">
        <f>J159-P159</f>
        <v>-1615</v>
      </c>
      <c r="N159" s="47"/>
      <c r="O159" s="71" t="s">
        <v>82</v>
      </c>
      <c r="P159" s="27">
        <v>0</v>
      </c>
    </row>
    <row r="160" spans="1:16" ht="15.75">
      <c r="A160" s="131" t="s">
        <v>510</v>
      </c>
      <c r="B160" s="135"/>
      <c r="C160" s="383" t="s">
        <v>511</v>
      </c>
      <c r="D160" s="389" t="s">
        <v>545</v>
      </c>
      <c r="E160" s="27">
        <v>0</v>
      </c>
      <c r="F160" s="23"/>
      <c r="G160" s="23"/>
      <c r="H160" s="168">
        <v>1</v>
      </c>
      <c r="I160" s="23"/>
      <c r="J160" s="47">
        <f>+H160*E160</f>
        <v>0</v>
      </c>
      <c r="K160" s="25"/>
      <c r="L160" s="71" t="s">
        <v>82</v>
      </c>
      <c r="M160" s="47">
        <f>J160-P160</f>
        <v>0</v>
      </c>
      <c r="N160" s="47"/>
      <c r="O160" s="71" t="s">
        <v>82</v>
      </c>
      <c r="P160" s="27">
        <v>0</v>
      </c>
    </row>
    <row r="161" spans="1:16" ht="15.75">
      <c r="A161" s="7">
        <v>10</v>
      </c>
      <c r="C161" s="3" t="s">
        <v>239</v>
      </c>
      <c r="D161" s="23" t="s">
        <v>240</v>
      </c>
      <c r="E161" s="27">
        <v>6639315</v>
      </c>
      <c r="F161" s="12"/>
      <c r="G161" s="12" t="s">
        <v>174</v>
      </c>
      <c r="H161" s="69">
        <f>+H149</f>
        <v>0.12236392007365234</v>
      </c>
      <c r="I161" s="12"/>
      <c r="J161" s="25">
        <f>+H161*E161</f>
        <v>812412.6100038011</v>
      </c>
      <c r="K161" s="25"/>
      <c r="L161" s="71" t="s">
        <v>187</v>
      </c>
      <c r="M161" s="47">
        <f>$J$221*J161</f>
        <v>574569.1808002077</v>
      </c>
      <c r="N161" s="75"/>
      <c r="O161" s="71" t="s">
        <v>176</v>
      </c>
      <c r="P161" s="25">
        <f>J161*$J$222</f>
        <v>237843.42920359343</v>
      </c>
    </row>
    <row r="162" spans="1:16" ht="16.5" thickBot="1">
      <c r="A162" s="7">
        <v>11</v>
      </c>
      <c r="C162" s="3" t="str">
        <f>+C153</f>
        <v>  Common</v>
      </c>
      <c r="D162" s="23" t="s">
        <v>241</v>
      </c>
      <c r="E162" s="73">
        <v>0</v>
      </c>
      <c r="F162" s="12"/>
      <c r="G162" s="12" t="s">
        <v>179</v>
      </c>
      <c r="H162" s="69">
        <f>+H153</f>
        <v>0.12236392007365234</v>
      </c>
      <c r="I162" s="12"/>
      <c r="J162" s="31">
        <f>+H162*E162</f>
        <v>0</v>
      </c>
      <c r="K162" s="25"/>
      <c r="L162" s="71" t="s">
        <v>187</v>
      </c>
      <c r="M162" s="74">
        <f>$J$221*J162</f>
        <v>0</v>
      </c>
      <c r="N162" s="75"/>
      <c r="O162" s="84" t="s">
        <v>176</v>
      </c>
      <c r="P162" s="31">
        <f>J162*$J$222</f>
        <v>0</v>
      </c>
    </row>
    <row r="163" spans="1:16" ht="15.75">
      <c r="A163" s="7">
        <v>12</v>
      </c>
      <c r="C163" s="3" t="s">
        <v>242</v>
      </c>
      <c r="D163" s="23"/>
      <c r="E163" s="25">
        <f>SUM(E158:E162)</f>
        <v>16308499</v>
      </c>
      <c r="F163" s="12"/>
      <c r="G163" s="12"/>
      <c r="H163" s="12"/>
      <c r="I163" s="12"/>
      <c r="J163" s="47">
        <f>SUM(J158:J162)</f>
        <v>10119839.775269676</v>
      </c>
      <c r="K163" s="25"/>
      <c r="L163" s="72"/>
      <c r="M163" s="25">
        <f>SUM(M158:M162)</f>
        <v>7366734.346066083</v>
      </c>
      <c r="N163" s="25"/>
      <c r="O163" s="72"/>
      <c r="P163" s="25">
        <f>SUM(P158:P162)</f>
        <v>2753105.4292035936</v>
      </c>
    </row>
    <row r="164" spans="1:16" ht="15.75" customHeight="1">
      <c r="A164" s="7"/>
      <c r="C164" s="3"/>
      <c r="D164" s="23"/>
      <c r="E164" s="25"/>
      <c r="F164" s="12"/>
      <c r="G164" s="12"/>
      <c r="H164" s="12"/>
      <c r="I164" s="12"/>
      <c r="J164" s="47"/>
      <c r="K164" s="25"/>
      <c r="L164" s="72"/>
      <c r="M164" s="25"/>
      <c r="N164" s="25"/>
      <c r="O164" s="72"/>
      <c r="P164" s="25"/>
    </row>
    <row r="165" spans="1:16" ht="15.75">
      <c r="A165" s="7" t="s">
        <v>9</v>
      </c>
      <c r="C165" s="3" t="s">
        <v>243</v>
      </c>
      <c r="D165" s="41"/>
      <c r="E165" s="25"/>
      <c r="F165" s="12"/>
      <c r="G165" s="12"/>
      <c r="H165" s="12"/>
      <c r="I165" s="12"/>
      <c r="J165" s="47"/>
      <c r="K165" s="25"/>
      <c r="L165" s="72"/>
      <c r="M165" s="25"/>
      <c r="N165" s="25"/>
      <c r="O165" s="72"/>
      <c r="P165" s="25"/>
    </row>
    <row r="166" spans="1:16" ht="15.75">
      <c r="A166" s="7"/>
      <c r="C166" s="3" t="s">
        <v>244</v>
      </c>
      <c r="D166" s="41"/>
      <c r="E166" s="25"/>
      <c r="F166" s="12"/>
      <c r="G166" s="12"/>
      <c r="I166" s="12"/>
      <c r="J166" s="47"/>
      <c r="K166" s="25"/>
      <c r="L166" s="72"/>
      <c r="M166" s="25"/>
      <c r="N166" s="25"/>
      <c r="O166" s="72"/>
      <c r="P166" s="25"/>
    </row>
    <row r="167" spans="1:16" ht="15.75">
      <c r="A167" s="7">
        <v>13</v>
      </c>
      <c r="C167" s="3" t="s">
        <v>245</v>
      </c>
      <c r="D167" s="23" t="s">
        <v>246</v>
      </c>
      <c r="E167" s="27">
        <v>6061612</v>
      </c>
      <c r="F167" s="12"/>
      <c r="G167" s="12" t="s">
        <v>174</v>
      </c>
      <c r="H167" s="26">
        <f>+H161</f>
        <v>0.12236392007365234</v>
      </c>
      <c r="I167" s="12"/>
      <c r="J167" s="47">
        <f>+H167*E167</f>
        <v>741722.6062854918</v>
      </c>
      <c r="K167" s="25"/>
      <c r="L167" s="71" t="s">
        <v>187</v>
      </c>
      <c r="M167" s="47">
        <f>$J$221*J167</f>
        <v>524574.5142637016</v>
      </c>
      <c r="N167" s="75"/>
      <c r="O167" s="71" t="s">
        <v>176</v>
      </c>
      <c r="P167" s="25">
        <f>J167*$J$222</f>
        <v>217148.09202179025</v>
      </c>
    </row>
    <row r="168" spans="1:16" ht="15.75">
      <c r="A168" s="7">
        <v>14</v>
      </c>
      <c r="C168" s="3" t="s">
        <v>247</v>
      </c>
      <c r="D168" s="23" t="str">
        <f>+D167</f>
        <v>263.i</v>
      </c>
      <c r="E168" s="27">
        <v>0</v>
      </c>
      <c r="F168" s="12"/>
      <c r="G168" s="12" t="str">
        <f>+G167</f>
        <v>W/S</v>
      </c>
      <c r="H168" s="26">
        <f>+H167</f>
        <v>0.12236392007365234</v>
      </c>
      <c r="I168" s="12"/>
      <c r="J168" s="47">
        <f>+H168*E168</f>
        <v>0</v>
      </c>
      <c r="K168" s="25"/>
      <c r="L168" s="71"/>
      <c r="M168" s="47"/>
      <c r="N168" s="47"/>
      <c r="O168" s="71"/>
      <c r="P168" s="25"/>
    </row>
    <row r="169" spans="1:16" ht="15.75">
      <c r="A169" s="7">
        <v>15</v>
      </c>
      <c r="C169" s="3" t="s">
        <v>248</v>
      </c>
      <c r="D169" s="23" t="s">
        <v>9</v>
      </c>
      <c r="E169" s="25"/>
      <c r="F169" s="12"/>
      <c r="G169" s="12"/>
      <c r="I169" s="12"/>
      <c r="J169" s="47"/>
      <c r="K169" s="25"/>
      <c r="L169" s="71"/>
      <c r="M169" s="47"/>
      <c r="N169" s="47"/>
      <c r="O169" s="71"/>
      <c r="P169" s="25"/>
    </row>
    <row r="170" spans="1:16" ht="15.75">
      <c r="A170" s="7">
        <v>16</v>
      </c>
      <c r="C170" s="3" t="s">
        <v>249</v>
      </c>
      <c r="D170" s="23" t="s">
        <v>250</v>
      </c>
      <c r="E170" s="27">
        <v>22315884</v>
      </c>
      <c r="F170" s="12"/>
      <c r="G170" s="12" t="s">
        <v>220</v>
      </c>
      <c r="H170" s="26">
        <f>+H86</f>
        <v>0.15570682825768356</v>
      </c>
      <c r="I170" s="12"/>
      <c r="J170" s="47">
        <f>+H170*E170</f>
        <v>3474735.5174063887</v>
      </c>
      <c r="K170" s="25"/>
      <c r="L170" s="71" t="s">
        <v>82</v>
      </c>
      <c r="M170" s="47">
        <f>J170-P170</f>
        <v>2811452.5174063887</v>
      </c>
      <c r="N170" s="75"/>
      <c r="O170" s="71" t="s">
        <v>82</v>
      </c>
      <c r="P170" s="27">
        <v>663283</v>
      </c>
    </row>
    <row r="171" spans="1:16" ht="15.75">
      <c r="A171" s="7">
        <v>17</v>
      </c>
      <c r="C171" s="3" t="s">
        <v>251</v>
      </c>
      <c r="D171" s="23" t="s">
        <v>252</v>
      </c>
      <c r="E171" s="27">
        <v>0</v>
      </c>
      <c r="F171" s="12"/>
      <c r="G171" s="23" t="str">
        <f>+G108</f>
        <v>NA</v>
      </c>
      <c r="H171" s="93" t="s">
        <v>200</v>
      </c>
      <c r="I171" s="12"/>
      <c r="J171" s="47">
        <v>0</v>
      </c>
      <c r="K171" s="25"/>
      <c r="L171" s="71"/>
      <c r="M171" s="75"/>
      <c r="N171" s="75"/>
      <c r="O171" s="84"/>
      <c r="P171" s="81">
        <v>0.06009</v>
      </c>
    </row>
    <row r="172" spans="1:16" ht="15.75">
      <c r="A172" s="7">
        <v>18</v>
      </c>
      <c r="C172" s="3" t="s">
        <v>253</v>
      </c>
      <c r="D172" s="23" t="str">
        <f>+D171</f>
        <v>263.i   </v>
      </c>
      <c r="E172" s="27">
        <v>2164831</v>
      </c>
      <c r="F172" s="12"/>
      <c r="G172" s="12" t="str">
        <f>+G170</f>
        <v>GP</v>
      </c>
      <c r="H172" s="26">
        <f>+H170</f>
        <v>0.15570682825768356</v>
      </c>
      <c r="I172" s="12"/>
      <c r="J172" s="47">
        <f>+H172*E172</f>
        <v>337078.96872390935</v>
      </c>
      <c r="K172" s="25"/>
      <c r="L172" s="71" t="s">
        <v>187</v>
      </c>
      <c r="M172" s="47">
        <f>$J$221*J172</f>
        <v>238395.10187288854</v>
      </c>
      <c r="N172" s="75"/>
      <c r="O172" s="71" t="s">
        <v>176</v>
      </c>
      <c r="P172" s="25">
        <f>J172*$J$222</f>
        <v>98683.86685102082</v>
      </c>
    </row>
    <row r="173" spans="1:16" ht="16.5" thickBot="1">
      <c r="A173" s="7">
        <v>19</v>
      </c>
      <c r="C173" s="3" t="s">
        <v>254</v>
      </c>
      <c r="D173" s="23"/>
      <c r="E173" s="73">
        <v>0</v>
      </c>
      <c r="F173" s="12"/>
      <c r="G173" s="12" t="s">
        <v>220</v>
      </c>
      <c r="H173" s="26">
        <f>+H170</f>
        <v>0.15570682825768356</v>
      </c>
      <c r="I173" s="12"/>
      <c r="J173" s="74">
        <f>+H173*E173</f>
        <v>0</v>
      </c>
      <c r="K173" s="25"/>
      <c r="L173" s="71" t="s">
        <v>187</v>
      </c>
      <c r="M173" s="74">
        <f>$J$221*J173</f>
        <v>0</v>
      </c>
      <c r="N173" s="75"/>
      <c r="O173" s="84" t="s">
        <v>176</v>
      </c>
      <c r="P173" s="31">
        <f>J173*$J$222</f>
        <v>0</v>
      </c>
    </row>
    <row r="174" spans="1:16" ht="15.75">
      <c r="A174" s="7">
        <v>20</v>
      </c>
      <c r="C174" s="3" t="s">
        <v>255</v>
      </c>
      <c r="D174" s="23"/>
      <c r="E174" s="25">
        <f>SUM(E167:E173)</f>
        <v>30542327</v>
      </c>
      <c r="F174" s="12"/>
      <c r="G174" s="12"/>
      <c r="H174" s="26"/>
      <c r="I174" s="12"/>
      <c r="J174" s="47">
        <f>SUM(J167:J173)</f>
        <v>4553537.092415789</v>
      </c>
      <c r="K174" s="25"/>
      <c r="L174" s="72"/>
      <c r="M174" s="47">
        <f>SUM(M167:M173)</f>
        <v>3574422.1335429787</v>
      </c>
      <c r="N174" s="47"/>
      <c r="O174" s="71"/>
      <c r="P174" s="47">
        <f>SUM(P167:P173)</f>
        <v>979115.0189628111</v>
      </c>
    </row>
    <row r="175" spans="1:16" ht="15.75" customHeight="1">
      <c r="A175" s="7"/>
      <c r="C175" s="3"/>
      <c r="D175" s="23"/>
      <c r="E175" s="25"/>
      <c r="F175" s="12"/>
      <c r="G175" s="12"/>
      <c r="H175" s="26"/>
      <c r="I175" s="12"/>
      <c r="J175" s="23"/>
      <c r="K175" s="12"/>
      <c r="M175" s="41"/>
      <c r="N175" s="41"/>
      <c r="O175" s="94"/>
      <c r="P175" s="41"/>
    </row>
    <row r="176" spans="1:15" ht="15.75" customHeight="1">
      <c r="A176" s="7" t="s">
        <v>256</v>
      </c>
      <c r="C176" s="3"/>
      <c r="D176" s="23"/>
      <c r="E176" s="12"/>
      <c r="F176" s="12"/>
      <c r="G176" s="12"/>
      <c r="H176" s="26"/>
      <c r="I176" s="12"/>
      <c r="J176" s="23"/>
      <c r="K176" s="12"/>
      <c r="O176" s="95"/>
    </row>
    <row r="177" spans="1:15" ht="15.75">
      <c r="A177" s="7" t="s">
        <v>9</v>
      </c>
      <c r="C177" s="3" t="s">
        <v>257</v>
      </c>
      <c r="D177" s="23" t="s">
        <v>258</v>
      </c>
      <c r="E177" s="12"/>
      <c r="F177" s="12"/>
      <c r="H177" s="96"/>
      <c r="I177" s="12"/>
      <c r="J177" s="41"/>
      <c r="K177" s="12"/>
      <c r="O177" s="95"/>
    </row>
    <row r="178" spans="1:15" ht="15.75">
      <c r="A178" s="7">
        <v>21</v>
      </c>
      <c r="C178" s="97" t="s">
        <v>259</v>
      </c>
      <c r="D178" s="23"/>
      <c r="E178" s="98">
        <f>IF(E368&gt;0,1-(((1-E369)*(1-E368))/(1-E369*E368*E370)),0)</f>
        <v>0.4052607029006976</v>
      </c>
      <c r="F178" s="12"/>
      <c r="H178" s="96"/>
      <c r="I178" s="12"/>
      <c r="J178" s="41"/>
      <c r="K178" s="12"/>
      <c r="O178" s="95"/>
    </row>
    <row r="179" spans="1:15" ht="15.75">
      <c r="A179" s="7">
        <v>22</v>
      </c>
      <c r="C179" s="2" t="s">
        <v>260</v>
      </c>
      <c r="D179" s="23"/>
      <c r="E179" s="98">
        <f>IF(J298&gt;0,(E178/(1-E178))*(1-J295/J298),0)</f>
        <v>0.5189574897947502</v>
      </c>
      <c r="F179" s="12"/>
      <c r="H179" s="96"/>
      <c r="I179" s="12"/>
      <c r="J179" s="41"/>
      <c r="K179" s="12"/>
      <c r="O179" s="95"/>
    </row>
    <row r="180" spans="1:15" ht="15.75">
      <c r="A180" s="7"/>
      <c r="C180" s="3" t="s">
        <v>261</v>
      </c>
      <c r="D180" s="23"/>
      <c r="E180" s="12"/>
      <c r="F180" s="12"/>
      <c r="H180" s="96"/>
      <c r="I180" s="12"/>
      <c r="J180" s="41"/>
      <c r="K180" s="12"/>
      <c r="O180" s="95"/>
    </row>
    <row r="181" spans="1:15" ht="15.75">
      <c r="A181" s="7"/>
      <c r="C181" s="3" t="s">
        <v>262</v>
      </c>
      <c r="D181" s="23"/>
      <c r="E181" s="12"/>
      <c r="F181" s="12"/>
      <c r="H181" s="96"/>
      <c r="I181" s="12"/>
      <c r="J181" s="41"/>
      <c r="K181" s="12"/>
      <c r="O181" s="95"/>
    </row>
    <row r="182" spans="1:15" ht="15.75">
      <c r="A182" s="7">
        <v>23</v>
      </c>
      <c r="C182" s="97" t="s">
        <v>263</v>
      </c>
      <c r="D182" s="23"/>
      <c r="E182" s="99">
        <f>IF(E178&gt;0,1/(1-E178),0)</f>
        <v>1.681408988572403</v>
      </c>
      <c r="F182" s="12"/>
      <c r="H182" s="96"/>
      <c r="I182" s="12"/>
      <c r="J182" s="41"/>
      <c r="K182" s="12"/>
      <c r="O182" s="95"/>
    </row>
    <row r="183" spans="1:15" ht="15.75">
      <c r="A183" s="7">
        <v>24</v>
      </c>
      <c r="C183" s="3" t="s">
        <v>264</v>
      </c>
      <c r="D183" s="23"/>
      <c r="E183" s="27">
        <v>-865125</v>
      </c>
      <c r="F183" s="12"/>
      <c r="H183" s="96"/>
      <c r="I183" s="12"/>
      <c r="J183" s="41"/>
      <c r="K183" s="12"/>
      <c r="O183" s="95"/>
    </row>
    <row r="184" spans="1:15" ht="15.75">
      <c r="A184" s="7"/>
      <c r="C184" s="3"/>
      <c r="D184" s="23"/>
      <c r="E184" s="12"/>
      <c r="F184" s="12"/>
      <c r="H184" s="96"/>
      <c r="I184" s="12"/>
      <c r="J184" s="41"/>
      <c r="K184" s="12"/>
      <c r="O184" s="95"/>
    </row>
    <row r="185" spans="1:16" ht="15.75">
      <c r="A185" s="7">
        <v>25</v>
      </c>
      <c r="C185" s="97" t="s">
        <v>265</v>
      </c>
      <c r="D185" s="100"/>
      <c r="E185" s="25">
        <f>E179*E189</f>
        <v>65777763.65400009</v>
      </c>
      <c r="F185" s="12"/>
      <c r="G185" s="12" t="s">
        <v>167</v>
      </c>
      <c r="H185" s="26"/>
      <c r="I185" s="12"/>
      <c r="J185" s="47">
        <f>$E$179*J189</f>
        <v>10522835.813248308</v>
      </c>
      <c r="K185" s="25"/>
      <c r="L185" s="72"/>
      <c r="M185" s="25">
        <f>$E$179*M189</f>
        <v>7645136.561050019</v>
      </c>
      <c r="N185" s="25"/>
      <c r="O185" s="72"/>
      <c r="P185" s="25">
        <f>$E$179*P189</f>
        <v>2877699.252198289</v>
      </c>
    </row>
    <row r="186" spans="1:16" ht="16.5" thickBot="1">
      <c r="A186" s="7">
        <v>26</v>
      </c>
      <c r="C186" s="2" t="s">
        <v>266</v>
      </c>
      <c r="D186" s="100" t="s">
        <v>267</v>
      </c>
      <c r="E186" s="31">
        <f>E182*E183</f>
        <v>-1454628.9512387002</v>
      </c>
      <c r="F186" s="12"/>
      <c r="G186" s="2" t="s">
        <v>203</v>
      </c>
      <c r="H186" s="26">
        <f>H102</f>
        <v>0.1437279241162087</v>
      </c>
      <c r="I186" s="12"/>
      <c r="J186" s="74">
        <f>H186*E186</f>
        <v>-209070.79952087614</v>
      </c>
      <c r="K186" s="25"/>
      <c r="L186" s="71" t="s">
        <v>82</v>
      </c>
      <c r="M186" s="74">
        <f>J186-P186</f>
        <v>-209070.79952087614</v>
      </c>
      <c r="N186" s="75"/>
      <c r="O186" s="84"/>
      <c r="P186" s="73">
        <v>0</v>
      </c>
    </row>
    <row r="187" spans="1:16" ht="15.75">
      <c r="A187" s="7">
        <v>27</v>
      </c>
      <c r="C187" s="97" t="s">
        <v>20</v>
      </c>
      <c r="D187" s="41" t="s">
        <v>268</v>
      </c>
      <c r="E187" s="78">
        <f>+E185+E186</f>
        <v>64323134.70276139</v>
      </c>
      <c r="F187" s="12"/>
      <c r="G187" s="12" t="s">
        <v>9</v>
      </c>
      <c r="H187" s="26" t="s">
        <v>9</v>
      </c>
      <c r="I187" s="12"/>
      <c r="J187" s="78">
        <f>+J185+J186</f>
        <v>10313765.013727432</v>
      </c>
      <c r="K187" s="25"/>
      <c r="L187" s="72" t="s">
        <v>9</v>
      </c>
      <c r="M187" s="81">
        <f>M185+M186</f>
        <v>7436065.761529143</v>
      </c>
      <c r="N187" s="81"/>
      <c r="O187" s="82"/>
      <c r="P187" s="81">
        <f>P185+P186</f>
        <v>2877699.252198289</v>
      </c>
    </row>
    <row r="188" spans="1:16" ht="15.75">
      <c r="A188" s="7" t="s">
        <v>9</v>
      </c>
      <c r="D188" s="101"/>
      <c r="E188" s="25"/>
      <c r="F188" s="12"/>
      <c r="G188" s="12"/>
      <c r="H188" s="26"/>
      <c r="I188" s="12"/>
      <c r="J188" s="25"/>
      <c r="K188" s="25"/>
      <c r="L188" s="72"/>
      <c r="M188" s="25"/>
      <c r="N188" s="25"/>
      <c r="O188" s="72"/>
      <c r="P188" s="25"/>
    </row>
    <row r="189" spans="1:16" ht="15.75">
      <c r="A189" s="7">
        <v>28</v>
      </c>
      <c r="C189" s="3" t="s">
        <v>21</v>
      </c>
      <c r="D189" s="77"/>
      <c r="E189" s="25">
        <f>+$J298*E126</f>
        <v>126749810.81786768</v>
      </c>
      <c r="F189" s="12"/>
      <c r="G189" s="12" t="s">
        <v>167</v>
      </c>
      <c r="H189" s="96"/>
      <c r="I189" s="12"/>
      <c r="J189" s="47">
        <f>+$J298*J126</f>
        <v>20276874.34940024</v>
      </c>
      <c r="K189" s="47"/>
      <c r="L189" s="71" t="s">
        <v>9</v>
      </c>
      <c r="M189" s="47">
        <f>+$J298*M126</f>
        <v>14731720.249521213</v>
      </c>
      <c r="N189" s="47"/>
      <c r="O189" s="71"/>
      <c r="P189" s="47">
        <f>+$J298*P126</f>
        <v>5545154.09987903</v>
      </c>
    </row>
    <row r="190" spans="1:16" ht="15.75">
      <c r="A190" s="7"/>
      <c r="C190" s="97" t="s">
        <v>269</v>
      </c>
      <c r="E190" s="25"/>
      <c r="F190" s="12"/>
      <c r="G190" s="12"/>
      <c r="H190" s="96"/>
      <c r="I190" s="12"/>
      <c r="J190" s="25"/>
      <c r="K190" s="25"/>
      <c r="L190" s="72"/>
      <c r="M190" s="25"/>
      <c r="N190" s="25"/>
      <c r="O190" s="72"/>
      <c r="P190" s="25"/>
    </row>
    <row r="191" spans="1:16" ht="16.5" thickBot="1">
      <c r="A191" s="7"/>
      <c r="C191" s="3"/>
      <c r="E191" s="31"/>
      <c r="F191" s="12"/>
      <c r="G191" s="12"/>
      <c r="H191" s="96"/>
      <c r="I191" s="12"/>
      <c r="J191" s="81"/>
      <c r="K191" s="25"/>
      <c r="L191" s="72"/>
      <c r="M191" s="25"/>
      <c r="N191" s="25"/>
      <c r="O191" s="72"/>
      <c r="P191" s="25"/>
    </row>
    <row r="192" spans="1:16" ht="16.5" thickBot="1">
      <c r="A192" s="7">
        <v>29</v>
      </c>
      <c r="C192" s="3" t="s">
        <v>270</v>
      </c>
      <c r="D192" s="12"/>
      <c r="E192" s="102">
        <f>+E189+E187+E174+E163+E155</f>
        <v>316250738.52062905</v>
      </c>
      <c r="F192" s="12"/>
      <c r="G192" s="12"/>
      <c r="H192" s="12"/>
      <c r="I192" s="12"/>
      <c r="J192" s="31">
        <f>+J189+J187+J174+J163+J155</f>
        <v>66993623.15011856</v>
      </c>
      <c r="K192" s="44"/>
      <c r="L192" s="72"/>
      <c r="M192" s="31">
        <f>+M189+M187+M174+M163+M155</f>
        <v>50331927.85379274</v>
      </c>
      <c r="N192" s="81"/>
      <c r="O192" s="82"/>
      <c r="P192" s="31">
        <f>+P189+P187+P174+P163+P155</f>
        <v>16661695.356415827</v>
      </c>
    </row>
    <row r="193" spans="1:16" ht="15.75">
      <c r="A193" s="7"/>
      <c r="C193" s="3"/>
      <c r="D193" s="12"/>
      <c r="E193" s="81"/>
      <c r="F193" s="12"/>
      <c r="G193" s="12"/>
      <c r="H193" s="12"/>
      <c r="I193" s="12"/>
      <c r="J193" s="81"/>
      <c r="K193" s="44"/>
      <c r="L193" s="72"/>
      <c r="M193" s="81"/>
      <c r="N193" s="81"/>
      <c r="O193" s="82"/>
      <c r="P193" s="81"/>
    </row>
    <row r="194" spans="1:16" ht="15.75">
      <c r="A194" s="59">
        <v>30</v>
      </c>
      <c r="C194" s="60" t="s">
        <v>271</v>
      </c>
      <c r="D194" s="23"/>
      <c r="E194" s="81"/>
      <c r="F194" s="12"/>
      <c r="G194" s="12"/>
      <c r="H194" s="12"/>
      <c r="I194" s="12"/>
      <c r="J194" s="81"/>
      <c r="K194" s="44"/>
      <c r="L194" s="72"/>
      <c r="M194" s="25"/>
      <c r="N194" s="25"/>
      <c r="O194" s="72"/>
      <c r="P194" s="25"/>
    </row>
    <row r="195" spans="1:16" s="41" customFormat="1" ht="15.75" customHeight="1">
      <c r="A195" s="59"/>
      <c r="C195" s="62" t="s">
        <v>272</v>
      </c>
      <c r="D195" s="303"/>
      <c r="E195" s="25"/>
      <c r="F195" s="61"/>
      <c r="G195" s="61"/>
      <c r="H195" s="61"/>
      <c r="I195" s="61"/>
      <c r="J195" s="25"/>
      <c r="K195" s="103"/>
      <c r="L195" s="71"/>
      <c r="M195" s="47"/>
      <c r="N195" s="47"/>
      <c r="O195" s="71"/>
      <c r="P195" s="47"/>
    </row>
    <row r="196" spans="1:16" s="41" customFormat="1" ht="16.5" thickBot="1">
      <c r="A196" s="59"/>
      <c r="C196" s="60" t="s">
        <v>273</v>
      </c>
      <c r="D196" s="23"/>
      <c r="E196" s="311">
        <f>'MP Attach GG'!AB29</f>
        <v>8288064.541100565</v>
      </c>
      <c r="F196" s="61"/>
      <c r="G196" s="61"/>
      <c r="H196" s="61"/>
      <c r="I196" s="61"/>
      <c r="J196" s="73">
        <f>E196</f>
        <v>8288064.541100565</v>
      </c>
      <c r="K196" s="103"/>
      <c r="L196" s="71" t="s">
        <v>82</v>
      </c>
      <c r="M196" s="74">
        <f>J196-P196</f>
        <v>8288064.541100565</v>
      </c>
      <c r="N196" s="47"/>
      <c r="O196" s="71" t="s">
        <v>82</v>
      </c>
      <c r="P196" s="73">
        <f>'MP Attach GG'!AB27</f>
        <v>0</v>
      </c>
    </row>
    <row r="197" spans="1:16" s="41" customFormat="1" ht="16.5" thickBot="1">
      <c r="A197" s="59">
        <v>31</v>
      </c>
      <c r="C197" s="41" t="s">
        <v>274</v>
      </c>
      <c r="D197" s="23"/>
      <c r="E197" s="104">
        <f>E192-E196</f>
        <v>307962673.9795285</v>
      </c>
      <c r="F197" s="61"/>
      <c r="G197" s="61"/>
      <c r="H197" s="61"/>
      <c r="I197" s="61"/>
      <c r="J197" s="104">
        <f>J192-J196</f>
        <v>58705558.609018</v>
      </c>
      <c r="K197" s="103"/>
      <c r="L197" s="71"/>
      <c r="M197" s="104">
        <f>M192-M196</f>
        <v>42043863.31269218</v>
      </c>
      <c r="N197" s="47"/>
      <c r="O197" s="71"/>
      <c r="P197" s="104">
        <f>P192-P196</f>
        <v>16661695.356415827</v>
      </c>
    </row>
    <row r="198" spans="1:15" s="41" customFormat="1" ht="16.5" thickTop="1">
      <c r="A198" s="59"/>
      <c r="C198" s="60" t="s">
        <v>275</v>
      </c>
      <c r="D198" s="23"/>
      <c r="E198" s="103"/>
      <c r="F198" s="61"/>
      <c r="G198" s="61"/>
      <c r="H198" s="61"/>
      <c r="I198" s="61"/>
      <c r="J198" s="61"/>
      <c r="K198" s="61"/>
      <c r="L198" s="21"/>
      <c r="O198" s="21"/>
    </row>
    <row r="199" spans="1:15" s="41" customFormat="1" ht="15.75" customHeight="1">
      <c r="A199" s="59"/>
      <c r="B199" s="60"/>
      <c r="C199" s="23"/>
      <c r="D199" s="13"/>
      <c r="E199" s="61"/>
      <c r="F199" s="61"/>
      <c r="G199" s="61"/>
      <c r="H199" s="61"/>
      <c r="I199" s="61"/>
      <c r="J199" s="61"/>
      <c r="K199" s="61"/>
      <c r="L199" s="21"/>
      <c r="O199" s="21"/>
    </row>
    <row r="200" spans="1:16" s="41" customFormat="1" ht="15.75">
      <c r="A200" s="62" t="s">
        <v>148</v>
      </c>
      <c r="C200" s="60"/>
      <c r="D200" s="13"/>
      <c r="E200" s="61"/>
      <c r="F200" s="61"/>
      <c r="G200" s="61"/>
      <c r="H200" s="61"/>
      <c r="I200" s="61"/>
      <c r="J200" s="61"/>
      <c r="K200" s="61"/>
      <c r="L200" s="21"/>
      <c r="O200" s="21"/>
      <c r="P200" s="315" t="str">
        <f>P66</f>
        <v>Effective Date: January 1, 2011</v>
      </c>
    </row>
    <row r="201" spans="1:15" s="41" customFormat="1" ht="15.75">
      <c r="A201" s="62" t="str">
        <f>A67</f>
        <v>Issued on : October 16, 2010</v>
      </c>
      <c r="C201" s="60"/>
      <c r="D201" s="13"/>
      <c r="E201" s="61"/>
      <c r="F201" s="61"/>
      <c r="G201" s="61"/>
      <c r="H201" s="61"/>
      <c r="I201" s="61"/>
      <c r="J201" s="61"/>
      <c r="K201" s="61"/>
      <c r="L201" s="21"/>
      <c r="O201" s="21"/>
    </row>
    <row r="202" spans="1:16" ht="15.75">
      <c r="A202" s="2" t="s">
        <v>3</v>
      </c>
      <c r="C202" s="3"/>
      <c r="D202" s="3"/>
      <c r="E202" s="4"/>
      <c r="F202" s="3"/>
      <c r="G202" s="3"/>
      <c r="H202" s="3"/>
      <c r="I202" s="5"/>
      <c r="J202" s="7"/>
      <c r="K202" s="7"/>
      <c r="P202" s="315" t="s">
        <v>525</v>
      </c>
    </row>
    <row r="203" spans="1:16" ht="15.75">
      <c r="A203" s="2" t="s">
        <v>4</v>
      </c>
      <c r="C203" s="3"/>
      <c r="D203" s="3"/>
      <c r="E203" s="4"/>
      <c r="F203" s="3"/>
      <c r="G203" s="3"/>
      <c r="H203" s="3"/>
      <c r="I203" s="5"/>
      <c r="J203" s="9"/>
      <c r="K203" s="9"/>
      <c r="P203" s="315" t="s">
        <v>526</v>
      </c>
    </row>
    <row r="204" spans="3:16" ht="15.75">
      <c r="C204" s="3"/>
      <c r="D204" s="3"/>
      <c r="E204" s="4"/>
      <c r="F204" s="3"/>
      <c r="G204" s="3"/>
      <c r="H204" s="3"/>
      <c r="I204" s="5"/>
      <c r="J204" s="5"/>
      <c r="K204" s="5"/>
      <c r="P204" s="314" t="s">
        <v>5</v>
      </c>
    </row>
    <row r="205" spans="3:16" ht="15.75">
      <c r="C205" s="3" t="s">
        <v>68</v>
      </c>
      <c r="D205" s="3"/>
      <c r="E205" s="4" t="s">
        <v>6</v>
      </c>
      <c r="F205" s="3"/>
      <c r="G205" s="3"/>
      <c r="H205" s="3"/>
      <c r="I205" s="5"/>
      <c r="J205" s="10" t="str">
        <f>J5</f>
        <v>For the 12 months ended 12/31/11</v>
      </c>
      <c r="K205" s="10"/>
      <c r="L205" s="11"/>
      <c r="P205" s="314" t="s">
        <v>276</v>
      </c>
    </row>
    <row r="206" spans="3:11" ht="15.75">
      <c r="C206" s="3"/>
      <c r="D206" s="12" t="s">
        <v>9</v>
      </c>
      <c r="E206" s="12" t="s">
        <v>69</v>
      </c>
      <c r="F206" s="12"/>
      <c r="G206" s="12"/>
      <c r="H206" s="12"/>
      <c r="I206" s="5"/>
      <c r="J206" s="5"/>
      <c r="K206" s="5"/>
    </row>
    <row r="207" spans="1:11" ht="15.75">
      <c r="A207" s="7"/>
      <c r="K207" s="12"/>
    </row>
    <row r="208" spans="1:11" ht="31.5">
      <c r="A208" s="7"/>
      <c r="E208" s="89" t="str">
        <f>E8</f>
        <v>Allete, Inc. dba Minnesota Power</v>
      </c>
      <c r="K208" s="12"/>
    </row>
    <row r="209" spans="1:11" ht="15.75">
      <c r="A209" s="7"/>
      <c r="D209" s="68" t="s">
        <v>277</v>
      </c>
      <c r="F209" s="5"/>
      <c r="G209" s="5"/>
      <c r="H209" s="5"/>
      <c r="I209" s="5"/>
      <c r="J209" s="5"/>
      <c r="K209" s="12"/>
    </row>
    <row r="210" spans="1:11" ht="15.75">
      <c r="A210" s="7" t="s">
        <v>7</v>
      </c>
      <c r="C210" s="68"/>
      <c r="D210" s="5"/>
      <c r="E210" s="5"/>
      <c r="F210" s="5"/>
      <c r="G210" s="5"/>
      <c r="H210" s="5"/>
      <c r="I210" s="5"/>
      <c r="J210" s="5"/>
      <c r="K210" s="12"/>
    </row>
    <row r="211" spans="1:11" ht="16.5" thickBot="1">
      <c r="A211" s="18" t="s">
        <v>8</v>
      </c>
      <c r="C211" s="60" t="s">
        <v>278</v>
      </c>
      <c r="D211" s="13"/>
      <c r="E211" s="13"/>
      <c r="F211" s="13"/>
      <c r="G211" s="13"/>
      <c r="H211" s="13"/>
      <c r="I211" s="41"/>
      <c r="J211" s="41"/>
      <c r="K211" s="23"/>
    </row>
    <row r="212" spans="1:11" ht="15.75">
      <c r="A212" s="7"/>
      <c r="C212" s="60"/>
      <c r="D212" s="13"/>
      <c r="E212" s="13"/>
      <c r="F212" s="13"/>
      <c r="G212" s="13"/>
      <c r="H212" s="13"/>
      <c r="I212" s="13"/>
      <c r="J212" s="13"/>
      <c r="K212" s="23"/>
    </row>
    <row r="213" spans="1:11" ht="15.75">
      <c r="A213" s="7">
        <v>1</v>
      </c>
      <c r="C213" s="13" t="s">
        <v>279</v>
      </c>
      <c r="D213" s="13"/>
      <c r="E213" s="23"/>
      <c r="F213" s="23"/>
      <c r="G213" s="23"/>
      <c r="H213" s="23"/>
      <c r="I213" s="23"/>
      <c r="J213" s="47">
        <f>E82</f>
        <v>400270944</v>
      </c>
      <c r="K213" s="23"/>
    </row>
    <row r="214" spans="1:11" ht="15.75">
      <c r="A214" s="7">
        <v>2</v>
      </c>
      <c r="C214" s="13" t="s">
        <v>280</v>
      </c>
      <c r="D214" s="41"/>
      <c r="E214" s="41"/>
      <c r="F214" s="41"/>
      <c r="G214" s="41"/>
      <c r="H214" s="41"/>
      <c r="I214" s="41"/>
      <c r="J214" s="27">
        <v>7092290</v>
      </c>
      <c r="K214" s="23"/>
    </row>
    <row r="215" spans="1:11" ht="16.5" thickBot="1">
      <c r="A215" s="7">
        <v>3</v>
      </c>
      <c r="C215" s="105" t="s">
        <v>281</v>
      </c>
      <c r="D215" s="105"/>
      <c r="E215" s="106"/>
      <c r="F215" s="23"/>
      <c r="G215" s="23"/>
      <c r="H215" s="107"/>
      <c r="I215" s="23"/>
      <c r="J215" s="73">
        <v>7880697.21</v>
      </c>
      <c r="K215" s="23"/>
    </row>
    <row r="216" spans="1:11" ht="15.75">
      <c r="A216" s="7">
        <v>4</v>
      </c>
      <c r="C216" s="13" t="s">
        <v>282</v>
      </c>
      <c r="D216" s="13"/>
      <c r="E216" s="23"/>
      <c r="F216" s="23"/>
      <c r="G216" s="23"/>
      <c r="H216" s="107"/>
      <c r="I216" s="23"/>
      <c r="J216" s="47">
        <f>J213-J214-J215</f>
        <v>385297956.79</v>
      </c>
      <c r="K216" s="23"/>
    </row>
    <row r="217" spans="1:11" ht="15.75">
      <c r="A217" s="7"/>
      <c r="C217" s="41"/>
      <c r="D217" s="13"/>
      <c r="E217" s="23"/>
      <c r="F217" s="23"/>
      <c r="G217" s="23"/>
      <c r="H217" s="107"/>
      <c r="I217" s="23"/>
      <c r="J217" s="41"/>
      <c r="K217" s="23"/>
    </row>
    <row r="218" spans="1:11" ht="15.75">
      <c r="A218" s="7">
        <v>5</v>
      </c>
      <c r="C218" s="13" t="s">
        <v>283</v>
      </c>
      <c r="D218" s="108"/>
      <c r="E218" s="109"/>
      <c r="F218" s="109"/>
      <c r="G218" s="109"/>
      <c r="H218" s="110"/>
      <c r="I218" s="23" t="s">
        <v>284</v>
      </c>
      <c r="J218" s="83">
        <f>IF(J213&gt;0,J216/J213,0)</f>
        <v>0.9625928700685304</v>
      </c>
      <c r="K218" s="23"/>
    </row>
    <row r="219" spans="1:11" ht="15.75">
      <c r="A219" s="7"/>
      <c r="C219" s="13"/>
      <c r="D219" s="108"/>
      <c r="E219" s="109"/>
      <c r="F219" s="109"/>
      <c r="G219" s="109"/>
      <c r="H219" s="110"/>
      <c r="I219" s="23"/>
      <c r="J219" s="83"/>
      <c r="K219" s="23"/>
    </row>
    <row r="220" spans="1:11" ht="15.75">
      <c r="A220" s="7">
        <v>6</v>
      </c>
      <c r="C220" s="13" t="s">
        <v>285</v>
      </c>
      <c r="D220" s="108"/>
      <c r="E220" s="111">
        <f>J82</f>
        <v>385297956.79</v>
      </c>
      <c r="F220" s="109"/>
      <c r="G220" s="109"/>
      <c r="H220" s="110"/>
      <c r="I220" s="23"/>
      <c r="J220" s="41"/>
      <c r="K220" s="23"/>
    </row>
    <row r="221" spans="1:11" ht="15.75">
      <c r="A221" s="7">
        <v>7</v>
      </c>
      <c r="C221" s="13" t="s">
        <v>286</v>
      </c>
      <c r="D221" s="108"/>
      <c r="E221" s="111">
        <f>M82</f>
        <v>272497409.16230774</v>
      </c>
      <c r="F221" s="109"/>
      <c r="G221" s="109"/>
      <c r="H221" s="110"/>
      <c r="I221" s="23" t="s">
        <v>287</v>
      </c>
      <c r="J221" s="112">
        <f>E221/E220</f>
        <v>0.7072381370317719</v>
      </c>
      <c r="K221" s="23"/>
    </row>
    <row r="222" spans="1:11" ht="15.75">
      <c r="A222" s="7">
        <v>8</v>
      </c>
      <c r="C222" s="13" t="s">
        <v>288</v>
      </c>
      <c r="D222" s="108"/>
      <c r="E222" s="111">
        <f>P82</f>
        <v>112800547.6276923</v>
      </c>
      <c r="F222" s="109"/>
      <c r="G222" s="109"/>
      <c r="H222" s="110"/>
      <c r="I222" s="23" t="s">
        <v>289</v>
      </c>
      <c r="J222" s="112">
        <f>E222/E220</f>
        <v>0.2927618629682282</v>
      </c>
      <c r="K222" s="23"/>
    </row>
    <row r="223" spans="1:11" ht="15.75">
      <c r="A223" s="7"/>
      <c r="C223" s="13"/>
      <c r="D223" s="108"/>
      <c r="E223" s="111"/>
      <c r="F223" s="109"/>
      <c r="G223" s="109"/>
      <c r="H223" s="110"/>
      <c r="I223" s="23"/>
      <c r="J223" s="112"/>
      <c r="K223" s="23"/>
    </row>
    <row r="224" spans="1:11" ht="15.75">
      <c r="A224" s="7">
        <v>9</v>
      </c>
      <c r="C224" s="13" t="s">
        <v>290</v>
      </c>
      <c r="D224" s="108"/>
      <c r="E224" s="111">
        <f>J102</f>
        <v>242575932.9359111</v>
      </c>
      <c r="F224" s="109"/>
      <c r="G224" s="109"/>
      <c r="H224" s="110"/>
      <c r="I224" s="23"/>
      <c r="J224" s="41"/>
      <c r="K224" s="23"/>
    </row>
    <row r="225" spans="1:11" ht="15.75">
      <c r="A225" s="7">
        <v>10</v>
      </c>
      <c r="C225" s="13" t="s">
        <v>291</v>
      </c>
      <c r="D225" s="108"/>
      <c r="E225" s="111">
        <f>M102</f>
        <v>170259470.28373057</v>
      </c>
      <c r="F225" s="109"/>
      <c r="G225" s="109"/>
      <c r="H225" s="110"/>
      <c r="I225" s="23" t="s">
        <v>292</v>
      </c>
      <c r="J225" s="112">
        <f>E225/E224</f>
        <v>0.7018811315000213</v>
      </c>
      <c r="K225" s="23"/>
    </row>
    <row r="226" spans="1:11" ht="15.75">
      <c r="A226" s="7">
        <v>11</v>
      </c>
      <c r="C226" s="13" t="s">
        <v>293</v>
      </c>
      <c r="D226" s="108"/>
      <c r="E226" s="111">
        <f>P102</f>
        <v>72316462.65218054</v>
      </c>
      <c r="F226" s="109"/>
      <c r="G226" s="109"/>
      <c r="H226" s="110"/>
      <c r="I226" s="23" t="s">
        <v>294</v>
      </c>
      <c r="J226" s="112">
        <f>E226/E224</f>
        <v>0.2981188684999787</v>
      </c>
      <c r="K226" s="23"/>
    </row>
    <row r="227" spans="1:11" ht="15.75">
      <c r="A227" s="7"/>
      <c r="C227" s="41"/>
      <c r="D227" s="41"/>
      <c r="E227" s="41"/>
      <c r="F227" s="41"/>
      <c r="G227" s="41"/>
      <c r="H227" s="41"/>
      <c r="I227" s="41"/>
      <c r="J227" s="41"/>
      <c r="K227" s="23"/>
    </row>
    <row r="228" spans="1:12" ht="15.75">
      <c r="A228" s="7"/>
      <c r="C228" s="60" t="s">
        <v>295</v>
      </c>
      <c r="D228" s="41"/>
      <c r="E228" s="41"/>
      <c r="F228" s="41"/>
      <c r="G228" s="41"/>
      <c r="H228" s="41"/>
      <c r="I228" s="41"/>
      <c r="J228" s="41"/>
      <c r="K228" s="23"/>
      <c r="L228" s="59"/>
    </row>
    <row r="229" spans="1:11" ht="15.75">
      <c r="A229" s="7"/>
      <c r="C229" s="41"/>
      <c r="D229" s="41"/>
      <c r="E229" s="41"/>
      <c r="F229" s="41"/>
      <c r="G229" s="41"/>
      <c r="H229" s="41"/>
      <c r="I229" s="41"/>
      <c r="J229" s="41"/>
      <c r="K229" s="41"/>
    </row>
    <row r="230" spans="1:11" ht="15.75">
      <c r="A230" s="7">
        <v>12</v>
      </c>
      <c r="C230" s="41" t="s">
        <v>296</v>
      </c>
      <c r="D230" s="41"/>
      <c r="E230" s="13"/>
      <c r="F230" s="13"/>
      <c r="G230" s="13"/>
      <c r="H230" s="59"/>
      <c r="I230" s="13"/>
      <c r="J230" s="47">
        <f>E146</f>
        <v>38970096</v>
      </c>
      <c r="K230" s="41"/>
    </row>
    <row r="231" spans="1:11" ht="16.5" thickBot="1">
      <c r="A231" s="7">
        <v>13</v>
      </c>
      <c r="C231" s="105" t="s">
        <v>297</v>
      </c>
      <c r="D231" s="105"/>
      <c r="E231" s="106"/>
      <c r="F231" s="106"/>
      <c r="G231" s="23"/>
      <c r="H231" s="23"/>
      <c r="I231" s="23"/>
      <c r="J231" s="73">
        <v>3537086</v>
      </c>
      <c r="K231" s="41"/>
    </row>
    <row r="232" spans="1:11" ht="15.75">
      <c r="A232" s="7">
        <v>14</v>
      </c>
      <c r="C232" s="13" t="s">
        <v>298</v>
      </c>
      <c r="D232" s="108"/>
      <c r="E232" s="109"/>
      <c r="F232" s="109"/>
      <c r="G232" s="109"/>
      <c r="H232" s="110"/>
      <c r="I232" s="109"/>
      <c r="J232" s="47">
        <f>+J230-J231</f>
        <v>35433010</v>
      </c>
      <c r="K232" s="41"/>
    </row>
    <row r="233" spans="1:11" ht="15.75">
      <c r="A233" s="7"/>
      <c r="C233" s="13"/>
      <c r="D233" s="13"/>
      <c r="E233" s="23"/>
      <c r="F233" s="23"/>
      <c r="G233" s="23"/>
      <c r="H233" s="23"/>
      <c r="I233" s="41"/>
      <c r="J233" s="41"/>
      <c r="K233" s="41"/>
    </row>
    <row r="234" spans="1:10" ht="15.75">
      <c r="A234" s="7">
        <v>15</v>
      </c>
      <c r="C234" s="13" t="s">
        <v>299</v>
      </c>
      <c r="D234" s="13"/>
      <c r="E234" s="23"/>
      <c r="F234" s="23"/>
      <c r="G234" s="23"/>
      <c r="H234" s="23"/>
      <c r="I234" s="23"/>
      <c r="J234" s="70">
        <f>IF(J230&gt;0,J232/J230,0)</f>
        <v>0.9092358920542561</v>
      </c>
    </row>
    <row r="235" spans="1:11" ht="15.75">
      <c r="A235" s="7">
        <v>16</v>
      </c>
      <c r="C235" s="13" t="s">
        <v>300</v>
      </c>
      <c r="D235" s="13"/>
      <c r="E235" s="23"/>
      <c r="F235" s="23"/>
      <c r="G235" s="23"/>
      <c r="H235" s="23"/>
      <c r="I235" s="13" t="s">
        <v>81</v>
      </c>
      <c r="J235" s="113">
        <f>J218</f>
        <v>0.9625928700685304</v>
      </c>
      <c r="K235" s="12"/>
    </row>
    <row r="236" spans="1:11" ht="15.75">
      <c r="A236" s="7">
        <v>17</v>
      </c>
      <c r="C236" s="13" t="s">
        <v>447</v>
      </c>
      <c r="D236" s="13"/>
      <c r="E236" s="13"/>
      <c r="F236" s="13"/>
      <c r="G236" s="13"/>
      <c r="H236" s="13"/>
      <c r="I236" s="13" t="s">
        <v>301</v>
      </c>
      <c r="J236" s="114">
        <f>+J235*J234</f>
        <v>0.875223986901827</v>
      </c>
      <c r="K236" s="12"/>
    </row>
    <row r="237" spans="1:25" ht="15.75">
      <c r="A237" s="7"/>
      <c r="D237" s="5"/>
      <c r="E237" s="12"/>
      <c r="F237" s="12"/>
      <c r="G237" s="12"/>
      <c r="H237" s="46"/>
      <c r="I237" s="12"/>
      <c r="K237" s="12"/>
      <c r="M237" s="8"/>
      <c r="N237" s="8"/>
      <c r="P237" s="8"/>
      <c r="Q237" s="8"/>
      <c r="R237" s="8"/>
      <c r="S237" s="8"/>
      <c r="T237" s="8"/>
      <c r="V237" s="343"/>
      <c r="W237" s="16"/>
      <c r="X237" s="343"/>
      <c r="Y237" s="343"/>
    </row>
    <row r="238" spans="1:28" ht="15.75">
      <c r="A238" s="7" t="s">
        <v>9</v>
      </c>
      <c r="C238" s="3" t="s">
        <v>302</v>
      </c>
      <c r="D238" s="12"/>
      <c r="E238" s="12"/>
      <c r="F238" s="12"/>
      <c r="G238" s="12"/>
      <c r="H238" s="12"/>
      <c r="I238" s="12"/>
      <c r="J238" s="12"/>
      <c r="K238" s="12"/>
      <c r="M238" s="8"/>
      <c r="N238" s="8"/>
      <c r="P238" s="8"/>
      <c r="Q238" s="8"/>
      <c r="R238" s="8"/>
      <c r="S238" s="8"/>
      <c r="T238" s="8"/>
      <c r="U238" s="115"/>
      <c r="V238" s="115"/>
      <c r="W238" s="42"/>
      <c r="X238" s="30"/>
      <c r="Y238" s="116"/>
      <c r="Z238" s="115"/>
      <c r="AA238" s="30"/>
      <c r="AB238" s="30"/>
    </row>
    <row r="239" spans="1:20" ht="16.5" thickBot="1">
      <c r="A239" s="7" t="s">
        <v>9</v>
      </c>
      <c r="C239" s="3"/>
      <c r="D239" s="117" t="s">
        <v>303</v>
      </c>
      <c r="E239" s="118" t="s">
        <v>304</v>
      </c>
      <c r="F239" s="118" t="s">
        <v>81</v>
      </c>
      <c r="G239" s="12"/>
      <c r="H239" s="118" t="s">
        <v>305</v>
      </c>
      <c r="I239" s="12"/>
      <c r="J239" s="12"/>
      <c r="K239" s="12"/>
      <c r="M239" s="8"/>
      <c r="N239" s="8"/>
      <c r="P239" s="8"/>
      <c r="Q239" s="8"/>
      <c r="R239" s="8"/>
      <c r="S239" s="8"/>
      <c r="T239" s="8"/>
    </row>
    <row r="240" spans="1:20" ht="15.75">
      <c r="A240" s="7">
        <v>18</v>
      </c>
      <c r="C240" s="3" t="s">
        <v>165</v>
      </c>
      <c r="D240" s="12" t="s">
        <v>306</v>
      </c>
      <c r="E240" s="27">
        <v>33647466</v>
      </c>
      <c r="F240" s="119">
        <v>0</v>
      </c>
      <c r="G240" s="119"/>
      <c r="H240" s="25">
        <f>E240*F240</f>
        <v>0</v>
      </c>
      <c r="I240" s="12"/>
      <c r="J240" s="12"/>
      <c r="K240" s="12"/>
      <c r="M240" s="8"/>
      <c r="N240" s="8"/>
      <c r="P240" s="8"/>
      <c r="Q240" s="8"/>
      <c r="R240" s="8"/>
      <c r="S240" s="8"/>
      <c r="T240" s="8"/>
    </row>
    <row r="241" spans="1:20" ht="15.75">
      <c r="A241" s="7">
        <v>19</v>
      </c>
      <c r="C241" s="3" t="s">
        <v>168</v>
      </c>
      <c r="D241" s="12" t="s">
        <v>307</v>
      </c>
      <c r="E241" s="27">
        <v>7077278</v>
      </c>
      <c r="F241" s="119">
        <f>+J218</f>
        <v>0.9625928700685304</v>
      </c>
      <c r="G241" s="119"/>
      <c r="H241" s="25">
        <f>E241*F241</f>
        <v>6812537.342292869</v>
      </c>
      <c r="I241" s="12"/>
      <c r="J241" s="12"/>
      <c r="K241" s="46"/>
      <c r="M241" s="8"/>
      <c r="N241" s="8"/>
      <c r="P241" s="8"/>
      <c r="Q241" s="8"/>
      <c r="R241" s="8"/>
      <c r="S241" s="8"/>
      <c r="T241" s="8"/>
    </row>
    <row r="242" spans="1:20" ht="15.75">
      <c r="A242" s="7">
        <v>20</v>
      </c>
      <c r="C242" s="3" t="s">
        <v>170</v>
      </c>
      <c r="D242" s="12" t="s">
        <v>308</v>
      </c>
      <c r="E242" s="27">
        <v>9504305</v>
      </c>
      <c r="F242" s="119">
        <v>0</v>
      </c>
      <c r="G242" s="119"/>
      <c r="H242" s="25">
        <f>E242*F242</f>
        <v>0</v>
      </c>
      <c r="I242" s="12"/>
      <c r="J242" s="120" t="s">
        <v>309</v>
      </c>
      <c r="K242" s="12"/>
      <c r="M242" s="8"/>
      <c r="N242" s="8"/>
      <c r="P242" s="8"/>
      <c r="Q242" s="8"/>
      <c r="R242" s="8"/>
      <c r="S242" s="8"/>
      <c r="T242" s="8"/>
    </row>
    <row r="243" spans="1:20" ht="16.5" thickBot="1">
      <c r="A243" s="7">
        <v>21</v>
      </c>
      <c r="C243" s="3" t="s">
        <v>310</v>
      </c>
      <c r="D243" s="12" t="s">
        <v>311</v>
      </c>
      <c r="E243" s="73">
        <v>5445347</v>
      </c>
      <c r="F243" s="119">
        <v>0</v>
      </c>
      <c r="G243" s="119"/>
      <c r="H243" s="31">
        <f>E243*F243</f>
        <v>0</v>
      </c>
      <c r="I243" s="12"/>
      <c r="J243" s="18" t="s">
        <v>312</v>
      </c>
      <c r="K243" s="12"/>
      <c r="M243" s="8"/>
      <c r="N243" s="8"/>
      <c r="P243" s="8"/>
      <c r="Q243" s="8"/>
      <c r="R243" s="8"/>
      <c r="S243" s="8"/>
      <c r="T243" s="8"/>
    </row>
    <row r="244" spans="1:20" ht="15.75">
      <c r="A244" s="7">
        <v>22</v>
      </c>
      <c r="C244" s="3" t="s">
        <v>313</v>
      </c>
      <c r="D244" s="12"/>
      <c r="E244" s="25">
        <f>SUM(E240:E243)</f>
        <v>55674396</v>
      </c>
      <c r="F244" s="12"/>
      <c r="G244" s="12"/>
      <c r="H244" s="25">
        <f>SUM(H240:H243)</f>
        <v>6812537.342292869</v>
      </c>
      <c r="I244" s="7" t="s">
        <v>314</v>
      </c>
      <c r="J244" s="69">
        <f>IF(H244&gt;0,H244/E244,0)</f>
        <v>0.12236392007365234</v>
      </c>
      <c r="L244" s="121" t="s">
        <v>315</v>
      </c>
      <c r="M244" s="8"/>
      <c r="N244" s="8"/>
      <c r="P244" s="8"/>
      <c r="Q244" s="8"/>
      <c r="R244" s="8"/>
      <c r="S244" s="8"/>
      <c r="T244" s="8"/>
    </row>
    <row r="245" spans="1:28" ht="15.75">
      <c r="A245" s="7"/>
      <c r="C245" s="3"/>
      <c r="D245" s="12"/>
      <c r="E245" s="12"/>
      <c r="F245" s="12"/>
      <c r="G245" s="12"/>
      <c r="H245" s="25"/>
      <c r="I245" s="7"/>
      <c r="J245" s="69"/>
      <c r="M245" s="8"/>
      <c r="N245" s="8"/>
      <c r="P245" s="8"/>
      <c r="Q245" s="8"/>
      <c r="R245" s="8"/>
      <c r="S245" s="8"/>
      <c r="T245" s="8"/>
      <c r="U245" s="344"/>
      <c r="V245" s="344"/>
      <c r="W245" s="345"/>
      <c r="X245" s="346"/>
      <c r="Y245" s="347"/>
      <c r="Z245" s="347"/>
      <c r="AA245" s="348"/>
      <c r="AB245" s="348"/>
    </row>
    <row r="246" spans="1:28" ht="15.75">
      <c r="A246" s="7"/>
      <c r="C246" s="3"/>
      <c r="D246" s="12"/>
      <c r="E246" s="12"/>
      <c r="F246" s="12"/>
      <c r="G246" s="12"/>
      <c r="H246" s="25"/>
      <c r="I246" s="7"/>
      <c r="J246" s="69"/>
      <c r="M246" s="8"/>
      <c r="N246" s="8"/>
      <c r="P246" s="8"/>
      <c r="Q246" s="8"/>
      <c r="R246" s="8"/>
      <c r="S246" s="8"/>
      <c r="T246" s="8"/>
      <c r="U246" s="344"/>
      <c r="V246" s="344"/>
      <c r="W246" s="345"/>
      <c r="X246" s="346"/>
      <c r="Y246" s="347"/>
      <c r="Z246" s="347"/>
      <c r="AA246" s="348"/>
      <c r="AB246" s="348"/>
    </row>
    <row r="247" spans="1:28" ht="15.75">
      <c r="A247" s="7"/>
      <c r="C247" s="3"/>
      <c r="D247" s="12"/>
      <c r="E247" s="12"/>
      <c r="F247" s="12"/>
      <c r="G247" s="12"/>
      <c r="H247" s="25"/>
      <c r="I247" s="7"/>
      <c r="J247" s="69"/>
      <c r="M247" s="8"/>
      <c r="N247" s="8"/>
      <c r="P247" s="8"/>
      <c r="Q247" s="8"/>
      <c r="R247" s="8"/>
      <c r="S247" s="8"/>
      <c r="T247" s="8"/>
      <c r="U247" s="344"/>
      <c r="V247" s="344"/>
      <c r="W247" s="345"/>
      <c r="X247" s="346"/>
      <c r="Y247" s="347"/>
      <c r="Z247" s="347"/>
      <c r="AA247" s="348"/>
      <c r="AB247" s="348"/>
    </row>
    <row r="248" spans="1:28" ht="15.75">
      <c r="A248" s="7"/>
      <c r="C248" s="3"/>
      <c r="D248" s="12"/>
      <c r="E248" s="12"/>
      <c r="F248" s="12"/>
      <c r="G248" s="12"/>
      <c r="H248" s="25"/>
      <c r="I248" s="7"/>
      <c r="J248" s="69"/>
      <c r="M248" s="8"/>
      <c r="N248" s="8"/>
      <c r="P248" s="8"/>
      <c r="Q248" s="8"/>
      <c r="R248" s="8"/>
      <c r="S248" s="8"/>
      <c r="T248" s="8"/>
      <c r="U248" s="344"/>
      <c r="V248" s="344"/>
      <c r="W248" s="345"/>
      <c r="X248" s="346"/>
      <c r="Y248" s="347"/>
      <c r="Z248" s="347"/>
      <c r="AA248" s="348"/>
      <c r="AB248" s="348"/>
    </row>
    <row r="249" spans="1:28" ht="15.75">
      <c r="A249" s="7"/>
      <c r="C249" s="3"/>
      <c r="D249" s="12"/>
      <c r="E249" s="12"/>
      <c r="F249" s="12"/>
      <c r="G249" s="12"/>
      <c r="H249" s="25"/>
      <c r="I249" s="7"/>
      <c r="J249" s="69"/>
      <c r="M249" s="8"/>
      <c r="N249" s="8"/>
      <c r="P249" s="8"/>
      <c r="Q249" s="8"/>
      <c r="R249" s="8"/>
      <c r="S249" s="8"/>
      <c r="T249" s="8"/>
      <c r="U249" s="344"/>
      <c r="V249" s="344"/>
      <c r="W249" s="345"/>
      <c r="X249" s="346"/>
      <c r="Y249" s="347"/>
      <c r="Z249" s="347"/>
      <c r="AA249" s="348"/>
      <c r="AB249" s="348"/>
    </row>
    <row r="250" spans="1:28" ht="15.75">
      <c r="A250" s="7"/>
      <c r="C250" s="3"/>
      <c r="D250" s="12"/>
      <c r="E250" s="12"/>
      <c r="F250" s="12"/>
      <c r="G250" s="12"/>
      <c r="H250" s="25"/>
      <c r="I250" s="7"/>
      <c r="J250" s="69"/>
      <c r="M250" s="8"/>
      <c r="N250" s="8"/>
      <c r="P250" s="8"/>
      <c r="Q250" s="8"/>
      <c r="R250" s="8"/>
      <c r="S250" s="8"/>
      <c r="T250" s="8"/>
      <c r="U250" s="344"/>
      <c r="V250" s="344"/>
      <c r="W250" s="345"/>
      <c r="X250" s="346"/>
      <c r="Y250" s="347"/>
      <c r="Z250" s="347"/>
      <c r="AA250" s="348"/>
      <c r="AB250" s="348"/>
    </row>
    <row r="251" spans="1:28" ht="15.75">
      <c r="A251" s="7"/>
      <c r="C251" s="3"/>
      <c r="D251" s="12"/>
      <c r="E251" s="12"/>
      <c r="F251" s="12"/>
      <c r="G251" s="12"/>
      <c r="H251" s="25"/>
      <c r="I251" s="7"/>
      <c r="J251" s="69"/>
      <c r="M251" s="8"/>
      <c r="N251" s="8"/>
      <c r="P251" s="8"/>
      <c r="Q251" s="8"/>
      <c r="R251" s="8"/>
      <c r="S251" s="8"/>
      <c r="T251" s="8"/>
      <c r="U251" s="344"/>
      <c r="V251" s="344"/>
      <c r="W251" s="345"/>
      <c r="X251" s="346"/>
      <c r="Y251" s="347"/>
      <c r="Z251" s="347"/>
      <c r="AA251" s="348"/>
      <c r="AB251" s="348"/>
    </row>
    <row r="252" spans="1:28" ht="15.75">
      <c r="A252" s="7"/>
      <c r="C252" s="3"/>
      <c r="D252" s="12"/>
      <c r="E252" s="12"/>
      <c r="F252" s="12"/>
      <c r="G252" s="12"/>
      <c r="H252" s="25"/>
      <c r="I252" s="7"/>
      <c r="J252" s="69"/>
      <c r="M252" s="8"/>
      <c r="N252" s="8"/>
      <c r="P252" s="8"/>
      <c r="Q252" s="8"/>
      <c r="R252" s="8"/>
      <c r="S252" s="8"/>
      <c r="T252" s="8"/>
      <c r="U252" s="344"/>
      <c r="V252" s="344"/>
      <c r="W252" s="345"/>
      <c r="X252" s="346"/>
      <c r="Y252" s="347"/>
      <c r="Z252" s="347"/>
      <c r="AA252" s="348"/>
      <c r="AB252" s="348"/>
    </row>
    <row r="253" spans="1:28" ht="15.75">
      <c r="A253" s="7"/>
      <c r="C253" s="3"/>
      <c r="D253" s="12"/>
      <c r="E253" s="12"/>
      <c r="F253" s="12"/>
      <c r="G253" s="12"/>
      <c r="H253" s="25"/>
      <c r="I253" s="7"/>
      <c r="J253" s="69"/>
      <c r="M253" s="8"/>
      <c r="N253" s="8"/>
      <c r="P253" s="8"/>
      <c r="Q253" s="8"/>
      <c r="R253" s="8"/>
      <c r="S253" s="8"/>
      <c r="T253" s="8"/>
      <c r="U253" s="344"/>
      <c r="V253" s="344"/>
      <c r="W253" s="345"/>
      <c r="X253" s="346"/>
      <c r="Y253" s="347"/>
      <c r="Z253" s="347"/>
      <c r="AA253" s="348"/>
      <c r="AB253" s="348"/>
    </row>
    <row r="254" spans="1:28" ht="15.75">
      <c r="A254" s="7"/>
      <c r="C254" s="3"/>
      <c r="D254" s="12"/>
      <c r="E254" s="12"/>
      <c r="F254" s="12"/>
      <c r="G254" s="12"/>
      <c r="H254" s="25"/>
      <c r="I254" s="7"/>
      <c r="J254" s="69"/>
      <c r="M254" s="8"/>
      <c r="N254" s="8"/>
      <c r="P254" s="8"/>
      <c r="Q254" s="8"/>
      <c r="R254" s="8"/>
      <c r="S254" s="8"/>
      <c r="T254" s="8"/>
      <c r="U254" s="344"/>
      <c r="V254" s="344"/>
      <c r="W254" s="345"/>
      <c r="X254" s="346"/>
      <c r="Y254" s="347"/>
      <c r="Z254" s="347"/>
      <c r="AA254" s="348"/>
      <c r="AB254" s="348"/>
    </row>
    <row r="255" spans="1:28" ht="15.75">
      <c r="A255" s="7"/>
      <c r="C255" s="3"/>
      <c r="D255" s="12"/>
      <c r="E255" s="12"/>
      <c r="F255" s="12"/>
      <c r="G255" s="12"/>
      <c r="H255" s="25"/>
      <c r="I255" s="7"/>
      <c r="J255" s="69"/>
      <c r="M255" s="8"/>
      <c r="N255" s="8"/>
      <c r="P255" s="8"/>
      <c r="Q255" s="8"/>
      <c r="R255" s="8"/>
      <c r="S255" s="8"/>
      <c r="T255" s="8"/>
      <c r="U255" s="344"/>
      <c r="V255" s="344"/>
      <c r="W255" s="345"/>
      <c r="X255" s="346"/>
      <c r="Y255" s="347"/>
      <c r="Z255" s="347"/>
      <c r="AA255" s="348"/>
      <c r="AB255" s="348"/>
    </row>
    <row r="256" spans="1:28" ht="15.75">
      <c r="A256" s="7"/>
      <c r="C256" s="3"/>
      <c r="D256" s="12"/>
      <c r="E256" s="12"/>
      <c r="F256" s="12"/>
      <c r="G256" s="12"/>
      <c r="H256" s="25"/>
      <c r="I256" s="7"/>
      <c r="J256" s="69"/>
      <c r="M256" s="8"/>
      <c r="N256" s="8"/>
      <c r="P256" s="8"/>
      <c r="Q256" s="8"/>
      <c r="R256" s="8"/>
      <c r="S256" s="8"/>
      <c r="T256" s="8"/>
      <c r="U256" s="344"/>
      <c r="V256" s="344"/>
      <c r="W256" s="345"/>
      <c r="X256" s="346"/>
      <c r="Y256" s="347"/>
      <c r="Z256" s="347"/>
      <c r="AA256" s="348"/>
      <c r="AB256" s="348"/>
    </row>
    <row r="257" spans="1:28" ht="15.75">
      <c r="A257" s="7"/>
      <c r="C257" s="3"/>
      <c r="D257" s="12"/>
      <c r="E257" s="12"/>
      <c r="F257" s="12"/>
      <c r="G257" s="12"/>
      <c r="H257" s="25"/>
      <c r="I257" s="7"/>
      <c r="J257" s="69"/>
      <c r="M257" s="8"/>
      <c r="N257" s="8"/>
      <c r="P257" s="8"/>
      <c r="Q257" s="8"/>
      <c r="R257" s="8"/>
      <c r="S257" s="8"/>
      <c r="T257" s="8"/>
      <c r="U257" s="344"/>
      <c r="V257" s="344"/>
      <c r="W257" s="345"/>
      <c r="X257" s="346"/>
      <c r="Y257" s="347"/>
      <c r="Z257" s="347"/>
      <c r="AA257" s="348"/>
      <c r="AB257" s="348"/>
    </row>
    <row r="258" spans="1:28" ht="15.75">
      <c r="A258" s="7"/>
      <c r="C258" s="3"/>
      <c r="D258" s="12"/>
      <c r="E258" s="12"/>
      <c r="F258" s="12"/>
      <c r="G258" s="12"/>
      <c r="H258" s="25"/>
      <c r="I258" s="7"/>
      <c r="J258" s="69"/>
      <c r="M258" s="8"/>
      <c r="N258" s="8"/>
      <c r="P258" s="8"/>
      <c r="Q258" s="8"/>
      <c r="R258" s="8"/>
      <c r="S258" s="8"/>
      <c r="T258" s="8"/>
      <c r="U258" s="344"/>
      <c r="V258" s="344"/>
      <c r="W258" s="345"/>
      <c r="X258" s="346"/>
      <c r="Y258" s="347"/>
      <c r="Z258" s="347"/>
      <c r="AA258" s="348"/>
      <c r="AB258" s="348"/>
    </row>
    <row r="259" spans="1:28" ht="15.75">
      <c r="A259" s="7"/>
      <c r="C259" s="3"/>
      <c r="D259" s="12"/>
      <c r="E259" s="12"/>
      <c r="F259" s="12"/>
      <c r="G259" s="12"/>
      <c r="H259" s="25"/>
      <c r="I259" s="7"/>
      <c r="J259" s="69"/>
      <c r="M259" s="8"/>
      <c r="N259" s="8"/>
      <c r="P259" s="8"/>
      <c r="Q259" s="8"/>
      <c r="R259" s="8"/>
      <c r="S259" s="8"/>
      <c r="T259" s="8"/>
      <c r="U259" s="344"/>
      <c r="V259" s="344"/>
      <c r="W259" s="345"/>
      <c r="X259" s="346"/>
      <c r="Y259" s="347"/>
      <c r="Z259" s="347"/>
      <c r="AA259" s="348"/>
      <c r="AB259" s="348"/>
    </row>
    <row r="260" spans="1:28" ht="15.75">
      <c r="A260" s="7"/>
      <c r="C260" s="3"/>
      <c r="D260" s="12"/>
      <c r="E260" s="12"/>
      <c r="F260" s="12"/>
      <c r="G260" s="12"/>
      <c r="H260" s="25"/>
      <c r="I260" s="7"/>
      <c r="J260" s="69"/>
      <c r="M260" s="8"/>
      <c r="N260" s="8"/>
      <c r="P260" s="8"/>
      <c r="Q260" s="8"/>
      <c r="R260" s="8"/>
      <c r="S260" s="8"/>
      <c r="T260" s="8"/>
      <c r="U260" s="344"/>
      <c r="V260" s="344"/>
      <c r="W260" s="345"/>
      <c r="X260" s="346"/>
      <c r="Y260" s="347"/>
      <c r="Z260" s="347"/>
      <c r="AA260" s="348"/>
      <c r="AB260" s="348"/>
    </row>
    <row r="261" spans="1:28" ht="15.75">
      <c r="A261" s="7"/>
      <c r="C261" s="3"/>
      <c r="D261" s="12"/>
      <c r="E261" s="12"/>
      <c r="F261" s="12"/>
      <c r="G261" s="12"/>
      <c r="H261" s="25"/>
      <c r="I261" s="7"/>
      <c r="J261" s="69"/>
      <c r="M261" s="8"/>
      <c r="N261" s="8"/>
      <c r="P261" s="8"/>
      <c r="Q261" s="8"/>
      <c r="R261" s="8"/>
      <c r="S261" s="8"/>
      <c r="T261" s="8"/>
      <c r="U261" s="344"/>
      <c r="V261" s="344"/>
      <c r="W261" s="345"/>
      <c r="X261" s="346"/>
      <c r="Y261" s="347"/>
      <c r="Z261" s="347"/>
      <c r="AA261" s="348"/>
      <c r="AB261" s="348"/>
    </row>
    <row r="262" spans="1:28" ht="15.75">
      <c r="A262" s="7"/>
      <c r="C262" s="3"/>
      <c r="D262" s="12"/>
      <c r="E262" s="12"/>
      <c r="F262" s="12"/>
      <c r="G262" s="12"/>
      <c r="H262" s="25"/>
      <c r="I262" s="7"/>
      <c r="J262" s="69"/>
      <c r="M262" s="8"/>
      <c r="N262" s="8"/>
      <c r="P262" s="8"/>
      <c r="Q262" s="8"/>
      <c r="R262" s="8"/>
      <c r="S262" s="8"/>
      <c r="T262" s="8"/>
      <c r="U262" s="344"/>
      <c r="V262" s="344"/>
      <c r="W262" s="345"/>
      <c r="X262" s="346"/>
      <c r="Y262" s="347"/>
      <c r="Z262" s="347"/>
      <c r="AA262" s="348"/>
      <c r="AB262" s="348"/>
    </row>
    <row r="263" spans="1:28" ht="15.75">
      <c r="A263" s="7"/>
      <c r="C263" s="3"/>
      <c r="D263" s="12"/>
      <c r="E263" s="12"/>
      <c r="F263" s="12"/>
      <c r="G263" s="12"/>
      <c r="H263" s="25"/>
      <c r="I263" s="7"/>
      <c r="J263" s="69"/>
      <c r="M263" s="8"/>
      <c r="N263" s="8"/>
      <c r="P263" s="8"/>
      <c r="Q263" s="8"/>
      <c r="R263" s="8"/>
      <c r="S263" s="8"/>
      <c r="T263" s="8"/>
      <c r="U263" s="344"/>
      <c r="V263" s="344"/>
      <c r="W263" s="345"/>
      <c r="X263" s="346"/>
      <c r="Y263" s="347"/>
      <c r="Z263" s="347"/>
      <c r="AA263" s="348"/>
      <c r="AB263" s="348"/>
    </row>
    <row r="264" spans="1:28" ht="15.75">
      <c r="A264" s="7"/>
      <c r="C264" s="3"/>
      <c r="D264" s="12"/>
      <c r="E264" s="12"/>
      <c r="F264" s="12"/>
      <c r="G264" s="12"/>
      <c r="H264" s="25"/>
      <c r="I264" s="7"/>
      <c r="J264" s="69"/>
      <c r="M264" s="8"/>
      <c r="N264" s="8"/>
      <c r="P264" s="8"/>
      <c r="Q264" s="8"/>
      <c r="R264" s="8"/>
      <c r="S264" s="8"/>
      <c r="T264" s="8"/>
      <c r="U264" s="344"/>
      <c r="V264" s="344"/>
      <c r="W264" s="345"/>
      <c r="X264" s="346"/>
      <c r="Y264" s="347"/>
      <c r="Z264" s="347"/>
      <c r="AA264" s="348"/>
      <c r="AB264" s="348"/>
    </row>
    <row r="265" spans="1:28" ht="15.75">
      <c r="A265" s="7"/>
      <c r="C265" s="3"/>
      <c r="D265" s="12"/>
      <c r="E265" s="12"/>
      <c r="F265" s="12"/>
      <c r="G265" s="12"/>
      <c r="H265" s="25"/>
      <c r="I265" s="7"/>
      <c r="J265" s="69"/>
      <c r="M265" s="8"/>
      <c r="N265" s="8"/>
      <c r="P265" s="8"/>
      <c r="Q265" s="8"/>
      <c r="R265" s="8"/>
      <c r="S265" s="8"/>
      <c r="T265" s="8"/>
      <c r="U265" s="344"/>
      <c r="V265" s="344"/>
      <c r="W265" s="345"/>
      <c r="X265" s="346"/>
      <c r="Y265" s="347"/>
      <c r="Z265" s="347"/>
      <c r="AA265" s="348"/>
      <c r="AB265" s="348"/>
    </row>
    <row r="266" spans="1:28" ht="15.75">
      <c r="A266" s="7"/>
      <c r="C266" s="3"/>
      <c r="D266" s="12"/>
      <c r="E266" s="12"/>
      <c r="F266" s="12"/>
      <c r="G266" s="12"/>
      <c r="H266" s="12"/>
      <c r="I266" s="7"/>
      <c r="J266" s="69"/>
      <c r="M266" s="8"/>
      <c r="N266" s="8"/>
      <c r="P266" s="8"/>
      <c r="Q266" s="8"/>
      <c r="R266" s="8"/>
      <c r="S266" s="8"/>
      <c r="T266" s="8"/>
      <c r="U266" s="344"/>
      <c r="V266" s="344"/>
      <c r="W266" s="345"/>
      <c r="X266" s="346"/>
      <c r="Y266" s="347"/>
      <c r="Z266" s="347"/>
      <c r="AA266" s="348"/>
      <c r="AB266" s="348"/>
    </row>
    <row r="267" spans="1:28" s="41" customFormat="1" ht="15.75">
      <c r="A267" s="62" t="s">
        <v>148</v>
      </c>
      <c r="C267" s="60"/>
      <c r="D267" s="13"/>
      <c r="E267" s="61"/>
      <c r="F267" s="61"/>
      <c r="G267" s="61"/>
      <c r="H267" s="61"/>
      <c r="I267" s="61"/>
      <c r="J267" s="61"/>
      <c r="K267" s="61"/>
      <c r="L267" s="21"/>
      <c r="O267" s="21"/>
      <c r="P267" s="315" t="str">
        <f>P66</f>
        <v>Effective Date: January 1, 2011</v>
      </c>
      <c r="U267" s="343" t="s">
        <v>316</v>
      </c>
      <c r="V267" s="122"/>
      <c r="W267" s="122"/>
      <c r="X267" s="122"/>
      <c r="Y267" s="122"/>
      <c r="Z267" s="122"/>
      <c r="AA267" s="122"/>
      <c r="AB267" s="122"/>
    </row>
    <row r="268" spans="1:28" s="41" customFormat="1" ht="15.75">
      <c r="A268" s="62" t="str">
        <f>A67</f>
        <v>Issued on : October 16, 2010</v>
      </c>
      <c r="C268" s="60"/>
      <c r="D268" s="13"/>
      <c r="E268" s="61"/>
      <c r="F268" s="61"/>
      <c r="G268" s="61"/>
      <c r="H268" s="61"/>
      <c r="I268" s="61"/>
      <c r="J268" s="61"/>
      <c r="K268" s="61"/>
      <c r="L268" s="21"/>
      <c r="O268" s="21"/>
      <c r="U268" s="122"/>
      <c r="V268" s="122"/>
      <c r="W268" s="122"/>
      <c r="X268" s="122"/>
      <c r="Y268" s="122"/>
      <c r="Z268" s="122"/>
      <c r="AA268" s="122"/>
      <c r="AB268" s="122"/>
    </row>
    <row r="269" spans="1:28" ht="15.75">
      <c r="A269" s="2" t="s">
        <v>3</v>
      </c>
      <c r="C269" s="3"/>
      <c r="D269" s="3"/>
      <c r="E269" s="4"/>
      <c r="F269" s="3"/>
      <c r="G269" s="3"/>
      <c r="H269" s="3"/>
      <c r="I269" s="5"/>
      <c r="J269" s="7"/>
      <c r="K269" s="7"/>
      <c r="P269" s="314" t="s">
        <v>528</v>
      </c>
      <c r="U269" s="349"/>
      <c r="V269" s="350"/>
      <c r="W269" s="351"/>
      <c r="X269" s="350"/>
      <c r="Y269" s="352"/>
      <c r="Z269" s="353"/>
      <c r="AA269" s="350"/>
      <c r="AB269" s="354"/>
    </row>
    <row r="270" spans="1:28" ht="15.75">
      <c r="A270" s="2" t="s">
        <v>4</v>
      </c>
      <c r="C270" s="3"/>
      <c r="D270" s="3"/>
      <c r="E270" s="4"/>
      <c r="F270" s="3"/>
      <c r="G270" s="3"/>
      <c r="H270" s="3"/>
      <c r="I270" s="5"/>
      <c r="J270" s="9"/>
      <c r="K270" s="9"/>
      <c r="P270" s="314" t="s">
        <v>529</v>
      </c>
      <c r="U270" s="364">
        <v>3537086</v>
      </c>
      <c r="V270" s="352"/>
      <c r="W270" s="355"/>
      <c r="X270" s="356" t="s">
        <v>317</v>
      </c>
      <c r="Y270" s="352"/>
      <c r="Z270" s="353"/>
      <c r="AA270" s="350"/>
      <c r="AB270" s="354"/>
    </row>
    <row r="271" spans="3:28" ht="15.75">
      <c r="C271" s="3"/>
      <c r="D271" s="3"/>
      <c r="E271" s="4"/>
      <c r="F271" s="3"/>
      <c r="G271" s="3"/>
      <c r="H271" s="3"/>
      <c r="I271" s="5"/>
      <c r="J271" s="5"/>
      <c r="K271" s="5"/>
      <c r="P271" s="314" t="s">
        <v>5</v>
      </c>
      <c r="U271" s="388">
        <v>664098</v>
      </c>
      <c r="V271" s="357"/>
      <c r="W271" s="358"/>
      <c r="X271" s="359" t="s">
        <v>318</v>
      </c>
      <c r="Y271" s="360"/>
      <c r="Z271" s="360"/>
      <c r="AA271" s="350"/>
      <c r="AB271" s="354"/>
    </row>
    <row r="272" spans="3:28" ht="15.75">
      <c r="C272" s="3" t="s">
        <v>68</v>
      </c>
      <c r="D272" s="3"/>
      <c r="E272" s="4" t="s">
        <v>6</v>
      </c>
      <c r="F272" s="3"/>
      <c r="G272" s="3"/>
      <c r="H272" s="3"/>
      <c r="I272" s="5"/>
      <c r="J272" s="13"/>
      <c r="K272" s="13"/>
      <c r="P272" s="314" t="s">
        <v>319</v>
      </c>
      <c r="U272" s="364">
        <f>U270-U271</f>
        <v>2872988</v>
      </c>
      <c r="V272" s="350"/>
      <c r="W272" s="351"/>
      <c r="X272" s="359" t="s">
        <v>320</v>
      </c>
      <c r="Y272" s="350"/>
      <c r="Z272" s="350"/>
      <c r="AA272" s="350"/>
      <c r="AB272" s="354"/>
    </row>
    <row r="273" spans="3:28" ht="15.75">
      <c r="C273" s="3"/>
      <c r="D273" s="12" t="s">
        <v>9</v>
      </c>
      <c r="E273" s="12" t="s">
        <v>69</v>
      </c>
      <c r="F273" s="12"/>
      <c r="G273" s="12"/>
      <c r="H273" s="12"/>
      <c r="I273" s="5"/>
      <c r="J273" s="10" t="str">
        <f>J5</f>
        <v>For the 12 months ended 12/31/11</v>
      </c>
      <c r="K273" s="10"/>
      <c r="L273" s="11"/>
      <c r="U273" s="364"/>
      <c r="V273" s="353"/>
      <c r="W273" s="361"/>
      <c r="X273" s="362" t="s">
        <v>321</v>
      </c>
      <c r="Y273" s="363"/>
      <c r="Z273" s="363"/>
      <c r="AA273" s="350"/>
      <c r="AB273" s="354"/>
    </row>
    <row r="274" spans="1:28" ht="31.5" customHeight="1">
      <c r="A274" s="7"/>
      <c r="C274" s="3"/>
      <c r="D274" s="12"/>
      <c r="E274" s="14" t="str">
        <f>$E$8</f>
        <v>Allete, Inc. dba Minnesota Power</v>
      </c>
      <c r="F274" s="12"/>
      <c r="G274" s="12"/>
      <c r="H274" s="12"/>
      <c r="I274" s="12"/>
      <c r="J274" s="12"/>
      <c r="K274" s="12"/>
      <c r="M274" s="8"/>
      <c r="N274" s="8"/>
      <c r="P274" s="8"/>
      <c r="Q274" s="8"/>
      <c r="R274" s="8"/>
      <c r="S274" s="8"/>
      <c r="T274" s="8"/>
      <c r="U274" s="364">
        <v>10044</v>
      </c>
      <c r="V274" s="365"/>
      <c r="W274" s="366"/>
      <c r="X274" s="363" t="s">
        <v>322</v>
      </c>
      <c r="Y274" s="350"/>
      <c r="Z274" s="363"/>
      <c r="AA274" s="350"/>
      <c r="AB274" s="354"/>
    </row>
    <row r="275" spans="1:28" ht="15.75" customHeight="1">
      <c r="A275" s="7"/>
      <c r="C275" s="3"/>
      <c r="D275" s="12"/>
      <c r="E275" s="123"/>
      <c r="F275" s="12"/>
      <c r="G275" s="12"/>
      <c r="H275" s="12"/>
      <c r="I275" s="12"/>
      <c r="J275" s="12"/>
      <c r="K275" s="12"/>
      <c r="M275" s="8"/>
      <c r="N275" s="8"/>
      <c r="P275" s="8"/>
      <c r="Q275" s="8"/>
      <c r="R275" s="8"/>
      <c r="S275" s="8"/>
      <c r="T275" s="8"/>
      <c r="U275" s="364"/>
      <c r="V275" s="365"/>
      <c r="W275" s="366"/>
      <c r="X275" s="363"/>
      <c r="Y275" s="350"/>
      <c r="Z275" s="363"/>
      <c r="AA275" s="350"/>
      <c r="AB275" s="354"/>
    </row>
    <row r="276" spans="1:28" ht="15.75">
      <c r="A276" s="7" t="s">
        <v>7</v>
      </c>
      <c r="D276" s="12"/>
      <c r="F276" s="12"/>
      <c r="G276" s="12"/>
      <c r="H276" s="46" t="s">
        <v>323</v>
      </c>
      <c r="I276" s="96" t="s">
        <v>9</v>
      </c>
      <c r="J276" s="77" t="str">
        <f>+J242</f>
        <v>W&amp;S Allocator</v>
      </c>
      <c r="K276" s="96"/>
      <c r="M276" s="8"/>
      <c r="N276" s="8"/>
      <c r="P276" s="8"/>
      <c r="Q276" s="8"/>
      <c r="R276" s="8"/>
      <c r="S276" s="8"/>
      <c r="T276" s="8"/>
      <c r="U276" s="364">
        <v>0</v>
      </c>
      <c r="V276" s="352"/>
      <c r="W276" s="355"/>
      <c r="X276" s="363" t="s">
        <v>324</v>
      </c>
      <c r="Y276" s="350"/>
      <c r="Z276" s="363"/>
      <c r="AA276" s="350"/>
      <c r="AB276" s="354"/>
    </row>
    <row r="277" spans="1:28" ht="16.5" thickBot="1">
      <c r="A277" s="18" t="s">
        <v>8</v>
      </c>
      <c r="C277" s="3" t="s">
        <v>325</v>
      </c>
      <c r="D277" s="12"/>
      <c r="E277" s="312" t="s">
        <v>304</v>
      </c>
      <c r="H277" s="18" t="s">
        <v>326</v>
      </c>
      <c r="I277" s="96"/>
      <c r="J277" s="18" t="s">
        <v>327</v>
      </c>
      <c r="K277" s="23"/>
      <c r="L277" s="313" t="s">
        <v>179</v>
      </c>
      <c r="M277" s="8"/>
      <c r="N277" s="8"/>
      <c r="P277" s="8"/>
      <c r="Q277" s="8"/>
      <c r="R277" s="8"/>
      <c r="S277" s="8"/>
      <c r="T277" s="8"/>
      <c r="U277" s="388">
        <v>0</v>
      </c>
      <c r="V277" s="352"/>
      <c r="W277" s="355"/>
      <c r="X277" s="363" t="s">
        <v>328</v>
      </c>
      <c r="Y277" s="350"/>
      <c r="Z277" s="367"/>
      <c r="AA277" s="350"/>
      <c r="AB277" s="354"/>
    </row>
    <row r="278" spans="1:28" ht="15.75">
      <c r="A278" s="7">
        <v>1</v>
      </c>
      <c r="C278" s="3" t="s">
        <v>329</v>
      </c>
      <c r="D278" s="12" t="s">
        <v>330</v>
      </c>
      <c r="E278" s="25">
        <v>2536332193</v>
      </c>
      <c r="F278" s="12"/>
      <c r="H278" s="26">
        <f>IF(E281&gt;0,E278/E281,0)</f>
        <v>1</v>
      </c>
      <c r="I278" s="46" t="s">
        <v>331</v>
      </c>
      <c r="J278" s="26">
        <f>J244</f>
        <v>0.12236392007365234</v>
      </c>
      <c r="K278" s="124" t="s">
        <v>314</v>
      </c>
      <c r="L278" s="125">
        <f>H278*J278</f>
        <v>0.12236392007365234</v>
      </c>
      <c r="M278" s="8"/>
      <c r="N278" s="8"/>
      <c r="P278" s="8"/>
      <c r="Q278" s="8"/>
      <c r="R278" s="8"/>
      <c r="S278" s="8"/>
      <c r="T278" s="8"/>
      <c r="U278" s="364">
        <f>SUM(U274:U277)</f>
        <v>10044</v>
      </c>
      <c r="V278" s="357"/>
      <c r="W278" s="358"/>
      <c r="X278" s="359" t="s">
        <v>332</v>
      </c>
      <c r="Y278" s="352"/>
      <c r="Z278" s="353"/>
      <c r="AA278" s="350"/>
      <c r="AB278" s="354"/>
    </row>
    <row r="279" spans="1:28" ht="15.75">
      <c r="A279" s="7">
        <v>2</v>
      </c>
      <c r="C279" s="3" t="s">
        <v>333</v>
      </c>
      <c r="D279" s="12" t="s">
        <v>334</v>
      </c>
      <c r="E279" s="27">
        <v>0</v>
      </c>
      <c r="F279" s="12"/>
      <c r="L279" s="2"/>
      <c r="M279" s="8"/>
      <c r="N279" s="8"/>
      <c r="P279" s="8"/>
      <c r="Q279" s="8"/>
      <c r="R279" s="8"/>
      <c r="S279" s="8"/>
      <c r="T279" s="8"/>
      <c r="U279" s="388">
        <f>U272-U278</f>
        <v>2862944</v>
      </c>
      <c r="V279" s="368"/>
      <c r="W279" s="369"/>
      <c r="X279" s="370" t="s">
        <v>335</v>
      </c>
      <c r="Y279" s="371"/>
      <c r="Z279" s="372"/>
      <c r="AA279" s="373"/>
      <c r="AB279" s="374"/>
    </row>
    <row r="280" spans="1:20" ht="16.5" thickBot="1">
      <c r="A280" s="7">
        <v>3</v>
      </c>
      <c r="C280" s="126" t="s">
        <v>336</v>
      </c>
      <c r="D280" s="117" t="s">
        <v>337</v>
      </c>
      <c r="E280" s="73">
        <v>0</v>
      </c>
      <c r="F280" s="12"/>
      <c r="G280" s="12"/>
      <c r="H280" s="12" t="s">
        <v>9</v>
      </c>
      <c r="I280" s="12"/>
      <c r="J280" s="12"/>
      <c r="K280" s="12"/>
      <c r="M280" s="115"/>
      <c r="N280" s="115"/>
      <c r="O280" s="42"/>
      <c r="P280" s="30"/>
      <c r="Q280" s="116"/>
      <c r="R280" s="115"/>
      <c r="S280" s="30"/>
      <c r="T280" s="30"/>
    </row>
    <row r="281" spans="1:20" ht="15.75">
      <c r="A281" s="7">
        <v>4</v>
      </c>
      <c r="C281" s="3" t="s">
        <v>338</v>
      </c>
      <c r="D281" s="12"/>
      <c r="E281" s="25">
        <f>E278+E279+E280</f>
        <v>2536332193</v>
      </c>
      <c r="F281" s="12"/>
      <c r="G281" s="12"/>
      <c r="H281" s="12"/>
      <c r="I281" s="12"/>
      <c r="J281" s="12"/>
      <c r="K281" s="12"/>
      <c r="M281" s="115"/>
      <c r="N281" s="115"/>
      <c r="O281" s="42"/>
      <c r="P281" s="30"/>
      <c r="Q281" s="116"/>
      <c r="R281" s="115"/>
      <c r="S281" s="30"/>
      <c r="T281" s="30"/>
    </row>
    <row r="282" spans="1:11" ht="15.75">
      <c r="A282" s="7"/>
      <c r="C282" s="3"/>
      <c r="D282" s="12"/>
      <c r="E282" s="25"/>
      <c r="F282" s="12"/>
      <c r="G282" s="12"/>
      <c r="H282" s="12"/>
      <c r="I282" s="12"/>
      <c r="J282" s="12"/>
      <c r="K282" s="12"/>
    </row>
    <row r="283" spans="1:11" ht="16.5" thickBot="1">
      <c r="A283" s="7"/>
      <c r="B283" s="5"/>
      <c r="C283" s="3" t="s">
        <v>339</v>
      </c>
      <c r="D283" s="12"/>
      <c r="E283" s="12"/>
      <c r="F283" s="12"/>
      <c r="G283" s="12"/>
      <c r="H283" s="12"/>
      <c r="I283" s="12"/>
      <c r="J283" s="118" t="s">
        <v>304</v>
      </c>
      <c r="K283" s="12"/>
    </row>
    <row r="284" spans="1:11" ht="15.75">
      <c r="A284" s="7">
        <v>5</v>
      </c>
      <c r="B284" s="5"/>
      <c r="C284" s="5"/>
      <c r="D284" s="12" t="s">
        <v>340</v>
      </c>
      <c r="E284" s="12"/>
      <c r="F284" s="12"/>
      <c r="G284" s="12"/>
      <c r="H284" s="12"/>
      <c r="I284" s="12"/>
      <c r="J284" s="27">
        <v>40788746</v>
      </c>
      <c r="K284" s="12"/>
    </row>
    <row r="285" spans="1:11" ht="15.75">
      <c r="A285" s="7"/>
      <c r="C285" s="3"/>
      <c r="D285" s="12"/>
      <c r="E285" s="12"/>
      <c r="F285" s="12"/>
      <c r="G285" s="12"/>
      <c r="H285" s="12"/>
      <c r="I285" s="12"/>
      <c r="J285" s="25"/>
      <c r="K285" s="12"/>
    </row>
    <row r="286" spans="1:11" ht="15.75">
      <c r="A286" s="7">
        <v>6</v>
      </c>
      <c r="B286" s="5"/>
      <c r="C286" s="3"/>
      <c r="D286" s="12" t="s">
        <v>341</v>
      </c>
      <c r="E286" s="12"/>
      <c r="F286" s="12"/>
      <c r="G286" s="12"/>
      <c r="H286" s="12"/>
      <c r="I286" s="23"/>
      <c r="J286" s="27">
        <v>0</v>
      </c>
      <c r="K286" s="12"/>
    </row>
    <row r="287" spans="1:20" ht="15.75">
      <c r="A287" s="7"/>
      <c r="B287" s="5"/>
      <c r="C287" s="3"/>
      <c r="D287" s="12"/>
      <c r="E287" s="12"/>
      <c r="F287" s="12"/>
      <c r="G287" s="12"/>
      <c r="H287" s="12"/>
      <c r="I287" s="12"/>
      <c r="J287" s="25"/>
      <c r="K287" s="12"/>
      <c r="T287" s="2" t="s">
        <v>9</v>
      </c>
    </row>
    <row r="288" spans="1:11" ht="15.75">
      <c r="A288" s="7"/>
      <c r="B288" s="5"/>
      <c r="C288" s="3" t="s">
        <v>342</v>
      </c>
      <c r="D288" s="12"/>
      <c r="E288" s="12"/>
      <c r="F288" s="12"/>
      <c r="G288" s="12"/>
      <c r="H288" s="12"/>
      <c r="I288" s="12"/>
      <c r="J288" s="25"/>
      <c r="K288" s="12"/>
    </row>
    <row r="289" spans="1:11" ht="15.75">
      <c r="A289" s="7">
        <v>7</v>
      </c>
      <c r="B289" s="5"/>
      <c r="C289" s="3"/>
      <c r="D289" s="12" t="s">
        <v>343</v>
      </c>
      <c r="E289" s="5"/>
      <c r="F289" s="12"/>
      <c r="G289" s="12"/>
      <c r="H289" s="12"/>
      <c r="I289" s="12"/>
      <c r="J289" s="27">
        <v>1080423915</v>
      </c>
      <c r="K289" s="12"/>
    </row>
    <row r="290" spans="1:11" ht="15.75">
      <c r="A290" s="7">
        <v>8</v>
      </c>
      <c r="B290" s="5"/>
      <c r="C290" s="3"/>
      <c r="D290" s="12" t="s">
        <v>344</v>
      </c>
      <c r="E290" s="12"/>
      <c r="F290" s="12"/>
      <c r="G290" s="12"/>
      <c r="H290" s="12"/>
      <c r="I290" s="12"/>
      <c r="J290" s="47">
        <v>0</v>
      </c>
      <c r="K290" s="12"/>
    </row>
    <row r="291" spans="1:11" ht="16.5" thickBot="1">
      <c r="A291" s="7">
        <v>9</v>
      </c>
      <c r="B291" s="5"/>
      <c r="C291" s="3"/>
      <c r="D291" s="12" t="s">
        <v>345</v>
      </c>
      <c r="E291" s="12"/>
      <c r="F291" s="12"/>
      <c r="G291" s="12"/>
      <c r="H291" s="12"/>
      <c r="I291" s="12"/>
      <c r="J291" s="73">
        <v>-27910183</v>
      </c>
      <c r="K291" s="12"/>
    </row>
    <row r="292" spans="1:11" ht="15.75">
      <c r="A292" s="7">
        <v>10</v>
      </c>
      <c r="B292" s="5"/>
      <c r="C292" s="5"/>
      <c r="D292" s="12" t="s">
        <v>346</v>
      </c>
      <c r="E292" s="5" t="s">
        <v>347</v>
      </c>
      <c r="F292" s="5"/>
      <c r="G292" s="5"/>
      <c r="H292" s="5"/>
      <c r="I292" s="5"/>
      <c r="J292" s="25">
        <f>+J289+J290+J291</f>
        <v>1052513732</v>
      </c>
      <c r="K292" s="127" t="s">
        <v>348</v>
      </c>
    </row>
    <row r="293" spans="1:11" ht="15.75">
      <c r="A293" s="7"/>
      <c r="C293" s="3"/>
      <c r="D293" s="12"/>
      <c r="E293" s="12"/>
      <c r="F293" s="12"/>
      <c r="G293" s="12"/>
      <c r="H293" s="46" t="s">
        <v>349</v>
      </c>
      <c r="I293" s="12"/>
      <c r="J293" s="12"/>
      <c r="K293" s="12"/>
    </row>
    <row r="294" spans="1:11" ht="16.5" thickBot="1">
      <c r="A294" s="7"/>
      <c r="C294" s="3"/>
      <c r="D294" s="12"/>
      <c r="E294" s="18" t="s">
        <v>304</v>
      </c>
      <c r="F294" s="18" t="s">
        <v>350</v>
      </c>
      <c r="G294" s="12"/>
      <c r="H294" s="18" t="s">
        <v>351</v>
      </c>
      <c r="I294" s="12"/>
      <c r="J294" s="18" t="s">
        <v>352</v>
      </c>
      <c r="K294" s="12"/>
    </row>
    <row r="295" spans="1:11" ht="15.75">
      <c r="A295" s="7">
        <v>11</v>
      </c>
      <c r="C295" s="3" t="s">
        <v>353</v>
      </c>
      <c r="E295" s="27">
        <v>817630000</v>
      </c>
      <c r="F295" s="128">
        <f>IF($E$298&gt;0,E295/$E$298,0)</f>
        <v>0.43720168990732955</v>
      </c>
      <c r="G295" s="129"/>
      <c r="H295" s="129">
        <f>IF(E295&gt;0,J284/E295,0)</f>
        <v>0.049886557489328916</v>
      </c>
      <c r="J295" s="129">
        <f>H295*F295</f>
        <v>0.02181048723799375</v>
      </c>
      <c r="K295" s="41"/>
    </row>
    <row r="296" spans="1:11" ht="15.75">
      <c r="A296" s="7">
        <v>12</v>
      </c>
      <c r="C296" s="3" t="s">
        <v>354</v>
      </c>
      <c r="E296" s="27">
        <v>0</v>
      </c>
      <c r="F296" s="128">
        <f>IF($E$298&gt;0,E296/$E$298,0)</f>
        <v>0</v>
      </c>
      <c r="G296" s="129"/>
      <c r="H296" s="129">
        <f>IF(E296&gt;0,J286/E296,0)</f>
        <v>0</v>
      </c>
      <c r="J296" s="129">
        <f>H296*F296</f>
        <v>0</v>
      </c>
      <c r="K296" s="41"/>
    </row>
    <row r="297" spans="1:11" ht="16.5" thickBot="1">
      <c r="A297" s="7">
        <v>13</v>
      </c>
      <c r="C297" s="3" t="s">
        <v>355</v>
      </c>
      <c r="E297" s="31">
        <f>J292</f>
        <v>1052513732</v>
      </c>
      <c r="F297" s="128">
        <f>IF($E$298&gt;0,E297/$E$298,0)</f>
        <v>0.5627983100926705</v>
      </c>
      <c r="G297" s="129"/>
      <c r="H297" s="168">
        <v>0.1238</v>
      </c>
      <c r="J297" s="130">
        <f>H297*F297</f>
        <v>0.0696744307894726</v>
      </c>
      <c r="K297" s="41"/>
    </row>
    <row r="298" spans="1:11" ht="15.75">
      <c r="A298" s="7">
        <v>14</v>
      </c>
      <c r="C298" s="3" t="s">
        <v>356</v>
      </c>
      <c r="E298" s="25">
        <f>E297+E296+E295</f>
        <v>1870143732</v>
      </c>
      <c r="F298" s="12" t="s">
        <v>9</v>
      </c>
      <c r="G298" s="12"/>
      <c r="H298" s="12"/>
      <c r="I298" s="12"/>
      <c r="J298" s="129">
        <f>SUM(J295:J297)</f>
        <v>0.09148491802746635</v>
      </c>
      <c r="K298" s="92" t="s">
        <v>357</v>
      </c>
    </row>
    <row r="299" spans="6:11" ht="15.75">
      <c r="F299" s="12"/>
      <c r="G299" s="12"/>
      <c r="H299" s="12"/>
      <c r="I299" s="12"/>
      <c r="K299" s="131"/>
    </row>
    <row r="300" spans="1:11" ht="15.75">
      <c r="A300" s="7"/>
      <c r="K300" s="132"/>
    </row>
    <row r="301" spans="1:11" ht="15.75">
      <c r="A301" s="7"/>
      <c r="C301" s="3" t="s">
        <v>358</v>
      </c>
      <c r="D301" s="5"/>
      <c r="E301" s="5"/>
      <c r="F301" s="5"/>
      <c r="G301" s="5"/>
      <c r="H301" s="5"/>
      <c r="I301" s="5"/>
      <c r="J301" s="5"/>
      <c r="K301" s="133"/>
    </row>
    <row r="302" spans="1:11" ht="16.5" thickBot="1">
      <c r="A302" s="7"/>
      <c r="C302" s="3"/>
      <c r="D302" s="3"/>
      <c r="E302" s="3"/>
      <c r="F302" s="3"/>
      <c r="G302" s="3"/>
      <c r="H302" s="3"/>
      <c r="I302" s="3"/>
      <c r="J302" s="18" t="s">
        <v>359</v>
      </c>
      <c r="K302" s="134"/>
    </row>
    <row r="303" spans="1:16" ht="15.75">
      <c r="A303" s="7"/>
      <c r="C303" s="3" t="s">
        <v>360</v>
      </c>
      <c r="D303" s="5"/>
      <c r="E303" s="5" t="s">
        <v>361</v>
      </c>
      <c r="F303" s="5" t="s">
        <v>362</v>
      </c>
      <c r="G303" s="5"/>
      <c r="H303" s="5" t="s">
        <v>9</v>
      </c>
      <c r="J303" s="132"/>
      <c r="K303" s="133"/>
      <c r="M303" s="135"/>
      <c r="N303" s="135"/>
      <c r="O303" s="136"/>
      <c r="P303" s="135"/>
    </row>
    <row r="304" spans="1:16" ht="15.75">
      <c r="A304" s="7">
        <v>15</v>
      </c>
      <c r="C304" s="2" t="s">
        <v>363</v>
      </c>
      <c r="D304" s="5"/>
      <c r="E304" s="5"/>
      <c r="G304" s="5"/>
      <c r="J304" s="137">
        <v>0</v>
      </c>
      <c r="K304" s="132"/>
      <c r="M304" s="135"/>
      <c r="N304" s="135"/>
      <c r="O304" s="136"/>
      <c r="P304" s="135"/>
    </row>
    <row r="305" spans="1:16" ht="16.5" thickBot="1">
      <c r="A305" s="7">
        <v>16</v>
      </c>
      <c r="C305" s="86" t="s">
        <v>364</v>
      </c>
      <c r="D305" s="138"/>
      <c r="E305" s="86"/>
      <c r="F305" s="138"/>
      <c r="G305" s="138"/>
      <c r="H305" s="138"/>
      <c r="I305" s="5"/>
      <c r="J305" s="139">
        <v>0</v>
      </c>
      <c r="K305" s="132"/>
      <c r="N305" s="375"/>
      <c r="O305" s="141"/>
      <c r="P305" s="135"/>
    </row>
    <row r="306" spans="1:16" ht="15.75">
      <c r="A306" s="7">
        <v>17</v>
      </c>
      <c r="C306" s="2" t="s">
        <v>365</v>
      </c>
      <c r="D306" s="5"/>
      <c r="F306" s="5"/>
      <c r="G306" s="5"/>
      <c r="H306" s="5"/>
      <c r="I306" s="5"/>
      <c r="J306" s="140">
        <f>+J304-J305</f>
        <v>0</v>
      </c>
      <c r="K306" s="132"/>
      <c r="N306" s="141"/>
      <c r="O306" s="141"/>
      <c r="P306" s="135"/>
    </row>
    <row r="307" spans="1:16" ht="15.75">
      <c r="A307" s="7"/>
      <c r="C307" s="2" t="s">
        <v>9</v>
      </c>
      <c r="D307" s="5"/>
      <c r="F307" s="5"/>
      <c r="G307" s="5"/>
      <c r="H307" s="142"/>
      <c r="I307" s="5"/>
      <c r="J307" s="140" t="s">
        <v>9</v>
      </c>
      <c r="N307" s="141"/>
      <c r="O307" s="141"/>
      <c r="P307" s="135"/>
    </row>
    <row r="308" spans="1:16" ht="16.5" thickBot="1">
      <c r="A308" s="7">
        <v>18</v>
      </c>
      <c r="C308" s="3" t="s">
        <v>366</v>
      </c>
      <c r="D308" s="5"/>
      <c r="F308" s="5"/>
      <c r="G308" s="5"/>
      <c r="H308" s="48"/>
      <c r="I308" s="5"/>
      <c r="J308" s="73">
        <v>707162.9040000001</v>
      </c>
      <c r="K308" s="143"/>
      <c r="M308" s="376"/>
      <c r="N308" s="375"/>
      <c r="O308" s="141"/>
      <c r="P308" s="135"/>
    </row>
    <row r="309" spans="1:16" ht="15.75">
      <c r="A309" s="7"/>
      <c r="D309" s="5"/>
      <c r="E309" s="5"/>
      <c r="F309" s="5"/>
      <c r="G309" s="5"/>
      <c r="H309" s="5"/>
      <c r="I309" s="5"/>
      <c r="J309" s="140"/>
      <c r="M309" s="144"/>
      <c r="N309" s="375"/>
      <c r="O309" s="141"/>
      <c r="P309" s="135"/>
    </row>
    <row r="310" spans="3:16" ht="15.75">
      <c r="C310" s="3" t="s">
        <v>367</v>
      </c>
      <c r="D310" s="5"/>
      <c r="E310" s="5" t="s">
        <v>368</v>
      </c>
      <c r="F310" s="5"/>
      <c r="G310" s="5"/>
      <c r="H310" s="5"/>
      <c r="I310" s="5"/>
      <c r="J310" s="25"/>
      <c r="K310" s="143"/>
      <c r="M310" s="144"/>
      <c r="N310" s="135"/>
      <c r="O310" s="136"/>
      <c r="P310" s="135"/>
    </row>
    <row r="311" spans="1:16" ht="15.75">
      <c r="A311" s="7">
        <v>19</v>
      </c>
      <c r="C311" s="3" t="s">
        <v>369</v>
      </c>
      <c r="D311" s="12"/>
      <c r="E311" s="12"/>
      <c r="F311" s="12"/>
      <c r="G311" s="12"/>
      <c r="H311" s="12"/>
      <c r="I311" s="12"/>
      <c r="J311" s="317">
        <v>35304798</v>
      </c>
      <c r="K311" s="143"/>
      <c r="M311" s="376"/>
      <c r="N311" s="135"/>
      <c r="O311" s="136"/>
      <c r="P311" s="135"/>
    </row>
    <row r="312" spans="1:16" ht="15.75">
      <c r="A312" s="7">
        <v>20</v>
      </c>
      <c r="C312" s="145" t="s">
        <v>370</v>
      </c>
      <c r="D312" s="146"/>
      <c r="E312" s="146"/>
      <c r="F312" s="146"/>
      <c r="G312" s="146"/>
      <c r="H312" s="5"/>
      <c r="I312" s="5"/>
      <c r="J312" s="317">
        <v>21781215.270000003</v>
      </c>
      <c r="K312" s="143"/>
      <c r="M312" s="386"/>
      <c r="N312" s="135"/>
      <c r="O312" s="136"/>
      <c r="P312" s="135"/>
    </row>
    <row r="313" spans="1:16" ht="16.5" thickBot="1">
      <c r="A313" s="59" t="s">
        <v>371</v>
      </c>
      <c r="C313" s="147" t="s">
        <v>372</v>
      </c>
      <c r="D313" s="148"/>
      <c r="E313" s="12"/>
      <c r="F313" s="12"/>
      <c r="G313" s="12"/>
      <c r="H313" s="12"/>
      <c r="I313" s="5"/>
      <c r="J313" s="318">
        <v>9020009</v>
      </c>
      <c r="K313" s="23"/>
      <c r="M313" s="135"/>
      <c r="N313" s="135"/>
      <c r="O313" s="136"/>
      <c r="P313" s="135"/>
    </row>
    <row r="314" spans="1:11" ht="15.75">
      <c r="A314" s="7">
        <v>21</v>
      </c>
      <c r="C314" s="2" t="s">
        <v>373</v>
      </c>
      <c r="D314" s="7"/>
      <c r="E314" s="12"/>
      <c r="F314" s="12"/>
      <c r="G314" s="12"/>
      <c r="H314" s="12"/>
      <c r="I314" s="5"/>
      <c r="J314" s="149">
        <f>+J311-J312-J313</f>
        <v>4503573.729999997</v>
      </c>
      <c r="K314" s="12"/>
    </row>
    <row r="315" spans="1:11" ht="15.75">
      <c r="A315" s="7"/>
      <c r="D315" s="7"/>
      <c r="E315" s="12"/>
      <c r="F315" s="12"/>
      <c r="G315" s="12"/>
      <c r="H315" s="12"/>
      <c r="I315" s="5"/>
      <c r="J315" s="149"/>
      <c r="K315" s="12"/>
    </row>
    <row r="316" spans="1:11" ht="15.75">
      <c r="A316" s="7"/>
      <c r="D316" s="7"/>
      <c r="E316" s="12"/>
      <c r="F316" s="12"/>
      <c r="G316" s="12"/>
      <c r="H316" s="12"/>
      <c r="I316" s="5"/>
      <c r="J316" s="149"/>
      <c r="K316" s="12"/>
    </row>
    <row r="317" spans="1:11" ht="15.75">
      <c r="A317" s="7"/>
      <c r="D317" s="7"/>
      <c r="E317" s="12"/>
      <c r="F317" s="12"/>
      <c r="G317" s="12"/>
      <c r="H317" s="12"/>
      <c r="I317" s="5"/>
      <c r="J317" s="149"/>
      <c r="K317" s="12"/>
    </row>
    <row r="318" spans="1:11" ht="15.75">
      <c r="A318" s="7"/>
      <c r="D318" s="7"/>
      <c r="E318" s="12"/>
      <c r="F318" s="12"/>
      <c r="G318" s="12"/>
      <c r="H318" s="12"/>
      <c r="I318" s="5"/>
      <c r="J318" s="149"/>
      <c r="K318" s="12"/>
    </row>
    <row r="319" spans="1:11" ht="15.75">
      <c r="A319" s="7"/>
      <c r="D319" s="7"/>
      <c r="E319" s="12"/>
      <c r="F319" s="12"/>
      <c r="G319" s="12"/>
      <c r="H319" s="12"/>
      <c r="I319" s="5"/>
      <c r="J319" s="149"/>
      <c r="K319" s="12"/>
    </row>
    <row r="320" spans="1:11" ht="15.75">
      <c r="A320" s="7"/>
      <c r="D320" s="7"/>
      <c r="E320" s="12"/>
      <c r="F320" s="12"/>
      <c r="G320" s="12"/>
      <c r="H320" s="12"/>
      <c r="I320" s="5"/>
      <c r="J320" s="149"/>
      <c r="K320" s="12"/>
    </row>
    <row r="321" spans="1:11" ht="15.75">
      <c r="A321" s="7"/>
      <c r="D321" s="7"/>
      <c r="E321" s="12"/>
      <c r="F321" s="12"/>
      <c r="G321" s="12"/>
      <c r="H321" s="12"/>
      <c r="I321" s="5"/>
      <c r="J321" s="149"/>
      <c r="K321" s="12"/>
    </row>
    <row r="322" spans="1:11" ht="15.75">
      <c r="A322" s="7"/>
      <c r="D322" s="7"/>
      <c r="E322" s="12"/>
      <c r="F322" s="12"/>
      <c r="G322" s="12"/>
      <c r="H322" s="12"/>
      <c r="I322" s="5"/>
      <c r="J322" s="149"/>
      <c r="K322" s="12"/>
    </row>
    <row r="323" spans="1:11" ht="15.75">
      <c r="A323" s="7"/>
      <c r="D323" s="7"/>
      <c r="E323" s="12"/>
      <c r="F323" s="12"/>
      <c r="G323" s="12"/>
      <c r="H323" s="12"/>
      <c r="I323" s="5"/>
      <c r="J323" s="149"/>
      <c r="K323" s="12"/>
    </row>
    <row r="324" spans="1:11" ht="15.75">
      <c r="A324" s="7"/>
      <c r="D324" s="7"/>
      <c r="E324" s="12"/>
      <c r="F324" s="12"/>
      <c r="G324" s="12"/>
      <c r="H324" s="12"/>
      <c r="I324" s="5"/>
      <c r="J324" s="149"/>
      <c r="K324" s="12"/>
    </row>
    <row r="325" spans="1:11" ht="15.75">
      <c r="A325" s="7"/>
      <c r="D325" s="7"/>
      <c r="E325" s="12"/>
      <c r="F325" s="12"/>
      <c r="G325" s="12"/>
      <c r="H325" s="12"/>
      <c r="I325" s="5"/>
      <c r="J325" s="149"/>
      <c r="K325" s="12"/>
    </row>
    <row r="326" spans="1:11" ht="15.75">
      <c r="A326" s="7"/>
      <c r="D326" s="7"/>
      <c r="E326" s="12"/>
      <c r="F326" s="12"/>
      <c r="G326" s="12"/>
      <c r="H326" s="12"/>
      <c r="I326" s="5"/>
      <c r="J326" s="149"/>
      <c r="K326" s="12"/>
    </row>
    <row r="327" spans="1:11" ht="15.75">
      <c r="A327" s="7"/>
      <c r="D327" s="7"/>
      <c r="E327" s="12"/>
      <c r="F327" s="12"/>
      <c r="G327" s="12"/>
      <c r="H327" s="12"/>
      <c r="I327" s="5"/>
      <c r="J327" s="149"/>
      <c r="K327" s="12"/>
    </row>
    <row r="328" spans="1:11" ht="15.75">
      <c r="A328" s="7"/>
      <c r="D328" s="7"/>
      <c r="E328" s="12"/>
      <c r="F328" s="12"/>
      <c r="G328" s="12"/>
      <c r="H328" s="12"/>
      <c r="I328" s="5"/>
      <c r="J328" s="149"/>
      <c r="K328" s="12"/>
    </row>
    <row r="329" spans="1:11" ht="15.75">
      <c r="A329" s="7"/>
      <c r="D329" s="7"/>
      <c r="E329" s="12"/>
      <c r="F329" s="12"/>
      <c r="G329" s="12"/>
      <c r="H329" s="12"/>
      <c r="I329" s="5"/>
      <c r="J329" s="149"/>
      <c r="K329" s="12"/>
    </row>
    <row r="330" spans="1:11" ht="15.75">
      <c r="A330" s="7"/>
      <c r="D330" s="7"/>
      <c r="E330" s="12"/>
      <c r="F330" s="12"/>
      <c r="G330" s="12"/>
      <c r="H330" s="12"/>
      <c r="I330" s="5"/>
      <c r="J330" s="149"/>
      <c r="K330" s="12"/>
    </row>
    <row r="331" spans="1:11" ht="15.75">
      <c r="A331" s="7"/>
      <c r="D331" s="7"/>
      <c r="E331" s="12"/>
      <c r="F331" s="12"/>
      <c r="G331" s="12"/>
      <c r="H331" s="12"/>
      <c r="I331" s="5"/>
      <c r="J331" s="149"/>
      <c r="K331" s="12"/>
    </row>
    <row r="332" spans="1:11" ht="15.75">
      <c r="A332" s="7"/>
      <c r="D332" s="7"/>
      <c r="E332" s="12"/>
      <c r="F332" s="12"/>
      <c r="G332" s="12"/>
      <c r="H332" s="12"/>
      <c r="I332" s="5"/>
      <c r="J332" s="149"/>
      <c r="K332" s="12"/>
    </row>
    <row r="333" spans="1:15" s="41" customFormat="1" ht="15.75">
      <c r="A333" s="7"/>
      <c r="B333" s="2"/>
      <c r="C333" s="150"/>
      <c r="D333" s="13"/>
      <c r="E333" s="61"/>
      <c r="F333" s="61"/>
      <c r="G333" s="61"/>
      <c r="H333" s="61"/>
      <c r="I333" s="61"/>
      <c r="J333" s="149"/>
      <c r="K333" s="61"/>
      <c r="L333" s="21"/>
      <c r="O333" s="21"/>
    </row>
    <row r="334" spans="1:16" s="41" customFormat="1" ht="15.75">
      <c r="A334" s="62" t="s">
        <v>148</v>
      </c>
      <c r="C334" s="60"/>
      <c r="D334" s="13"/>
      <c r="E334" s="61"/>
      <c r="F334" s="61"/>
      <c r="G334" s="61"/>
      <c r="H334" s="61"/>
      <c r="I334" s="61"/>
      <c r="J334" s="61"/>
      <c r="K334" s="61"/>
      <c r="L334" s="21"/>
      <c r="O334" s="21"/>
      <c r="P334" s="315" t="str">
        <f>P66</f>
        <v>Effective Date: January 1, 2011</v>
      </c>
    </row>
    <row r="335" spans="1:11" ht="15.75" customHeight="1">
      <c r="A335" s="62" t="str">
        <f>A67</f>
        <v>Issued on : October 16, 2010</v>
      </c>
      <c r="B335" s="41"/>
      <c r="C335" s="60"/>
      <c r="D335" s="7"/>
      <c r="E335" s="12"/>
      <c r="F335" s="12"/>
      <c r="G335" s="12"/>
      <c r="H335" s="12"/>
      <c r="I335" s="5"/>
      <c r="J335" s="61"/>
      <c r="K335" s="151"/>
    </row>
    <row r="336" spans="1:16" ht="15.75">
      <c r="A336" s="2" t="s">
        <v>3</v>
      </c>
      <c r="B336" s="151"/>
      <c r="C336" s="151"/>
      <c r="D336" s="3"/>
      <c r="E336" s="4"/>
      <c r="F336" s="3"/>
      <c r="G336" s="3"/>
      <c r="H336" s="3"/>
      <c r="I336" s="5"/>
      <c r="J336" s="151"/>
      <c r="K336" s="5"/>
      <c r="P336" s="315" t="s">
        <v>525</v>
      </c>
    </row>
    <row r="337" spans="1:16" ht="15.75">
      <c r="A337" s="2" t="s">
        <v>4</v>
      </c>
      <c r="C337" s="3"/>
      <c r="D337" s="3"/>
      <c r="E337" s="4"/>
      <c r="F337" s="3"/>
      <c r="G337" s="3"/>
      <c r="H337" s="3"/>
      <c r="I337" s="5"/>
      <c r="J337" s="7"/>
      <c r="K337" s="7"/>
      <c r="P337" s="315" t="s">
        <v>526</v>
      </c>
    </row>
    <row r="338" spans="3:16" ht="15.75">
      <c r="C338" s="3"/>
      <c r="D338" s="3"/>
      <c r="E338" s="4" t="s">
        <v>6</v>
      </c>
      <c r="F338" s="3"/>
      <c r="G338" s="3"/>
      <c r="H338" s="3"/>
      <c r="I338" s="5"/>
      <c r="J338" s="10" t="str">
        <f>J5</f>
        <v>For the 12 months ended 12/31/11</v>
      </c>
      <c r="K338" s="169"/>
      <c r="L338" s="11"/>
      <c r="P338" s="314" t="s">
        <v>5</v>
      </c>
    </row>
    <row r="339" spans="3:16" ht="15.75">
      <c r="C339" s="3" t="s">
        <v>68</v>
      </c>
      <c r="D339" s="3"/>
      <c r="E339" s="12" t="s">
        <v>69</v>
      </c>
      <c r="F339" s="3"/>
      <c r="G339" s="3"/>
      <c r="H339" s="3"/>
      <c r="I339" s="5"/>
      <c r="J339" s="9"/>
      <c r="K339" s="5"/>
      <c r="P339" s="314" t="s">
        <v>374</v>
      </c>
    </row>
    <row r="340" spans="4:12" ht="31.5">
      <c r="D340" s="12" t="s">
        <v>9</v>
      </c>
      <c r="E340" s="63" t="str">
        <f>E8</f>
        <v>Allete, Inc. dba Minnesota Power</v>
      </c>
      <c r="F340" s="12"/>
      <c r="G340" s="12"/>
      <c r="H340" s="12"/>
      <c r="I340" s="5"/>
      <c r="J340" s="13"/>
      <c r="K340" s="132"/>
      <c r="L340" s="21"/>
    </row>
    <row r="341" spans="3:11" ht="15.75">
      <c r="C341" s="3"/>
      <c r="D341" s="7"/>
      <c r="F341" s="12"/>
      <c r="G341" s="12"/>
      <c r="H341" s="12"/>
      <c r="I341" s="5"/>
      <c r="J341" s="5"/>
      <c r="K341" s="5"/>
    </row>
    <row r="342" spans="1:11" ht="15.75">
      <c r="A342" s="7"/>
      <c r="B342" s="5"/>
      <c r="C342" s="3" t="s">
        <v>375</v>
      </c>
      <c r="D342" s="7"/>
      <c r="E342" s="12"/>
      <c r="F342" s="12"/>
      <c r="G342" s="12"/>
      <c r="H342" s="12"/>
      <c r="I342" s="5"/>
      <c r="J342" s="12"/>
      <c r="K342" s="13"/>
    </row>
    <row r="343" spans="1:11" ht="15.75">
      <c r="A343" s="7"/>
      <c r="B343" s="5"/>
      <c r="C343" s="3" t="s">
        <v>376</v>
      </c>
      <c r="D343" s="5"/>
      <c r="E343" s="12"/>
      <c r="F343" s="12"/>
      <c r="G343" s="12"/>
      <c r="H343" s="12"/>
      <c r="I343" s="5"/>
      <c r="J343" s="12"/>
      <c r="K343" s="13"/>
    </row>
    <row r="344" spans="1:11" ht="15.75">
      <c r="A344" s="7" t="s">
        <v>22</v>
      </c>
      <c r="B344" s="5"/>
      <c r="C344" s="3"/>
      <c r="D344" s="5"/>
      <c r="E344" s="12"/>
      <c r="F344" s="12"/>
      <c r="G344" s="12"/>
      <c r="H344" s="12"/>
      <c r="I344" s="5"/>
      <c r="J344" s="12"/>
      <c r="K344" s="13"/>
    </row>
    <row r="345" spans="1:15" s="155" customFormat="1" ht="16.5" thickBot="1">
      <c r="A345" s="18" t="s">
        <v>23</v>
      </c>
      <c r="B345" s="5"/>
      <c r="C345" s="3"/>
      <c r="D345" s="152"/>
      <c r="E345" s="153"/>
      <c r="F345" s="153"/>
      <c r="G345" s="153"/>
      <c r="H345" s="153"/>
      <c r="I345" s="152"/>
      <c r="J345" s="12"/>
      <c r="K345" s="152"/>
      <c r="L345" s="154"/>
      <c r="O345" s="154"/>
    </row>
    <row r="346" spans="1:15" s="155" customFormat="1" ht="12.75">
      <c r="A346" s="156" t="s">
        <v>24</v>
      </c>
      <c r="B346" s="157"/>
      <c r="C346" s="158" t="s">
        <v>495</v>
      </c>
      <c r="D346" s="152"/>
      <c r="E346" s="153"/>
      <c r="F346" s="153"/>
      <c r="G346" s="153"/>
      <c r="H346" s="153"/>
      <c r="I346" s="152"/>
      <c r="J346" s="153"/>
      <c r="K346" s="152"/>
      <c r="L346" s="154"/>
      <c r="O346" s="154"/>
    </row>
    <row r="347" spans="1:15" s="155" customFormat="1" ht="12.75">
      <c r="A347" s="156" t="s">
        <v>25</v>
      </c>
      <c r="B347" s="157"/>
      <c r="C347" s="158" t="s">
        <v>496</v>
      </c>
      <c r="D347" s="152"/>
      <c r="E347" s="152"/>
      <c r="F347" s="152"/>
      <c r="G347" s="152"/>
      <c r="H347" s="152"/>
      <c r="I347" s="152"/>
      <c r="J347" s="153"/>
      <c r="K347" s="152"/>
      <c r="L347" s="154"/>
      <c r="O347" s="154"/>
    </row>
    <row r="348" spans="1:15" s="155" customFormat="1" ht="12.75">
      <c r="A348" s="156" t="s">
        <v>26</v>
      </c>
      <c r="B348" s="157"/>
      <c r="C348" s="158" t="s">
        <v>497</v>
      </c>
      <c r="D348" s="152"/>
      <c r="E348" s="152"/>
      <c r="F348" s="152"/>
      <c r="G348" s="152"/>
      <c r="H348" s="152"/>
      <c r="I348" s="152"/>
      <c r="J348" s="153"/>
      <c r="K348" s="152"/>
      <c r="L348" s="154"/>
      <c r="O348" s="154"/>
    </row>
    <row r="349" spans="1:15" s="155" customFormat="1" ht="12.75">
      <c r="A349" s="156" t="s">
        <v>27</v>
      </c>
      <c r="B349" s="157"/>
      <c r="C349" s="158" t="s">
        <v>497</v>
      </c>
      <c r="D349" s="152"/>
      <c r="E349" s="152"/>
      <c r="F349" s="152"/>
      <c r="G349" s="152"/>
      <c r="H349" s="152"/>
      <c r="I349" s="152"/>
      <c r="J349" s="153"/>
      <c r="K349" s="152"/>
      <c r="L349" s="154"/>
      <c r="O349" s="154"/>
    </row>
    <row r="350" spans="1:15" s="155" customFormat="1" ht="12.75">
      <c r="A350" s="156" t="s">
        <v>28</v>
      </c>
      <c r="B350" s="157"/>
      <c r="C350" s="152" t="s">
        <v>377</v>
      </c>
      <c r="D350" s="152"/>
      <c r="E350" s="152"/>
      <c r="F350" s="152"/>
      <c r="G350" s="152"/>
      <c r="H350" s="152"/>
      <c r="I350" s="152"/>
      <c r="J350" s="152"/>
      <c r="K350" s="152"/>
      <c r="L350" s="154"/>
      <c r="O350" s="154"/>
    </row>
    <row r="351" spans="1:15" s="155" customFormat="1" ht="12.75">
      <c r="A351" s="156" t="s">
        <v>29</v>
      </c>
      <c r="B351" s="157"/>
      <c r="C351" s="152" t="s">
        <v>378</v>
      </c>
      <c r="D351" s="152"/>
      <c r="E351" s="152"/>
      <c r="F351" s="152"/>
      <c r="G351" s="152"/>
      <c r="H351" s="152"/>
      <c r="I351" s="152"/>
      <c r="J351" s="152"/>
      <c r="K351" s="152"/>
      <c r="L351" s="154"/>
      <c r="O351" s="154"/>
    </row>
    <row r="352" spans="1:15" s="155" customFormat="1" ht="12.75">
      <c r="A352" s="156"/>
      <c r="B352" s="157"/>
      <c r="C352" s="152" t="s">
        <v>379</v>
      </c>
      <c r="D352" s="152"/>
      <c r="E352" s="152"/>
      <c r="F352" s="152"/>
      <c r="G352" s="152"/>
      <c r="H352" s="152"/>
      <c r="I352" s="152"/>
      <c r="J352" s="152"/>
      <c r="K352" s="152"/>
      <c r="L352" s="154"/>
      <c r="O352" s="154"/>
    </row>
    <row r="353" spans="1:15" s="155" customFormat="1" ht="12.75">
      <c r="A353" s="156"/>
      <c r="B353" s="157"/>
      <c r="C353" s="152" t="s">
        <v>380</v>
      </c>
      <c r="D353" s="152"/>
      <c r="E353" s="152"/>
      <c r="F353" s="152"/>
      <c r="G353" s="152"/>
      <c r="H353" s="152"/>
      <c r="I353" s="152"/>
      <c r="J353" s="152"/>
      <c r="K353" s="152"/>
      <c r="L353" s="154"/>
      <c r="O353" s="154"/>
    </row>
    <row r="354" spans="1:15" s="155" customFormat="1" ht="12.75">
      <c r="A354" s="156" t="s">
        <v>30</v>
      </c>
      <c r="B354" s="157"/>
      <c r="C354" s="152" t="s">
        <v>381</v>
      </c>
      <c r="D354" s="152"/>
      <c r="E354" s="152"/>
      <c r="F354" s="152"/>
      <c r="G354" s="152"/>
      <c r="H354" s="152"/>
      <c r="I354" s="152"/>
      <c r="J354" s="152"/>
      <c r="K354" s="152"/>
      <c r="L354" s="154"/>
      <c r="O354" s="154"/>
    </row>
    <row r="355" spans="1:15" s="155" customFormat="1" ht="12.75">
      <c r="A355" s="156" t="s">
        <v>382</v>
      </c>
      <c r="B355" s="157"/>
      <c r="C355" s="152" t="s">
        <v>383</v>
      </c>
      <c r="D355" s="152"/>
      <c r="E355" s="152"/>
      <c r="F355" s="152"/>
      <c r="G355" s="152"/>
      <c r="H355" s="152"/>
      <c r="I355" s="152"/>
      <c r="J355" s="152"/>
      <c r="K355" s="152"/>
      <c r="L355" s="154"/>
      <c r="O355" s="154"/>
    </row>
    <row r="356" spans="1:15" s="155" customFormat="1" ht="12.75">
      <c r="A356" s="156"/>
      <c r="B356" s="157"/>
      <c r="C356" s="152" t="s">
        <v>384</v>
      </c>
      <c r="D356" s="152"/>
      <c r="E356" s="152"/>
      <c r="F356" s="152"/>
      <c r="G356" s="152"/>
      <c r="H356" s="152"/>
      <c r="I356" s="152"/>
      <c r="J356" s="152"/>
      <c r="K356" s="152"/>
      <c r="L356" s="154"/>
      <c r="O356" s="154"/>
    </row>
    <row r="357" spans="1:15" s="155" customFormat="1" ht="12.75">
      <c r="A357" s="156" t="s">
        <v>385</v>
      </c>
      <c r="B357" s="157"/>
      <c r="C357" s="152" t="s">
        <v>386</v>
      </c>
      <c r="D357" s="152"/>
      <c r="E357" s="152"/>
      <c r="F357" s="152"/>
      <c r="G357" s="152"/>
      <c r="H357" s="152"/>
      <c r="I357" s="152"/>
      <c r="J357" s="152"/>
      <c r="K357" s="152"/>
      <c r="L357" s="154"/>
      <c r="O357" s="154"/>
    </row>
    <row r="358" spans="1:15" s="155" customFormat="1" ht="12.75">
      <c r="A358" s="156"/>
      <c r="B358" s="157"/>
      <c r="C358" s="159" t="s">
        <v>387</v>
      </c>
      <c r="D358" s="152"/>
      <c r="E358" s="152"/>
      <c r="F358" s="152"/>
      <c r="G358" s="152"/>
      <c r="H358" s="152"/>
      <c r="I358" s="152"/>
      <c r="J358" s="152"/>
      <c r="K358" s="152"/>
      <c r="L358" s="154"/>
      <c r="O358" s="154"/>
    </row>
    <row r="359" spans="1:15" s="155" customFormat="1" ht="12.75">
      <c r="A359" s="156"/>
      <c r="B359" s="157"/>
      <c r="C359" s="152" t="s">
        <v>388</v>
      </c>
      <c r="D359" s="152"/>
      <c r="E359" s="152"/>
      <c r="F359" s="152"/>
      <c r="G359" s="152"/>
      <c r="H359" s="152"/>
      <c r="I359" s="152"/>
      <c r="J359" s="152"/>
      <c r="K359" s="152"/>
      <c r="L359" s="154"/>
      <c r="O359" s="154"/>
    </row>
    <row r="360" spans="1:15" s="155" customFormat="1" ht="12.75">
      <c r="A360" s="156" t="s">
        <v>389</v>
      </c>
      <c r="B360" s="157"/>
      <c r="C360" s="152" t="s">
        <v>390</v>
      </c>
      <c r="D360" s="152"/>
      <c r="E360" s="152"/>
      <c r="F360" s="152"/>
      <c r="G360" s="152"/>
      <c r="H360" s="152"/>
      <c r="I360" s="152"/>
      <c r="J360" s="152"/>
      <c r="K360" s="152"/>
      <c r="L360" s="154"/>
      <c r="O360" s="154"/>
    </row>
    <row r="361" spans="1:15" s="155" customFormat="1" ht="12.75">
      <c r="A361" s="156"/>
      <c r="B361" s="157"/>
      <c r="C361" s="152" t="s">
        <v>391</v>
      </c>
      <c r="D361" s="152"/>
      <c r="E361" s="152"/>
      <c r="F361" s="152"/>
      <c r="G361" s="152"/>
      <c r="H361" s="152"/>
      <c r="I361" s="152"/>
      <c r="J361" s="152"/>
      <c r="K361" s="152"/>
      <c r="L361" s="154"/>
      <c r="O361" s="154"/>
    </row>
    <row r="362" spans="1:15" s="155" customFormat="1" ht="12.75">
      <c r="A362" s="156"/>
      <c r="B362" s="157"/>
      <c r="C362" s="152" t="s">
        <v>392</v>
      </c>
      <c r="D362" s="152"/>
      <c r="E362" s="152"/>
      <c r="F362" s="152"/>
      <c r="G362" s="152"/>
      <c r="H362" s="152"/>
      <c r="I362" s="152"/>
      <c r="J362" s="152"/>
      <c r="K362" s="152"/>
      <c r="L362" s="154"/>
      <c r="O362" s="154"/>
    </row>
    <row r="363" spans="1:15" s="155" customFormat="1" ht="12.75">
      <c r="A363" s="156" t="s">
        <v>393</v>
      </c>
      <c r="B363" s="157"/>
      <c r="C363" s="152" t="s">
        <v>394</v>
      </c>
      <c r="D363" s="152"/>
      <c r="E363" s="152"/>
      <c r="F363" s="152"/>
      <c r="G363" s="152"/>
      <c r="H363" s="152"/>
      <c r="I363" s="152"/>
      <c r="J363" s="152"/>
      <c r="K363" s="152"/>
      <c r="L363" s="154"/>
      <c r="O363" s="154"/>
    </row>
    <row r="364" spans="1:15" s="155" customFormat="1" ht="12.75">
      <c r="A364" s="156"/>
      <c r="B364" s="157"/>
      <c r="C364" s="152" t="s">
        <v>395</v>
      </c>
      <c r="D364" s="152"/>
      <c r="E364" s="152"/>
      <c r="F364" s="152"/>
      <c r="G364" s="152"/>
      <c r="H364" s="152"/>
      <c r="I364" s="152"/>
      <c r="J364" s="152"/>
      <c r="K364" s="152"/>
      <c r="L364" s="154"/>
      <c r="O364" s="154"/>
    </row>
    <row r="365" spans="1:15" s="155" customFormat="1" ht="12.75">
      <c r="A365" s="156"/>
      <c r="B365" s="157"/>
      <c r="C365" s="152" t="s">
        <v>396</v>
      </c>
      <c r="D365" s="152"/>
      <c r="E365" s="152"/>
      <c r="F365" s="152"/>
      <c r="G365" s="152"/>
      <c r="H365" s="152"/>
      <c r="I365" s="152"/>
      <c r="J365" s="152"/>
      <c r="K365" s="152"/>
      <c r="L365" s="154"/>
      <c r="O365" s="154"/>
    </row>
    <row r="366" spans="1:15" s="155" customFormat="1" ht="12.75">
      <c r="A366" s="156"/>
      <c r="B366" s="157"/>
      <c r="C366" s="152" t="s">
        <v>397</v>
      </c>
      <c r="D366" s="152"/>
      <c r="E366" s="152"/>
      <c r="F366" s="152"/>
      <c r="G366" s="152"/>
      <c r="H366" s="152"/>
      <c r="I366" s="152"/>
      <c r="J366" s="152"/>
      <c r="K366" s="152"/>
      <c r="L366" s="154"/>
      <c r="N366" s="377"/>
      <c r="O366" s="378"/>
    </row>
    <row r="367" spans="1:15" s="155" customFormat="1" ht="12.75">
      <c r="A367" s="156"/>
      <c r="B367" s="157"/>
      <c r="C367" s="152" t="s">
        <v>398</v>
      </c>
      <c r="D367" s="152"/>
      <c r="E367" s="152"/>
      <c r="F367" s="152"/>
      <c r="G367" s="152"/>
      <c r="H367" s="152"/>
      <c r="I367" s="152"/>
      <c r="J367" s="152"/>
      <c r="K367" s="152"/>
      <c r="L367" s="154"/>
      <c r="O367" s="154"/>
    </row>
    <row r="368" spans="1:15" s="155" customFormat="1" ht="12.75">
      <c r="A368" s="156"/>
      <c r="B368" s="157"/>
      <c r="C368" s="152" t="s">
        <v>399</v>
      </c>
      <c r="D368" s="152" t="s">
        <v>400</v>
      </c>
      <c r="E368" s="319">
        <v>0.35</v>
      </c>
      <c r="F368" s="152"/>
      <c r="G368" s="152"/>
      <c r="H368" s="152"/>
      <c r="I368" s="152"/>
      <c r="J368" s="152"/>
      <c r="K368" s="160"/>
      <c r="L368" s="154"/>
      <c r="O368" s="154"/>
    </row>
    <row r="369" spans="1:20" s="155" customFormat="1" ht="12.75">
      <c r="A369" s="156" t="s">
        <v>9</v>
      </c>
      <c r="B369" s="157"/>
      <c r="C369" s="152" t="s">
        <v>401</v>
      </c>
      <c r="D369" s="152" t="s">
        <v>402</v>
      </c>
      <c r="E369" s="319">
        <v>0.098</v>
      </c>
      <c r="F369" s="152" t="s">
        <v>403</v>
      </c>
      <c r="G369" s="152"/>
      <c r="H369" s="152"/>
      <c r="I369" s="152"/>
      <c r="J369" s="152"/>
      <c r="K369" s="152"/>
      <c r="L369" s="154"/>
      <c r="O369" s="154"/>
      <c r="T369" s="377"/>
    </row>
    <row r="370" spans="1:15" s="155" customFormat="1" ht="12.75">
      <c r="A370" s="156"/>
      <c r="B370" s="157"/>
      <c r="C370" s="152"/>
      <c r="D370" s="152" t="s">
        <v>404</v>
      </c>
      <c r="E370" s="319">
        <v>0.4137</v>
      </c>
      <c r="F370" s="152" t="s">
        <v>405</v>
      </c>
      <c r="G370" s="152"/>
      <c r="H370" s="152"/>
      <c r="I370" s="152"/>
      <c r="J370" s="152"/>
      <c r="K370" s="152"/>
      <c r="L370" s="154"/>
      <c r="O370" s="154"/>
    </row>
    <row r="371" spans="1:15" s="155" customFormat="1" ht="12.75">
      <c r="A371" s="156" t="s">
        <v>406</v>
      </c>
      <c r="B371" s="157"/>
      <c r="C371" s="152" t="s">
        <v>448</v>
      </c>
      <c r="D371" s="152"/>
      <c r="E371" s="152"/>
      <c r="F371" s="152"/>
      <c r="G371" s="152"/>
      <c r="H371" s="152"/>
      <c r="I371" s="152"/>
      <c r="J371" s="160"/>
      <c r="K371" s="152"/>
      <c r="L371" s="154"/>
      <c r="O371" s="154"/>
    </row>
    <row r="372" spans="1:15" s="155" customFormat="1" ht="12.75">
      <c r="A372" s="156" t="s">
        <v>407</v>
      </c>
      <c r="B372" s="157"/>
      <c r="C372" s="152" t="s">
        <v>408</v>
      </c>
      <c r="D372" s="152"/>
      <c r="E372" s="152"/>
      <c r="F372" s="152"/>
      <c r="G372" s="152"/>
      <c r="H372" s="152"/>
      <c r="I372" s="152"/>
      <c r="J372" s="152"/>
      <c r="K372" s="152"/>
      <c r="L372" s="154"/>
      <c r="O372" s="154"/>
    </row>
    <row r="373" spans="1:15" s="155" customFormat="1" ht="12.75">
      <c r="A373" s="156"/>
      <c r="B373" s="157"/>
      <c r="C373" s="152" t="s">
        <v>409</v>
      </c>
      <c r="D373" s="152"/>
      <c r="E373" s="152"/>
      <c r="F373" s="152"/>
      <c r="G373" s="152"/>
      <c r="H373" s="152"/>
      <c r="I373" s="152"/>
      <c r="J373" s="152"/>
      <c r="K373" s="152"/>
      <c r="L373" s="154"/>
      <c r="O373" s="154"/>
    </row>
    <row r="374" spans="1:15" s="155" customFormat="1" ht="12.75">
      <c r="A374" s="156" t="s">
        <v>410</v>
      </c>
      <c r="B374" s="157"/>
      <c r="C374" s="152" t="s">
        <v>411</v>
      </c>
      <c r="D374" s="152"/>
      <c r="E374" s="152"/>
      <c r="F374" s="152"/>
      <c r="G374" s="152"/>
      <c r="H374" s="152"/>
      <c r="I374" s="152"/>
      <c r="J374" s="152"/>
      <c r="K374" s="152"/>
      <c r="L374" s="154"/>
      <c r="O374" s="154"/>
    </row>
    <row r="375" spans="1:15" s="155" customFormat="1" ht="12.75">
      <c r="A375" s="156"/>
      <c r="B375" s="157"/>
      <c r="C375" s="152" t="s">
        <v>412</v>
      </c>
      <c r="D375" s="152"/>
      <c r="E375" s="152"/>
      <c r="F375" s="152"/>
      <c r="G375" s="152"/>
      <c r="H375" s="152"/>
      <c r="I375" s="152"/>
      <c r="J375" s="152"/>
      <c r="K375" s="152"/>
      <c r="L375" s="154"/>
      <c r="O375" s="154"/>
    </row>
    <row r="376" spans="1:15" s="155" customFormat="1" ht="12.75">
      <c r="A376" s="156"/>
      <c r="B376" s="157"/>
      <c r="C376" s="152" t="s">
        <v>413</v>
      </c>
      <c r="D376" s="152"/>
      <c r="E376" s="152"/>
      <c r="F376" s="152"/>
      <c r="G376" s="152"/>
      <c r="H376" s="152"/>
      <c r="I376" s="152"/>
      <c r="J376" s="152"/>
      <c r="K376" s="152"/>
      <c r="L376" s="154"/>
      <c r="O376" s="154"/>
    </row>
    <row r="377" spans="1:15" s="155" customFormat="1" ht="12.75">
      <c r="A377" s="156" t="s">
        <v>414</v>
      </c>
      <c r="B377" s="157"/>
      <c r="C377" s="152" t="s">
        <v>415</v>
      </c>
      <c r="D377" s="152"/>
      <c r="E377" s="152"/>
      <c r="F377" s="152"/>
      <c r="G377" s="152"/>
      <c r="H377" s="152"/>
      <c r="I377" s="152"/>
      <c r="J377" s="152"/>
      <c r="K377" s="152"/>
      <c r="L377" s="154"/>
      <c r="O377" s="154"/>
    </row>
    <row r="378" spans="1:15" s="155" customFormat="1" ht="12.75">
      <c r="A378" s="156" t="s">
        <v>416</v>
      </c>
      <c r="B378" s="157"/>
      <c r="C378" s="152" t="s">
        <v>417</v>
      </c>
      <c r="D378" s="152"/>
      <c r="E378" s="152"/>
      <c r="F378" s="152"/>
      <c r="G378" s="152"/>
      <c r="H378" s="152"/>
      <c r="I378" s="152"/>
      <c r="J378" s="152"/>
      <c r="K378" s="152"/>
      <c r="L378" s="154"/>
      <c r="O378" s="154"/>
    </row>
    <row r="379" spans="1:15" s="155" customFormat="1" ht="12.75">
      <c r="A379" s="156"/>
      <c r="B379" s="157"/>
      <c r="C379" s="152" t="s">
        <v>418</v>
      </c>
      <c r="D379" s="152"/>
      <c r="E379" s="152"/>
      <c r="F379" s="152"/>
      <c r="G379" s="152"/>
      <c r="H379" s="152"/>
      <c r="I379" s="152"/>
      <c r="J379" s="152"/>
      <c r="K379" s="152"/>
      <c r="L379" s="154"/>
      <c r="O379" s="154"/>
    </row>
    <row r="380" spans="1:15" s="155" customFormat="1" ht="12.75">
      <c r="A380" s="156"/>
      <c r="B380" s="157"/>
      <c r="C380" s="152" t="s">
        <v>419</v>
      </c>
      <c r="D380" s="152"/>
      <c r="E380" s="152"/>
      <c r="F380" s="152"/>
      <c r="G380" s="152"/>
      <c r="H380" s="152"/>
      <c r="I380" s="152"/>
      <c r="J380" s="152"/>
      <c r="K380" s="152"/>
      <c r="L380" s="154"/>
      <c r="O380" s="154"/>
    </row>
    <row r="381" spans="1:15" s="155" customFormat="1" ht="12.75">
      <c r="A381" s="156" t="s">
        <v>420</v>
      </c>
      <c r="B381" s="157"/>
      <c r="C381" s="152" t="s">
        <v>421</v>
      </c>
      <c r="D381" s="152"/>
      <c r="E381" s="152"/>
      <c r="F381" s="152"/>
      <c r="G381" s="152"/>
      <c r="H381" s="152"/>
      <c r="I381" s="152"/>
      <c r="J381" s="152"/>
      <c r="K381" s="152"/>
      <c r="L381" s="154"/>
      <c r="O381" s="154"/>
    </row>
    <row r="382" spans="1:15" s="155" customFormat="1" ht="12.75">
      <c r="A382" s="156"/>
      <c r="B382" s="157"/>
      <c r="C382" s="152" t="s">
        <v>422</v>
      </c>
      <c r="D382" s="152"/>
      <c r="E382" s="152"/>
      <c r="F382" s="152"/>
      <c r="G382" s="152"/>
      <c r="H382" s="152"/>
      <c r="I382" s="152"/>
      <c r="J382" s="152"/>
      <c r="K382" s="152"/>
      <c r="L382" s="154"/>
      <c r="O382" s="154"/>
    </row>
    <row r="383" spans="1:15" s="155" customFormat="1" ht="12.75">
      <c r="A383" s="156" t="s">
        <v>423</v>
      </c>
      <c r="B383" s="157"/>
      <c r="C383" s="152" t="s">
        <v>424</v>
      </c>
      <c r="D383" s="152"/>
      <c r="E383" s="152"/>
      <c r="F383" s="152"/>
      <c r="G383" s="152"/>
      <c r="H383" s="152"/>
      <c r="I383" s="152"/>
      <c r="J383" s="152"/>
      <c r="K383" s="152"/>
      <c r="L383" s="154"/>
      <c r="O383" s="154"/>
    </row>
    <row r="384" spans="1:15" s="155" customFormat="1" ht="12.75">
      <c r="A384" s="156" t="s">
        <v>425</v>
      </c>
      <c r="B384" s="157"/>
      <c r="C384" s="152" t="s">
        <v>426</v>
      </c>
      <c r="D384" s="152"/>
      <c r="E384" s="152"/>
      <c r="F384" s="152"/>
      <c r="G384" s="152"/>
      <c r="H384" s="152"/>
      <c r="I384" s="152"/>
      <c r="J384" s="152"/>
      <c r="K384" s="152"/>
      <c r="L384" s="154"/>
      <c r="O384" s="154"/>
    </row>
    <row r="385" spans="2:15" s="155" customFormat="1" ht="12.75">
      <c r="B385" s="157"/>
      <c r="C385" s="152" t="s">
        <v>523</v>
      </c>
      <c r="D385" s="152"/>
      <c r="E385" s="152"/>
      <c r="F385" s="152"/>
      <c r="G385" s="152"/>
      <c r="H385" s="152"/>
      <c r="I385" s="152"/>
      <c r="J385" s="152"/>
      <c r="K385" s="152"/>
      <c r="L385" s="154"/>
      <c r="O385" s="154"/>
    </row>
    <row r="386" spans="3:15" s="155" customFormat="1" ht="12.75">
      <c r="C386" s="152" t="s">
        <v>427</v>
      </c>
      <c r="D386" s="152"/>
      <c r="E386" s="152"/>
      <c r="F386" s="152"/>
      <c r="G386" s="152"/>
      <c r="H386" s="152"/>
      <c r="I386" s="152"/>
      <c r="J386" s="152"/>
      <c r="K386" s="152"/>
      <c r="L386" s="154"/>
      <c r="O386" s="154"/>
    </row>
    <row r="387" spans="1:15" s="155" customFormat="1" ht="12.75">
      <c r="A387" s="154" t="s">
        <v>428</v>
      </c>
      <c r="C387" s="152" t="s">
        <v>429</v>
      </c>
      <c r="D387" s="332"/>
      <c r="E387" s="152"/>
      <c r="F387" s="152"/>
      <c r="G387" s="152"/>
      <c r="H387" s="152"/>
      <c r="I387" s="152"/>
      <c r="J387" s="152"/>
      <c r="K387" s="152"/>
      <c r="L387" s="154"/>
      <c r="O387" s="154"/>
    </row>
    <row r="388" spans="1:15" s="159" customFormat="1" ht="12.75">
      <c r="A388" s="155"/>
      <c r="B388" s="155"/>
      <c r="C388" s="152" t="s">
        <v>430</v>
      </c>
      <c r="D388" s="152"/>
      <c r="E388" s="152"/>
      <c r="F388" s="152"/>
      <c r="G388" s="152"/>
      <c r="H388" s="152"/>
      <c r="I388" s="152"/>
      <c r="J388" s="152"/>
      <c r="K388" s="152"/>
      <c r="L388" s="164"/>
      <c r="O388" s="164"/>
    </row>
    <row r="389" spans="1:15" s="159" customFormat="1" ht="12.75">
      <c r="A389" s="155"/>
      <c r="B389" s="155"/>
      <c r="C389" s="152" t="s">
        <v>431</v>
      </c>
      <c r="D389" s="152"/>
      <c r="E389" s="332"/>
      <c r="F389" s="152"/>
      <c r="G389" s="152"/>
      <c r="H389" s="152"/>
      <c r="I389" s="152"/>
      <c r="J389" s="152"/>
      <c r="K389" s="152"/>
      <c r="L389" s="164"/>
      <c r="O389" s="164"/>
    </row>
    <row r="390" spans="3:15" s="155" customFormat="1" ht="12.75">
      <c r="C390" s="152" t="s">
        <v>432</v>
      </c>
      <c r="D390" s="157"/>
      <c r="E390" s="157"/>
      <c r="F390" s="157"/>
      <c r="G390" s="157"/>
      <c r="H390" s="157"/>
      <c r="I390" s="157"/>
      <c r="J390" s="152"/>
      <c r="K390" s="152"/>
      <c r="L390" s="154"/>
      <c r="O390" s="154"/>
    </row>
    <row r="391" spans="3:15" s="155" customFormat="1" ht="12.75">
      <c r="C391" s="152" t="s">
        <v>433</v>
      </c>
      <c r="D391" s="157"/>
      <c r="E391" s="157"/>
      <c r="F391" s="157"/>
      <c r="G391" s="157"/>
      <c r="H391" s="157"/>
      <c r="I391" s="157"/>
      <c r="J391" s="152"/>
      <c r="K391" s="152"/>
      <c r="L391" s="154"/>
      <c r="O391" s="154"/>
    </row>
    <row r="392" spans="1:15" s="155" customFormat="1" ht="12.75">
      <c r="A392" s="154" t="s">
        <v>434</v>
      </c>
      <c r="C392" s="152" t="s">
        <v>435</v>
      </c>
      <c r="D392" s="152"/>
      <c r="E392" s="152"/>
      <c r="F392" s="152"/>
      <c r="G392" s="152"/>
      <c r="H392" s="152"/>
      <c r="I392" s="152"/>
      <c r="J392" s="152"/>
      <c r="K392" s="152"/>
      <c r="L392" s="154"/>
      <c r="O392" s="154"/>
    </row>
    <row r="393" spans="1:12" ht="15.75">
      <c r="A393" s="164" t="s">
        <v>436</v>
      </c>
      <c r="B393" s="159"/>
      <c r="C393" s="152" t="s">
        <v>437</v>
      </c>
      <c r="D393" s="152"/>
      <c r="E393" s="152"/>
      <c r="F393" s="152"/>
      <c r="G393" s="152"/>
      <c r="H393" s="152"/>
      <c r="I393" s="152"/>
      <c r="J393" s="152"/>
      <c r="K393" s="152"/>
      <c r="L393" s="154"/>
    </row>
    <row r="394" spans="1:12" ht="15.75">
      <c r="A394" s="164"/>
      <c r="B394" s="159"/>
      <c r="C394" s="152" t="s">
        <v>438</v>
      </c>
      <c r="D394" s="157"/>
      <c r="E394" s="157"/>
      <c r="F394" s="157"/>
      <c r="G394" s="157"/>
      <c r="H394" s="157"/>
      <c r="I394" s="157"/>
      <c r="J394" s="152"/>
      <c r="K394" s="152"/>
      <c r="L394" s="154"/>
    </row>
    <row r="395" spans="1:12" ht="15.75">
      <c r="A395" s="333" t="s">
        <v>439</v>
      </c>
      <c r="B395" s="155"/>
      <c r="C395" s="402" t="s">
        <v>516</v>
      </c>
      <c r="D395" s="402"/>
      <c r="E395" s="402"/>
      <c r="F395" s="402"/>
      <c r="G395" s="402"/>
      <c r="H395" s="402"/>
      <c r="I395" s="402"/>
      <c r="J395" s="402"/>
      <c r="K395" s="402"/>
      <c r="L395" s="402"/>
    </row>
    <row r="396" spans="1:12" ht="15.75">
      <c r="A396" s="333"/>
      <c r="B396" s="155"/>
      <c r="C396" s="158" t="s">
        <v>2</v>
      </c>
      <c r="D396" s="337"/>
      <c r="E396" s="337"/>
      <c r="F396" s="337"/>
      <c r="G396" s="337"/>
      <c r="H396" s="337"/>
      <c r="I396" s="337"/>
      <c r="J396" s="337"/>
      <c r="K396" s="337"/>
      <c r="L396" s="337"/>
    </row>
    <row r="397" spans="1:15" s="41" customFormat="1" ht="15.75">
      <c r="A397" s="333" t="s">
        <v>440</v>
      </c>
      <c r="B397" s="159"/>
      <c r="C397" s="334" t="s">
        <v>514</v>
      </c>
      <c r="D397" s="335"/>
      <c r="E397" s="335"/>
      <c r="F397" s="335"/>
      <c r="G397" s="335"/>
      <c r="H397" s="335"/>
      <c r="I397" s="335"/>
      <c r="J397" s="335"/>
      <c r="K397" s="335"/>
      <c r="L397" s="164"/>
      <c r="O397" s="21"/>
    </row>
    <row r="398" spans="1:15" s="41" customFormat="1" ht="15.75">
      <c r="A398" s="333"/>
      <c r="B398" s="159"/>
      <c r="C398" s="334" t="s">
        <v>515</v>
      </c>
      <c r="D398" s="335"/>
      <c r="E398" s="335"/>
      <c r="F398" s="335"/>
      <c r="G398" s="335"/>
      <c r="H398" s="335"/>
      <c r="I398" s="335"/>
      <c r="J398" s="335"/>
      <c r="K398" s="335"/>
      <c r="L398" s="164"/>
      <c r="O398" s="21"/>
    </row>
    <row r="399" spans="1:12" ht="15.75">
      <c r="A399" s="154" t="s">
        <v>441</v>
      </c>
      <c r="B399" s="155"/>
      <c r="C399" s="152" t="s">
        <v>513</v>
      </c>
      <c r="D399" s="157"/>
      <c r="E399" s="157"/>
      <c r="F399" s="157"/>
      <c r="G399" s="157"/>
      <c r="H399" s="157"/>
      <c r="I399" s="157"/>
      <c r="J399" s="152"/>
      <c r="K399" s="152"/>
      <c r="L399" s="154"/>
    </row>
    <row r="400" spans="1:12" ht="15.75">
      <c r="A400" s="154" t="s">
        <v>442</v>
      </c>
      <c r="B400" s="155"/>
      <c r="C400" s="152" t="s">
        <v>443</v>
      </c>
      <c r="D400" s="157"/>
      <c r="E400" s="157"/>
      <c r="F400" s="157"/>
      <c r="G400" s="157"/>
      <c r="H400" s="157"/>
      <c r="I400" s="157"/>
      <c r="J400" s="152"/>
      <c r="K400" s="152"/>
      <c r="L400" s="154"/>
    </row>
    <row r="401" spans="1:13" ht="15.75">
      <c r="A401" s="154" t="s">
        <v>444</v>
      </c>
      <c r="B401" s="155"/>
      <c r="C401" s="331" t="s">
        <v>445</v>
      </c>
      <c r="D401" s="152"/>
      <c r="E401" s="152"/>
      <c r="F401" s="152"/>
      <c r="G401" s="152"/>
      <c r="H401" s="152"/>
      <c r="I401" s="152"/>
      <c r="J401" s="152"/>
      <c r="K401" s="152"/>
      <c r="L401" s="164"/>
      <c r="M401" s="41"/>
    </row>
    <row r="402" spans="1:13" ht="15.75">
      <c r="A402" s="154" t="s">
        <v>446</v>
      </c>
      <c r="B402" s="155"/>
      <c r="C402" s="331" t="s">
        <v>547</v>
      </c>
      <c r="D402" s="152"/>
      <c r="E402" s="152"/>
      <c r="F402" s="379"/>
      <c r="G402" s="379"/>
      <c r="H402" s="379"/>
      <c r="I402" s="379"/>
      <c r="J402" s="379"/>
      <c r="K402" s="379"/>
      <c r="L402" s="380"/>
      <c r="M402" s="381"/>
    </row>
    <row r="403" spans="1:15" s="41" customFormat="1" ht="15.75">
      <c r="A403" s="154" t="s">
        <v>156</v>
      </c>
      <c r="B403" s="155"/>
      <c r="C403" s="331" t="s">
        <v>546</v>
      </c>
      <c r="D403" s="152"/>
      <c r="E403" s="336"/>
      <c r="F403" s="336"/>
      <c r="G403" s="336"/>
      <c r="H403" s="336"/>
      <c r="I403" s="336"/>
      <c r="J403" s="336"/>
      <c r="K403" s="336"/>
      <c r="L403" s="164"/>
      <c r="O403" s="21"/>
    </row>
    <row r="404" spans="1:12" ht="15.75">
      <c r="A404" s="154" t="s">
        <v>512</v>
      </c>
      <c r="B404" s="155"/>
      <c r="C404" s="152" t="s">
        <v>524</v>
      </c>
      <c r="D404" s="157"/>
      <c r="E404" s="157"/>
      <c r="F404" s="157"/>
      <c r="G404" s="157"/>
      <c r="H404" s="157"/>
      <c r="I404" s="157"/>
      <c r="J404" s="336"/>
      <c r="K404" s="152"/>
      <c r="L404" s="154"/>
    </row>
    <row r="405" spans="1:12" ht="15.75">
      <c r="A405" s="154"/>
      <c r="B405" s="155"/>
      <c r="C405" s="152" t="s">
        <v>0</v>
      </c>
      <c r="D405" s="157"/>
      <c r="E405" s="157"/>
      <c r="F405" s="157"/>
      <c r="G405" s="157"/>
      <c r="H405" s="157"/>
      <c r="I405" s="157"/>
      <c r="J405" s="336"/>
      <c r="K405" s="152"/>
      <c r="L405" s="154"/>
    </row>
    <row r="406" spans="1:12" ht="15.75">
      <c r="A406" s="154"/>
      <c r="B406" s="155"/>
      <c r="C406" s="155" t="s">
        <v>1</v>
      </c>
      <c r="D406" s="155"/>
      <c r="E406" s="155"/>
      <c r="F406" s="155"/>
      <c r="G406" s="155"/>
      <c r="H406" s="155"/>
      <c r="I406" s="155"/>
      <c r="J406" s="155"/>
      <c r="K406" s="155"/>
      <c r="L406" s="154"/>
    </row>
    <row r="407" spans="1:11" ht="15.75">
      <c r="A407" s="163"/>
      <c r="B407" s="162"/>
      <c r="C407" s="161"/>
      <c r="D407" s="5"/>
      <c r="E407" s="5"/>
      <c r="F407" s="5"/>
      <c r="G407" s="5"/>
      <c r="H407" s="5"/>
      <c r="I407" s="5"/>
      <c r="J407" s="61"/>
      <c r="K407" s="13"/>
    </row>
    <row r="408" spans="1:11" ht="15.75">
      <c r="A408" s="163"/>
      <c r="B408" s="162"/>
      <c r="C408" s="161"/>
      <c r="D408" s="5"/>
      <c r="E408" s="5"/>
      <c r="F408" s="5"/>
      <c r="G408" s="5"/>
      <c r="H408" s="5"/>
      <c r="I408" s="5"/>
      <c r="J408" s="61"/>
      <c r="K408" s="13"/>
    </row>
    <row r="409" spans="1:11" ht="15.75">
      <c r="A409" s="163"/>
      <c r="B409" s="162"/>
      <c r="C409" s="161"/>
      <c r="D409" s="5"/>
      <c r="E409" s="5"/>
      <c r="F409" s="5"/>
      <c r="G409" s="5"/>
      <c r="H409" s="5"/>
      <c r="I409" s="5"/>
      <c r="J409" s="61"/>
      <c r="K409" s="13"/>
    </row>
    <row r="410" spans="1:11" ht="15.75">
      <c r="A410" s="163"/>
      <c r="B410" s="162"/>
      <c r="C410" s="161"/>
      <c r="D410" s="5"/>
      <c r="E410" s="5"/>
      <c r="F410" s="5"/>
      <c r="G410" s="5"/>
      <c r="H410" s="5"/>
      <c r="I410" s="5"/>
      <c r="J410" s="61"/>
      <c r="K410" s="13"/>
    </row>
    <row r="411" spans="1:16" ht="15.75">
      <c r="A411" s="62" t="s">
        <v>148</v>
      </c>
      <c r="B411" s="41"/>
      <c r="C411" s="60"/>
      <c r="D411" s="5"/>
      <c r="E411" s="5"/>
      <c r="F411" s="5"/>
      <c r="G411" s="5"/>
      <c r="H411" s="5"/>
      <c r="I411" s="5"/>
      <c r="J411" s="13"/>
      <c r="K411" s="13"/>
      <c r="P411" s="315" t="str">
        <f>P66</f>
        <v>Effective Date: January 1, 2011</v>
      </c>
    </row>
    <row r="412" spans="1:11" ht="15.75">
      <c r="A412" s="62" t="str">
        <f>A67</f>
        <v>Issued on : October 16, 2010</v>
      </c>
      <c r="B412" s="41"/>
      <c r="C412" s="60"/>
      <c r="D412" s="5"/>
      <c r="E412" s="5"/>
      <c r="F412" s="5"/>
      <c r="G412" s="5"/>
      <c r="H412" s="5"/>
      <c r="I412" s="5"/>
      <c r="J412" s="13"/>
      <c r="K412" s="13"/>
    </row>
    <row r="413" spans="1:11" ht="15.75">
      <c r="A413" s="8"/>
      <c r="C413" s="13"/>
      <c r="D413" s="5"/>
      <c r="E413" s="5"/>
      <c r="F413" s="5"/>
      <c r="G413" s="5"/>
      <c r="H413" s="5"/>
      <c r="I413" s="5"/>
      <c r="J413" s="13"/>
      <c r="K413" s="13"/>
    </row>
    <row r="414" spans="1:11" ht="15.75">
      <c r="A414" s="8"/>
      <c r="C414" s="13"/>
      <c r="D414" s="5"/>
      <c r="E414" s="5"/>
      <c r="F414" s="5"/>
      <c r="G414" s="5"/>
      <c r="H414" s="5"/>
      <c r="I414" s="5"/>
      <c r="J414" s="13"/>
      <c r="K414" s="13"/>
    </row>
    <row r="415" spans="1:11" ht="15.75">
      <c r="A415" s="8"/>
      <c r="C415" s="13"/>
      <c r="D415" s="5"/>
      <c r="E415" s="5"/>
      <c r="F415" s="5"/>
      <c r="G415" s="5"/>
      <c r="H415" s="5"/>
      <c r="I415" s="5"/>
      <c r="J415" s="13"/>
      <c r="K415" s="12"/>
    </row>
    <row r="416" spans="1:11" ht="15.75">
      <c r="A416" s="8"/>
      <c r="C416" s="13"/>
      <c r="D416" s="5"/>
      <c r="E416" s="5"/>
      <c r="F416" s="5"/>
      <c r="G416" s="5"/>
      <c r="H416" s="5"/>
      <c r="I416" s="5"/>
      <c r="J416" s="13"/>
      <c r="K416" s="12"/>
    </row>
    <row r="417" spans="1:11" ht="15.75">
      <c r="A417" s="8"/>
      <c r="C417" s="13"/>
      <c r="D417" s="5"/>
      <c r="E417" s="5"/>
      <c r="F417" s="5"/>
      <c r="G417" s="5"/>
      <c r="H417" s="5"/>
      <c r="I417" s="5"/>
      <c r="J417" s="13"/>
      <c r="K417" s="5"/>
    </row>
    <row r="418" spans="1:11" ht="15.75">
      <c r="A418" s="8"/>
      <c r="C418" s="13"/>
      <c r="D418" s="12"/>
      <c r="E418" s="32"/>
      <c r="F418" s="12"/>
      <c r="G418" s="12"/>
      <c r="H418" s="77"/>
      <c r="I418" s="12"/>
      <c r="J418" s="13"/>
      <c r="K418" s="5"/>
    </row>
    <row r="419" spans="1:11" ht="15.75">
      <c r="A419" s="8"/>
      <c r="C419" s="13"/>
      <c r="D419" s="12"/>
      <c r="E419" s="32"/>
      <c r="F419" s="12"/>
      <c r="G419" s="12"/>
      <c r="H419" s="77"/>
      <c r="I419" s="12"/>
      <c r="J419" s="32"/>
      <c r="K419" s="5"/>
    </row>
    <row r="420" spans="1:10" ht="15.75">
      <c r="A420" s="8"/>
      <c r="C420" s="13"/>
      <c r="D420" s="5"/>
      <c r="E420" s="5"/>
      <c r="F420" s="5"/>
      <c r="G420" s="5"/>
      <c r="H420" s="5"/>
      <c r="I420" s="5"/>
      <c r="J420" s="32"/>
    </row>
    <row r="421" spans="1:10" ht="15.75">
      <c r="A421" s="3"/>
      <c r="C421" s="3"/>
      <c r="D421" s="5"/>
      <c r="E421" s="5"/>
      <c r="F421" s="5"/>
      <c r="G421" s="5"/>
      <c r="H421" s="5"/>
      <c r="I421" s="5"/>
      <c r="J421" s="5"/>
    </row>
    <row r="422" spans="1:10" ht="15.75">
      <c r="A422" s="3"/>
      <c r="C422" s="3"/>
      <c r="D422" s="5"/>
      <c r="E422" s="5"/>
      <c r="F422" s="5"/>
      <c r="G422" s="5"/>
      <c r="H422" s="5"/>
      <c r="I422" s="5"/>
      <c r="J422" s="5"/>
    </row>
    <row r="423" spans="3:10" ht="15.75">
      <c r="C423" s="5"/>
      <c r="J423" s="5"/>
    </row>
    <row r="424" ht="15.75">
      <c r="C424" s="5"/>
    </row>
    <row r="425" ht="15.75">
      <c r="C425" s="5"/>
    </row>
    <row r="426" ht="15.75">
      <c r="C426" s="41"/>
    </row>
  </sheetData>
  <sheetProtection/>
  <mergeCells count="1">
    <mergeCell ref="C395:L395"/>
  </mergeCells>
  <printOptions/>
  <pageMargins left="0.75" right="0.75" top="0.53" bottom="0.5" header="0.5" footer="0.5"/>
  <pageSetup fitToHeight="0" horizontalDpi="600" verticalDpi="600" orientation="landscape" scale="49" r:id="rId1"/>
  <rowBreaks count="5" manualBreakCount="5">
    <brk id="67" max="17" man="1"/>
    <brk id="134" max="255" man="1"/>
    <brk id="201" max="17" man="1"/>
    <brk id="268" max="255" man="1"/>
    <brk id="3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310"/>
  <sheetViews>
    <sheetView zoomScale="75" zoomScaleNormal="75" zoomScalePageLayoutView="0" workbookViewId="0" topLeftCell="P1">
      <selection activeCell="AB16" sqref="AB16"/>
    </sheetView>
  </sheetViews>
  <sheetFormatPr defaultColWidth="8.88671875" defaultRowHeight="15"/>
  <cols>
    <col min="1" max="1" width="5.99609375" style="0" customWidth="1"/>
    <col min="2" max="2" width="1.4375" style="252" customWidth="1"/>
    <col min="3" max="3" width="36.3359375" style="0" customWidth="1"/>
    <col min="4" max="4" width="33.77734375" style="0" customWidth="1"/>
    <col min="5" max="5" width="4.6640625" style="0" customWidth="1"/>
    <col min="6" max="6" width="14.10546875" style="0" customWidth="1"/>
    <col min="7" max="7" width="4.77734375" style="0" customWidth="1"/>
    <col min="8" max="8" width="11.3359375" style="0" bestFit="1" customWidth="1"/>
    <col min="9" max="9" width="4.77734375" style="0" customWidth="1"/>
    <col min="10" max="10" width="11.3359375" style="0" customWidth="1"/>
    <col min="11" max="11" width="4.6640625" style="0" customWidth="1"/>
    <col min="12" max="12" width="11.3359375" style="0" bestFit="1" customWidth="1"/>
    <col min="13" max="13" width="4.6640625" style="0" customWidth="1"/>
    <col min="14" max="14" width="11.3359375" style="0" bestFit="1" customWidth="1"/>
    <col min="15" max="15" width="6.99609375" style="0" customWidth="1"/>
    <col min="16" max="16" width="3.3359375" style="0" customWidth="1"/>
    <col min="17" max="17" width="4.99609375" style="224" customWidth="1"/>
    <col min="18" max="18" width="12.99609375" style="0" customWidth="1"/>
    <col min="19" max="19" width="29.99609375" style="0" customWidth="1"/>
    <col min="21" max="21" width="12.77734375" style="0" customWidth="1"/>
    <col min="22" max="22" width="13.5546875" style="0" customWidth="1"/>
    <col min="23" max="23" width="12.4453125" style="0" customWidth="1"/>
    <col min="24" max="24" width="12.10546875" style="0" customWidth="1"/>
    <col min="25" max="25" width="15.6640625" style="0" customWidth="1"/>
    <col min="26" max="26" width="12.77734375" style="0" customWidth="1"/>
    <col min="27" max="27" width="11.21484375" style="0" bestFit="1" customWidth="1"/>
    <col min="28" max="28" width="13.6640625" style="0" customWidth="1"/>
    <col min="29" max="29" width="10.4453125" style="0" customWidth="1"/>
    <col min="30" max="30" width="14.5546875" style="0" customWidth="1"/>
    <col min="33" max="33" width="2.4453125" style="0" customWidth="1"/>
    <col min="36" max="36" width="13.5546875" style="0" bestFit="1" customWidth="1"/>
    <col min="37" max="37" width="12.6640625" style="0" bestFit="1" customWidth="1"/>
    <col min="38" max="38" width="11.21484375" style="0" bestFit="1" customWidth="1"/>
    <col min="39" max="39" width="11.77734375" style="0" bestFit="1" customWidth="1"/>
    <col min="40" max="40" width="11.21484375" style="0" bestFit="1" customWidth="1"/>
  </cols>
  <sheetData>
    <row r="1" spans="1:30" ht="15.75">
      <c r="A1" s="170" t="s">
        <v>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315" t="s">
        <v>536</v>
      </c>
      <c r="P1" s="171"/>
      <c r="Q1" s="170" t="s">
        <v>3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D1" s="315" t="s">
        <v>538</v>
      </c>
    </row>
    <row r="2" spans="1:31" ht="15.75">
      <c r="A2" s="170" t="s">
        <v>4</v>
      </c>
      <c r="B2" s="170"/>
      <c r="C2" s="170"/>
      <c r="D2" s="170"/>
      <c r="E2" s="170"/>
      <c r="F2" s="172"/>
      <c r="G2" s="170"/>
      <c r="H2" s="170"/>
      <c r="I2" s="170"/>
      <c r="J2" s="170"/>
      <c r="K2" s="170"/>
      <c r="L2" s="170"/>
      <c r="M2" s="170"/>
      <c r="N2" s="170"/>
      <c r="O2" s="315" t="s">
        <v>537</v>
      </c>
      <c r="P2" s="171"/>
      <c r="Q2" s="170" t="s">
        <v>4</v>
      </c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315" t="s">
        <v>539</v>
      </c>
      <c r="AE2" s="171"/>
    </row>
    <row r="3" spans="1:30" ht="15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1" t="s">
        <v>31</v>
      </c>
      <c r="P3" s="171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 t="s">
        <v>31</v>
      </c>
    </row>
    <row r="4" spans="1:72" ht="15.75">
      <c r="A4" s="170"/>
      <c r="B4" s="170"/>
      <c r="C4" s="173" t="s">
        <v>66</v>
      </c>
      <c r="D4" s="173"/>
      <c r="E4" s="173"/>
      <c r="F4" s="174" t="s">
        <v>6</v>
      </c>
      <c r="G4" s="173"/>
      <c r="H4" s="173"/>
      <c r="I4" s="173"/>
      <c r="J4" s="175"/>
      <c r="K4" s="175"/>
      <c r="L4" s="175"/>
      <c r="M4" s="175"/>
      <c r="N4" s="393"/>
      <c r="O4" s="176" t="s">
        <v>493</v>
      </c>
      <c r="P4" s="255"/>
      <c r="Q4" s="170"/>
      <c r="R4" s="170"/>
      <c r="S4" s="173" t="s">
        <v>66</v>
      </c>
      <c r="T4" s="173"/>
      <c r="U4" s="173"/>
      <c r="V4" s="174" t="s">
        <v>6</v>
      </c>
      <c r="W4" s="173"/>
      <c r="X4" s="173"/>
      <c r="Y4" s="173"/>
      <c r="Z4" s="175"/>
      <c r="AA4" s="175"/>
      <c r="AB4" s="393"/>
      <c r="AC4" s="393"/>
      <c r="AD4" s="176" t="str">
        <f>O4</f>
        <v>For the 12 months ended 12/31/2011</v>
      </c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</row>
    <row r="5" spans="1:67" ht="15.75">
      <c r="A5" s="170"/>
      <c r="B5" s="170"/>
      <c r="C5" s="173"/>
      <c r="D5" s="178" t="s">
        <v>9</v>
      </c>
      <c r="E5" s="178"/>
      <c r="F5" s="178" t="s">
        <v>32</v>
      </c>
      <c r="G5" s="178"/>
      <c r="H5" s="178"/>
      <c r="I5" s="178"/>
      <c r="J5" s="175"/>
      <c r="K5" s="175"/>
      <c r="L5" s="175"/>
      <c r="M5" s="175"/>
      <c r="N5" s="179"/>
      <c r="O5" s="179"/>
      <c r="P5" s="179"/>
      <c r="Q5" s="170"/>
      <c r="R5" s="170"/>
      <c r="S5" s="173"/>
      <c r="T5" s="178" t="s">
        <v>9</v>
      </c>
      <c r="U5" s="178"/>
      <c r="V5" s="178" t="s">
        <v>32</v>
      </c>
      <c r="W5" s="178"/>
      <c r="X5" s="178"/>
      <c r="Y5" s="178"/>
      <c r="Z5" s="175"/>
      <c r="AA5" s="175"/>
      <c r="AB5" s="175"/>
      <c r="AC5" s="175"/>
      <c r="AD5" s="179"/>
      <c r="AE5" s="179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</row>
    <row r="6" spans="1:67" ht="15.75">
      <c r="A6" s="170"/>
      <c r="B6" s="170"/>
      <c r="C6" s="179"/>
      <c r="D6" s="179"/>
      <c r="E6" s="179"/>
      <c r="F6" s="179"/>
      <c r="G6" s="179"/>
      <c r="H6" s="179"/>
      <c r="I6" s="179"/>
      <c r="J6" s="179"/>
      <c r="K6" s="179" t="s">
        <v>33</v>
      </c>
      <c r="L6" s="179"/>
      <c r="M6" s="179"/>
      <c r="O6" s="179"/>
      <c r="P6" s="179"/>
      <c r="Q6" s="170"/>
      <c r="R6" s="170"/>
      <c r="S6" s="179"/>
      <c r="T6" s="179"/>
      <c r="U6" s="179"/>
      <c r="V6" s="179"/>
      <c r="W6" s="179"/>
      <c r="X6" s="179"/>
      <c r="Y6" s="179"/>
      <c r="Z6" s="179"/>
      <c r="AB6" s="179"/>
      <c r="AC6" s="179"/>
      <c r="AD6" s="179" t="s">
        <v>47</v>
      </c>
      <c r="AE6" s="179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</row>
    <row r="7" spans="1:67" ht="15.75">
      <c r="A7" s="180"/>
      <c r="B7" s="170"/>
      <c r="C7" s="179"/>
      <c r="D7" s="179"/>
      <c r="E7" s="179"/>
      <c r="F7" s="181" t="s">
        <v>70</v>
      </c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80"/>
      <c r="R7" s="170"/>
      <c r="S7" s="179"/>
      <c r="T7" s="179"/>
      <c r="U7" s="179"/>
      <c r="V7" s="181" t="s">
        <v>70</v>
      </c>
      <c r="W7" s="394"/>
      <c r="X7" s="179"/>
      <c r="Y7" s="179"/>
      <c r="Z7" s="179"/>
      <c r="AA7" s="179"/>
      <c r="AB7" s="179"/>
      <c r="AC7" s="179"/>
      <c r="AD7" s="179"/>
      <c r="AE7" s="179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</row>
    <row r="8" spans="1:67" ht="15.75">
      <c r="A8" s="180"/>
      <c r="B8" s="170"/>
      <c r="C8" s="179"/>
      <c r="D8" s="179"/>
      <c r="E8" s="179"/>
      <c r="F8" s="182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83"/>
      <c r="R8" s="184"/>
      <c r="S8" s="184">
        <v>-1</v>
      </c>
      <c r="T8" s="184">
        <v>-2</v>
      </c>
      <c r="U8" s="184">
        <v>-3</v>
      </c>
      <c r="V8" s="184">
        <v>-4</v>
      </c>
      <c r="W8" s="184">
        <v>-5</v>
      </c>
      <c r="X8" s="184">
        <v>-6</v>
      </c>
      <c r="Y8" s="184">
        <v>-7</v>
      </c>
      <c r="Z8" s="184">
        <v>-8</v>
      </c>
      <c r="AA8" s="184">
        <v>-9</v>
      </c>
      <c r="AB8" s="184">
        <v>-10</v>
      </c>
      <c r="AC8" s="184">
        <v>-11</v>
      </c>
      <c r="AD8" s="184">
        <v>-12</v>
      </c>
      <c r="AE8" s="184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</row>
    <row r="9" spans="1:67" ht="61.5">
      <c r="A9" s="180"/>
      <c r="B9" s="170"/>
      <c r="C9" s="179" t="s">
        <v>449</v>
      </c>
      <c r="D9" s="179"/>
      <c r="E9" s="179"/>
      <c r="F9" s="182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83"/>
      <c r="R9" s="257" t="s">
        <v>53</v>
      </c>
      <c r="S9" s="258" t="s">
        <v>48</v>
      </c>
      <c r="T9" s="258" t="s">
        <v>52</v>
      </c>
      <c r="U9" s="258" t="s">
        <v>450</v>
      </c>
      <c r="V9" s="258" t="s">
        <v>64</v>
      </c>
      <c r="W9" s="258" t="s">
        <v>54</v>
      </c>
      <c r="X9" s="258" t="s">
        <v>451</v>
      </c>
      <c r="Y9" s="258" t="s">
        <v>63</v>
      </c>
      <c r="Z9" s="258" t="s">
        <v>55</v>
      </c>
      <c r="AA9" s="258" t="s">
        <v>42</v>
      </c>
      <c r="AB9" s="258" t="s">
        <v>452</v>
      </c>
      <c r="AC9" s="258" t="s">
        <v>56</v>
      </c>
      <c r="AD9" s="259" t="s">
        <v>65</v>
      </c>
      <c r="AE9" s="299"/>
      <c r="AF9" s="177"/>
      <c r="AG9" s="177"/>
      <c r="AH9" s="177"/>
      <c r="AI9" s="177"/>
      <c r="AJ9" s="400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</row>
    <row r="10" spans="1:67" ht="30.75">
      <c r="A10" s="185"/>
      <c r="B10" s="186"/>
      <c r="C10" s="179" t="s">
        <v>9</v>
      </c>
      <c r="D10" s="187"/>
      <c r="E10" s="187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3"/>
      <c r="R10" s="257" t="s">
        <v>453</v>
      </c>
      <c r="S10" s="260"/>
      <c r="T10" s="260"/>
      <c r="U10" s="261" t="s">
        <v>11</v>
      </c>
      <c r="V10" s="258" t="s">
        <v>454</v>
      </c>
      <c r="W10" s="260" t="s">
        <v>455</v>
      </c>
      <c r="X10" s="261" t="s">
        <v>12</v>
      </c>
      <c r="Y10" s="258" t="s">
        <v>456</v>
      </c>
      <c r="Z10" s="260" t="s">
        <v>457</v>
      </c>
      <c r="AA10" s="261" t="s">
        <v>58</v>
      </c>
      <c r="AB10" s="258" t="s">
        <v>458</v>
      </c>
      <c r="AC10" s="261" t="s">
        <v>59</v>
      </c>
      <c r="AD10" s="262" t="s">
        <v>459</v>
      </c>
      <c r="AE10" s="256"/>
      <c r="AF10" s="177"/>
      <c r="AG10" s="177"/>
      <c r="AH10" s="177"/>
      <c r="AI10" s="177"/>
      <c r="AM10" s="399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</row>
    <row r="11" spans="1:67" ht="15">
      <c r="A11" s="185"/>
      <c r="B11" s="186"/>
      <c r="C11" s="187"/>
      <c r="D11" s="187"/>
      <c r="E11" s="187"/>
      <c r="F11" s="187"/>
      <c r="G11" s="187"/>
      <c r="H11" s="187"/>
      <c r="I11" s="187"/>
      <c r="J11" s="187"/>
      <c r="K11" s="190"/>
      <c r="L11" s="190"/>
      <c r="M11" s="190"/>
      <c r="N11" s="187"/>
      <c r="O11" s="187"/>
      <c r="P11" s="187"/>
      <c r="Q11" s="183"/>
      <c r="R11" s="263"/>
      <c r="S11" s="260"/>
      <c r="T11" s="262"/>
      <c r="U11" s="264"/>
      <c r="V11" s="262"/>
      <c r="W11" s="262"/>
      <c r="X11" s="264"/>
      <c r="Y11" s="260"/>
      <c r="Z11" s="263"/>
      <c r="AA11" s="264"/>
      <c r="AB11" s="264"/>
      <c r="AC11" s="264"/>
      <c r="AD11" s="264"/>
      <c r="AE11" s="256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</row>
    <row r="12" spans="1:67" ht="15.75">
      <c r="A12" s="186"/>
      <c r="B12" s="186"/>
      <c r="C12" s="191" t="s">
        <v>13</v>
      </c>
      <c r="D12" s="191" t="s">
        <v>14</v>
      </c>
      <c r="E12" s="192">
        <v>-3</v>
      </c>
      <c r="F12" s="191" t="s">
        <v>16</v>
      </c>
      <c r="G12" s="191"/>
      <c r="H12" s="191" t="s">
        <v>150</v>
      </c>
      <c r="I12" s="193"/>
      <c r="J12" s="194" t="s">
        <v>151</v>
      </c>
      <c r="K12" s="193"/>
      <c r="L12" s="195" t="s">
        <v>152</v>
      </c>
      <c r="M12" s="195"/>
      <c r="N12" s="195" t="s">
        <v>153</v>
      </c>
      <c r="O12" s="195"/>
      <c r="P12" s="195"/>
      <c r="Q12" s="196"/>
      <c r="R12" s="265" t="s">
        <v>19</v>
      </c>
      <c r="S12" s="266" t="s">
        <v>491</v>
      </c>
      <c r="T12" s="292">
        <v>277</v>
      </c>
      <c r="U12" s="300">
        <v>20869491</v>
      </c>
      <c r="V12" s="197">
        <f aca="true" t="shared" si="0" ref="V12:V17">$J$32</f>
        <v>0.07173612414639702</v>
      </c>
      <c r="W12" s="293">
        <f aca="true" t="shared" si="1" ref="W12:W17">U12*V12</f>
        <v>1497096.3972481152</v>
      </c>
      <c r="X12" s="300">
        <v>19987512.400000002</v>
      </c>
      <c r="Y12" s="268">
        <f aca="true" t="shared" si="2" ref="Y12:Y17">$H$45</f>
        <v>0.1249260540308192</v>
      </c>
      <c r="Z12" s="295">
        <f aca="true" t="shared" si="3" ref="Z12:Z17">X12*Y12</f>
        <v>2496961.054024069</v>
      </c>
      <c r="AA12" s="301">
        <v>526266.31</v>
      </c>
      <c r="AB12" s="296">
        <f aca="true" t="shared" si="4" ref="AB12:AB17">W12+Z12+AA12</f>
        <v>4520323.761272185</v>
      </c>
      <c r="AC12" s="301">
        <v>0</v>
      </c>
      <c r="AD12" s="296">
        <f aca="true" t="shared" si="5" ref="AD12:AD17">AB12+AC12</f>
        <v>4520323.761272185</v>
      </c>
      <c r="AE12" s="256"/>
      <c r="AF12" s="177"/>
      <c r="AG12" s="177"/>
      <c r="AH12" s="177"/>
      <c r="AI12" s="177"/>
      <c r="AJ12" s="201"/>
      <c r="AK12" s="201"/>
      <c r="AL12" s="201"/>
      <c r="AM12" s="201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</row>
    <row r="13" spans="1:67" ht="15.75">
      <c r="A13" s="186"/>
      <c r="B13" s="186"/>
      <c r="C13" s="198"/>
      <c r="D13" s="199" t="s">
        <v>5</v>
      </c>
      <c r="E13" s="199"/>
      <c r="F13" s="178"/>
      <c r="G13" s="178"/>
      <c r="I13" s="193"/>
      <c r="J13" s="199" t="s">
        <v>71</v>
      </c>
      <c r="K13" s="178"/>
      <c r="M13" s="178"/>
      <c r="N13" s="172" t="s">
        <v>72</v>
      </c>
      <c r="O13" s="200"/>
      <c r="P13" s="200"/>
      <c r="Q13" s="201"/>
      <c r="R13" s="265" t="s">
        <v>50</v>
      </c>
      <c r="S13" s="266" t="s">
        <v>492</v>
      </c>
      <c r="T13" s="292">
        <v>279</v>
      </c>
      <c r="U13" s="397">
        <v>4148050.6561538456</v>
      </c>
      <c r="V13" s="197">
        <f t="shared" si="0"/>
        <v>0.07173612414639702</v>
      </c>
      <c r="W13" s="293">
        <f t="shared" si="1"/>
        <v>297565.0768353959</v>
      </c>
      <c r="X13" s="300">
        <f>U13</f>
        <v>4148050.6561538456</v>
      </c>
      <c r="Y13" s="268">
        <f t="shared" si="2"/>
        <v>0.1249260540308192</v>
      </c>
      <c r="Z13" s="295">
        <f t="shared" si="3"/>
        <v>518199.60039325035</v>
      </c>
      <c r="AA13" s="301">
        <v>0</v>
      </c>
      <c r="AB13" s="296">
        <f t="shared" si="4"/>
        <v>815764.6772286462</v>
      </c>
      <c r="AC13" s="301">
        <v>0</v>
      </c>
      <c r="AD13" s="296">
        <f t="shared" si="5"/>
        <v>815764.6772286462</v>
      </c>
      <c r="AE13" s="256"/>
      <c r="AF13" s="177"/>
      <c r="AG13" s="177"/>
      <c r="AH13" s="177"/>
      <c r="AI13" s="177"/>
      <c r="AJ13" s="201"/>
      <c r="AK13" s="201"/>
      <c r="AL13" s="201"/>
      <c r="AM13" s="201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</row>
    <row r="14" spans="1:67" ht="15.75">
      <c r="A14" s="185" t="s">
        <v>7</v>
      </c>
      <c r="B14" s="186"/>
      <c r="C14" s="198"/>
      <c r="D14" s="172" t="s">
        <v>18</v>
      </c>
      <c r="E14" s="172"/>
      <c r="F14" s="202" t="s">
        <v>17</v>
      </c>
      <c r="G14" s="203"/>
      <c r="H14" s="199" t="s">
        <v>71</v>
      </c>
      <c r="I14" s="204"/>
      <c r="J14" s="205" t="s">
        <v>10</v>
      </c>
      <c r="K14" s="178"/>
      <c r="L14" s="172" t="s">
        <v>72</v>
      </c>
      <c r="M14" s="178"/>
      <c r="N14" s="206" t="s">
        <v>10</v>
      </c>
      <c r="O14" s="200"/>
      <c r="P14" s="200"/>
      <c r="Q14" s="207"/>
      <c r="R14" s="265" t="s">
        <v>51</v>
      </c>
      <c r="S14" s="266" t="s">
        <v>552</v>
      </c>
      <c r="T14" s="292" t="s">
        <v>550</v>
      </c>
      <c r="U14" s="397">
        <v>11051774.34</v>
      </c>
      <c r="V14" s="197">
        <f t="shared" si="0"/>
        <v>0.07173612414639702</v>
      </c>
      <c r="W14" s="293">
        <f t="shared" si="1"/>
        <v>792811.4560922049</v>
      </c>
      <c r="X14" s="300">
        <f>'[2]Forward Rate TO Support Data'!$E$56</f>
        <v>11040304.416923076</v>
      </c>
      <c r="Y14" s="268">
        <f t="shared" si="2"/>
        <v>0.1249260540308192</v>
      </c>
      <c r="Z14" s="295">
        <f t="shared" si="3"/>
        <v>1379221.666105224</v>
      </c>
      <c r="AA14" s="301">
        <v>149109</v>
      </c>
      <c r="AB14" s="296">
        <f t="shared" si="4"/>
        <v>2321142.1221974287</v>
      </c>
      <c r="AC14" s="301">
        <v>0</v>
      </c>
      <c r="AD14" s="296">
        <f t="shared" si="5"/>
        <v>2321142.1221974287</v>
      </c>
      <c r="AE14" s="256"/>
      <c r="AF14" s="177"/>
      <c r="AG14" s="177"/>
      <c r="AH14" s="177"/>
      <c r="AI14" s="177"/>
      <c r="AJ14" s="201"/>
      <c r="AK14" s="201"/>
      <c r="AL14" s="201"/>
      <c r="AM14" s="201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</row>
    <row r="15" spans="1:67" ht="16.5" thickBot="1">
      <c r="A15" s="208" t="s">
        <v>8</v>
      </c>
      <c r="B15" s="186"/>
      <c r="C15" s="209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83"/>
      <c r="R15" s="265" t="s">
        <v>490</v>
      </c>
      <c r="S15" s="266" t="s">
        <v>552</v>
      </c>
      <c r="T15" s="292" t="s">
        <v>551</v>
      </c>
      <c r="U15" s="397">
        <v>1468554.1330769227</v>
      </c>
      <c r="V15" s="197">
        <f t="shared" si="0"/>
        <v>0.07173612414639702</v>
      </c>
      <c r="W15" s="293">
        <f t="shared" si="1"/>
        <v>105348.38160611058</v>
      </c>
      <c r="X15" s="300">
        <f>U15</f>
        <v>1468554.1330769227</v>
      </c>
      <c r="Y15" s="268">
        <f t="shared" si="2"/>
        <v>0.1249260540308192</v>
      </c>
      <c r="Z15" s="295">
        <f t="shared" si="3"/>
        <v>183460.6729759505</v>
      </c>
      <c r="AA15" s="301">
        <v>0</v>
      </c>
      <c r="AB15" s="296">
        <f t="shared" si="4"/>
        <v>288809.0545820611</v>
      </c>
      <c r="AC15" s="301">
        <v>0</v>
      </c>
      <c r="AD15" s="296">
        <f t="shared" si="5"/>
        <v>288809.0545820611</v>
      </c>
      <c r="AE15" s="256"/>
      <c r="AF15" s="177"/>
      <c r="AG15" s="177"/>
      <c r="AH15" s="177"/>
      <c r="AI15" s="177"/>
      <c r="AJ15" s="201"/>
      <c r="AK15" s="201"/>
      <c r="AL15" s="201"/>
      <c r="AM15" s="201"/>
      <c r="AN15" s="201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</row>
    <row r="16" spans="1:67" ht="15.75">
      <c r="A16" s="398"/>
      <c r="B16" s="186"/>
      <c r="C16" s="209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83"/>
      <c r="R16" s="265"/>
      <c r="S16" s="266" t="s">
        <v>552</v>
      </c>
      <c r="T16" s="292" t="s">
        <v>556</v>
      </c>
      <c r="U16" s="397">
        <v>1739149.4846153844</v>
      </c>
      <c r="V16" s="197">
        <f t="shared" si="0"/>
        <v>0.07173612414639702</v>
      </c>
      <c r="W16" s="293">
        <f t="shared" si="1"/>
        <v>124759.8433375116</v>
      </c>
      <c r="X16" s="300">
        <f>U16</f>
        <v>1739149.4846153844</v>
      </c>
      <c r="Y16" s="268">
        <f t="shared" si="2"/>
        <v>0.1249260540308192</v>
      </c>
      <c r="Z16" s="295">
        <f t="shared" si="3"/>
        <v>217265.0824827329</v>
      </c>
      <c r="AA16" s="301">
        <v>0</v>
      </c>
      <c r="AB16" s="296">
        <f t="shared" si="4"/>
        <v>342024.9258202445</v>
      </c>
      <c r="AC16" s="301">
        <v>0</v>
      </c>
      <c r="AD16" s="296">
        <f t="shared" si="5"/>
        <v>342024.9258202445</v>
      </c>
      <c r="AE16" s="256"/>
      <c r="AF16" s="177"/>
      <c r="AG16" s="177"/>
      <c r="AH16" s="177"/>
      <c r="AI16" s="177"/>
      <c r="AJ16" s="201"/>
      <c r="AK16" s="201"/>
      <c r="AL16" s="201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</row>
    <row r="17" spans="1:67" ht="15">
      <c r="A17" s="185"/>
      <c r="B17" s="186"/>
      <c r="C17" s="198"/>
      <c r="D17" s="193"/>
      <c r="E17" s="193"/>
      <c r="F17" s="193"/>
      <c r="G17" s="193"/>
      <c r="H17" s="193"/>
      <c r="I17" s="193"/>
      <c r="J17" s="210"/>
      <c r="K17" s="193"/>
      <c r="L17" s="193"/>
      <c r="M17" s="193"/>
      <c r="N17" s="193"/>
      <c r="O17" s="193"/>
      <c r="P17" s="193"/>
      <c r="Q17" s="183"/>
      <c r="R17" s="265" t="s">
        <v>549</v>
      </c>
      <c r="S17" s="266" t="s">
        <v>491</v>
      </c>
      <c r="T17" s="292">
        <v>1025</v>
      </c>
      <c r="U17" s="300">
        <v>0</v>
      </c>
      <c r="V17" s="197">
        <f t="shared" si="0"/>
        <v>0.07173612414639702</v>
      </c>
      <c r="W17" s="293">
        <f t="shared" si="1"/>
        <v>0</v>
      </c>
      <c r="X17" s="300">
        <v>0</v>
      </c>
      <c r="Y17" s="268">
        <f t="shared" si="2"/>
        <v>0.1249260540308192</v>
      </c>
      <c r="Z17" s="295">
        <f t="shared" si="3"/>
        <v>0</v>
      </c>
      <c r="AA17" s="301">
        <v>0</v>
      </c>
      <c r="AB17" s="296">
        <f t="shared" si="4"/>
        <v>0</v>
      </c>
      <c r="AC17" s="301">
        <v>0</v>
      </c>
      <c r="AD17" s="296">
        <f t="shared" si="5"/>
        <v>0</v>
      </c>
      <c r="AE17" s="256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</row>
    <row r="18" spans="1:73" ht="15.75">
      <c r="A18" s="211">
        <v>1</v>
      </c>
      <c r="B18" s="186"/>
      <c r="C18" s="212" t="s">
        <v>461</v>
      </c>
      <c r="D18" s="213" t="s">
        <v>462</v>
      </c>
      <c r="E18" s="213"/>
      <c r="F18" s="214">
        <f>'MP Attach O'!J82+'MP Attach O'!J105+'MP Attach O'!J113</f>
        <v>402715952.79</v>
      </c>
      <c r="G18" s="193"/>
      <c r="H18" s="214">
        <f>'MP Attach O'!M82+'MP Attach O'!M105+'MP Attach O'!M113</f>
        <v>289915405.16230774</v>
      </c>
      <c r="I18" s="215"/>
      <c r="J18" s="210"/>
      <c r="K18" s="193"/>
      <c r="L18" s="214">
        <f>'MP Attach O'!P82+'MP Attach O'!P105+'MP Attach O'!P113</f>
        <v>112800547.6276923</v>
      </c>
      <c r="M18" s="193"/>
      <c r="N18" s="193"/>
      <c r="O18" s="193"/>
      <c r="P18" s="193"/>
      <c r="Q18" s="183"/>
      <c r="R18" s="270"/>
      <c r="S18" s="271"/>
      <c r="T18" s="271"/>
      <c r="U18" s="272"/>
      <c r="V18" s="273"/>
      <c r="W18" s="294"/>
      <c r="X18" s="274" t="s">
        <v>9</v>
      </c>
      <c r="Y18" s="271"/>
      <c r="Z18" s="275"/>
      <c r="AA18" s="272"/>
      <c r="AB18" s="272"/>
      <c r="AC18" s="272"/>
      <c r="AD18" s="272"/>
      <c r="AE18" s="256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</row>
    <row r="19" spans="1:67" ht="15.75">
      <c r="A19" s="211">
        <v>2</v>
      </c>
      <c r="B19" s="186"/>
      <c r="C19" s="212" t="s">
        <v>34</v>
      </c>
      <c r="D19" s="213" t="s">
        <v>463</v>
      </c>
      <c r="E19" s="213"/>
      <c r="F19" s="214">
        <f>'MP Attach O'!J98+'MP Attach O'!J105+'MP Attach O'!J113</f>
        <v>245528919.79314643</v>
      </c>
      <c r="G19" s="193"/>
      <c r="H19" s="214">
        <f>'MP Attach O'!M98+'MP Attach O'!M105+'MP Attach O'!M113</f>
        <v>177447260.16545415</v>
      </c>
      <c r="I19" s="186"/>
      <c r="J19" s="210"/>
      <c r="K19" s="186"/>
      <c r="L19" s="214">
        <f>'MP Attach O'!P98+'MP Attach O'!P105+'MP Attach O'!P113</f>
        <v>68081659.6276923</v>
      </c>
      <c r="M19" s="186"/>
      <c r="N19" s="193"/>
      <c r="O19" s="193"/>
      <c r="P19" s="193"/>
      <c r="Q19" s="183"/>
      <c r="R19" s="276">
        <v>2</v>
      </c>
      <c r="S19" s="277" t="s">
        <v>460</v>
      </c>
      <c r="T19" s="277"/>
      <c r="U19" s="277"/>
      <c r="V19" s="277"/>
      <c r="W19" s="277"/>
      <c r="X19" s="277"/>
      <c r="Y19" s="277"/>
      <c r="Z19" s="277"/>
      <c r="AA19" s="277"/>
      <c r="AB19" s="297">
        <f>SUM(AB12:AB18)</f>
        <v>8288064.541100565</v>
      </c>
      <c r="AC19" s="278" t="s">
        <v>9</v>
      </c>
      <c r="AD19" s="297">
        <f>SUM(AD12:AD18)</f>
        <v>8288064.541100565</v>
      </c>
      <c r="AE19" s="256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</row>
    <row r="20" spans="1:67" ht="15.75">
      <c r="A20" s="211"/>
      <c r="B20" s="186"/>
      <c r="C20" s="170"/>
      <c r="D20" s="213"/>
      <c r="E20" s="213"/>
      <c r="F20" s="216"/>
      <c r="G20" s="193"/>
      <c r="H20" s="193"/>
      <c r="I20" s="193"/>
      <c r="J20" s="210"/>
      <c r="K20" s="216"/>
      <c r="L20" s="193"/>
      <c r="M20" s="216"/>
      <c r="N20" s="193"/>
      <c r="O20" s="193"/>
      <c r="P20" s="193"/>
      <c r="Q20" s="217"/>
      <c r="R20" s="279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56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</row>
    <row r="21" spans="1:67" ht="30.75">
      <c r="A21" s="211"/>
      <c r="B21" s="186"/>
      <c r="C21" s="212"/>
      <c r="D21" s="213"/>
      <c r="E21" s="213"/>
      <c r="F21" s="193"/>
      <c r="G21" s="193"/>
      <c r="H21" s="193"/>
      <c r="I21" s="193"/>
      <c r="J21" s="210"/>
      <c r="K21" s="193"/>
      <c r="L21" s="193"/>
      <c r="M21" s="193"/>
      <c r="N21" s="193"/>
      <c r="O21" s="193"/>
      <c r="P21" s="193"/>
      <c r="Q21" s="183"/>
      <c r="R21" s="280" t="s">
        <v>464</v>
      </c>
      <c r="S21" s="281"/>
      <c r="T21" s="281"/>
      <c r="U21" s="261" t="s">
        <v>11</v>
      </c>
      <c r="V21" s="258" t="s">
        <v>465</v>
      </c>
      <c r="W21" s="260" t="s">
        <v>455</v>
      </c>
      <c r="X21" s="261" t="s">
        <v>12</v>
      </c>
      <c r="Y21" s="258" t="s">
        <v>466</v>
      </c>
      <c r="Z21" s="260" t="s">
        <v>457</v>
      </c>
      <c r="AA21" s="261" t="s">
        <v>58</v>
      </c>
      <c r="AB21" s="258" t="s">
        <v>458</v>
      </c>
      <c r="AC21" s="261" t="s">
        <v>59</v>
      </c>
      <c r="AD21" s="264" t="s">
        <v>459</v>
      </c>
      <c r="AE21" s="256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</row>
    <row r="22" spans="1:68" ht="15.75">
      <c r="A22" s="211"/>
      <c r="B22" s="186"/>
      <c r="C22" s="212" t="s">
        <v>35</v>
      </c>
      <c r="D22" s="213"/>
      <c r="E22" s="213"/>
      <c r="F22" s="193"/>
      <c r="G22" s="193"/>
      <c r="H22" s="193"/>
      <c r="I22" s="193"/>
      <c r="J22" s="210"/>
      <c r="K22" s="193"/>
      <c r="L22" s="193"/>
      <c r="M22" s="193"/>
      <c r="N22" s="193"/>
      <c r="O22" s="193"/>
      <c r="P22" s="193"/>
      <c r="Q22" s="183"/>
      <c r="R22" s="263"/>
      <c r="S22" s="260"/>
      <c r="T22" s="262"/>
      <c r="U22" s="264"/>
      <c r="V22" s="264"/>
      <c r="W22" s="262"/>
      <c r="X22" s="264"/>
      <c r="Y22" s="260"/>
      <c r="Z22" s="263"/>
      <c r="AA22" s="264"/>
      <c r="AB22" s="264"/>
      <c r="AC22" s="264"/>
      <c r="AD22" s="264"/>
      <c r="AE22" s="256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</row>
    <row r="23" spans="1:67" ht="15.75">
      <c r="A23" s="211">
        <v>3</v>
      </c>
      <c r="B23" s="186"/>
      <c r="C23" s="212" t="s">
        <v>57</v>
      </c>
      <c r="D23" s="213" t="s">
        <v>470</v>
      </c>
      <c r="E23" s="213"/>
      <c r="F23" s="214">
        <f>'MP Attach O'!J155</f>
        <v>21729606.919305425</v>
      </c>
      <c r="G23" s="193"/>
      <c r="H23" s="214">
        <f>'MP Attach O'!M155</f>
        <v>17222985.363133322</v>
      </c>
      <c r="I23" s="193"/>
      <c r="J23" s="210"/>
      <c r="K23" s="186"/>
      <c r="L23" s="214">
        <f>'MP Attach O'!P155</f>
        <v>4506621.556172102</v>
      </c>
      <c r="M23" s="186"/>
      <c r="N23" s="193"/>
      <c r="O23" s="193"/>
      <c r="P23" s="193"/>
      <c r="Q23" s="196"/>
      <c r="R23" s="265" t="s">
        <v>467</v>
      </c>
      <c r="S23" s="277" t="s">
        <v>468</v>
      </c>
      <c r="T23" s="267"/>
      <c r="U23" s="282"/>
      <c r="V23" s="218"/>
      <c r="W23" s="267"/>
      <c r="X23" s="282"/>
      <c r="Y23" s="268"/>
      <c r="Z23" s="269"/>
      <c r="AA23" s="282"/>
      <c r="AB23" s="283"/>
      <c r="AC23" s="284"/>
      <c r="AD23" s="285"/>
      <c r="AE23" s="256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</row>
    <row r="24" spans="1:67" ht="15.75">
      <c r="A24" s="211">
        <v>4</v>
      </c>
      <c r="B24" s="186"/>
      <c r="C24" s="212" t="s">
        <v>60</v>
      </c>
      <c r="D24" s="219" t="s">
        <v>472</v>
      </c>
      <c r="E24" s="213"/>
      <c r="F24" s="210">
        <f>F23/F18</f>
        <v>0.053957651214866405</v>
      </c>
      <c r="G24" s="193"/>
      <c r="H24" s="210">
        <f>H23/H18</f>
        <v>0.05940693407958476</v>
      </c>
      <c r="I24" s="193"/>
      <c r="J24" s="210">
        <f>H24</f>
        <v>0.05940693407958476</v>
      </c>
      <c r="K24" s="186"/>
      <c r="L24" s="210">
        <f>L23/L18</f>
        <v>0.03995212479860103</v>
      </c>
      <c r="M24" s="186"/>
      <c r="N24" s="210">
        <f>L24</f>
        <v>0.03995212479860103</v>
      </c>
      <c r="O24" s="220"/>
      <c r="P24" s="220"/>
      <c r="Q24" s="193"/>
      <c r="R24" s="265" t="s">
        <v>469</v>
      </c>
      <c r="S24" s="277"/>
      <c r="T24" s="267"/>
      <c r="U24" s="282"/>
      <c r="V24" s="218"/>
      <c r="W24" s="267"/>
      <c r="X24" s="282"/>
      <c r="Y24" s="268"/>
      <c r="Z24" s="269"/>
      <c r="AA24" s="282"/>
      <c r="AB24" s="283"/>
      <c r="AC24" s="284"/>
      <c r="AD24" s="285"/>
      <c r="AE24" s="256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</row>
    <row r="25" spans="1:67" ht="15.75">
      <c r="A25" s="211"/>
      <c r="B25" s="186"/>
      <c r="C25" s="212"/>
      <c r="D25" s="219" t="s">
        <v>473</v>
      </c>
      <c r="E25" s="213"/>
      <c r="F25" s="193"/>
      <c r="G25" s="193"/>
      <c r="H25" s="193"/>
      <c r="I25" s="210"/>
      <c r="J25" s="210"/>
      <c r="K25" s="193"/>
      <c r="L25" s="193"/>
      <c r="M25" s="193"/>
      <c r="N25" s="210"/>
      <c r="O25" s="186"/>
      <c r="P25" s="186"/>
      <c r="Q25" s="196"/>
      <c r="R25" s="265" t="s">
        <v>471</v>
      </c>
      <c r="S25" s="277"/>
      <c r="T25" s="267"/>
      <c r="U25" s="284"/>
      <c r="V25" s="286"/>
      <c r="W25" s="267"/>
      <c r="X25" s="287"/>
      <c r="Y25" s="277"/>
      <c r="Z25" s="269"/>
      <c r="AA25" s="284"/>
      <c r="AB25" s="286"/>
      <c r="AC25" s="284"/>
      <c r="AD25" s="286"/>
      <c r="AE25" s="256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</row>
    <row r="26" spans="1:67" ht="15.75">
      <c r="A26" s="211"/>
      <c r="B26" s="186"/>
      <c r="C26" s="170"/>
      <c r="D26" s="213"/>
      <c r="E26" s="213"/>
      <c r="F26" s="186"/>
      <c r="G26" s="193"/>
      <c r="H26" s="193"/>
      <c r="I26" s="193"/>
      <c r="J26" s="210"/>
      <c r="K26" s="186"/>
      <c r="L26" s="193"/>
      <c r="M26" s="186"/>
      <c r="N26" s="210"/>
      <c r="O26" s="186"/>
      <c r="P26" s="186"/>
      <c r="Q26" s="221"/>
      <c r="R26" s="270"/>
      <c r="S26" s="271"/>
      <c r="T26" s="273"/>
      <c r="U26" s="272"/>
      <c r="V26" s="272"/>
      <c r="W26" s="273"/>
      <c r="X26" s="272"/>
      <c r="Y26" s="271"/>
      <c r="Z26" s="275"/>
      <c r="AA26" s="272"/>
      <c r="AB26" s="272"/>
      <c r="AC26" s="272"/>
      <c r="AD26" s="272"/>
      <c r="AE26" s="256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</row>
    <row r="27" spans="1:67" ht="15.75">
      <c r="A27" s="222"/>
      <c r="B27" s="186"/>
      <c r="C27" s="212" t="s">
        <v>36</v>
      </c>
      <c r="D27" s="223"/>
      <c r="E27" s="223"/>
      <c r="F27" s="193"/>
      <c r="G27" s="193"/>
      <c r="H27" s="193"/>
      <c r="I27" s="193"/>
      <c r="J27" s="210"/>
      <c r="K27" s="193"/>
      <c r="L27" s="193"/>
      <c r="M27" s="193"/>
      <c r="N27" s="210"/>
      <c r="O27" s="193"/>
      <c r="P27" s="193"/>
      <c r="R27" s="288">
        <v>4</v>
      </c>
      <c r="S27" s="277" t="s">
        <v>474</v>
      </c>
      <c r="T27" s="289"/>
      <c r="U27" s="289"/>
      <c r="V27" s="289"/>
      <c r="W27" s="289"/>
      <c r="X27" s="289"/>
      <c r="Y27" s="289"/>
      <c r="Z27" s="289"/>
      <c r="AA27" s="289"/>
      <c r="AB27" s="290">
        <f>SUM(AB22:AB26)</f>
        <v>0</v>
      </c>
      <c r="AC27" s="290">
        <f>SUM(AC22:AC26)</f>
        <v>0</v>
      </c>
      <c r="AD27" s="290">
        <f>SUM(AD22:AD26)</f>
        <v>0</v>
      </c>
      <c r="AE27" s="256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</row>
    <row r="28" spans="1:67" ht="15.75">
      <c r="A28" s="222" t="s">
        <v>49</v>
      </c>
      <c r="B28" s="186"/>
      <c r="C28" s="212" t="s">
        <v>38</v>
      </c>
      <c r="D28" s="213" t="s">
        <v>475</v>
      </c>
      <c r="E28" s="213"/>
      <c r="F28" s="1">
        <f>'MP Attach O'!J174</f>
        <v>4553537.092415789</v>
      </c>
      <c r="G28" s="193"/>
      <c r="H28" s="214">
        <f>'MP Attach O'!M174</f>
        <v>3574422.1335429787</v>
      </c>
      <c r="I28" s="225"/>
      <c r="J28" s="210"/>
      <c r="K28" s="186"/>
      <c r="L28" s="214">
        <f>'MP Attach O'!P174</f>
        <v>979115.0189628111</v>
      </c>
      <c r="M28" s="186"/>
      <c r="N28" s="210"/>
      <c r="O28" s="226"/>
      <c r="P28" s="226"/>
      <c r="Q28" s="196"/>
      <c r="R28" s="288"/>
      <c r="S28" s="289"/>
      <c r="T28" s="289"/>
      <c r="U28" s="289"/>
      <c r="V28" s="289"/>
      <c r="W28" s="289"/>
      <c r="X28" s="289"/>
      <c r="Y28" s="289"/>
      <c r="Z28" s="289"/>
      <c r="AA28" s="289"/>
      <c r="AB28" s="290"/>
      <c r="AC28" s="289"/>
      <c r="AD28" s="289"/>
      <c r="AE28" s="227"/>
      <c r="AF28" s="228"/>
      <c r="AG28" s="228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</row>
    <row r="29" spans="1:67" ht="15.75">
      <c r="A29" s="222" t="s">
        <v>37</v>
      </c>
      <c r="B29" s="186"/>
      <c r="C29" s="212" t="s">
        <v>61</v>
      </c>
      <c r="D29" s="219" t="s">
        <v>476</v>
      </c>
      <c r="E29" s="213"/>
      <c r="F29" s="210">
        <f>F28/F18</f>
        <v>0.011307069066594126</v>
      </c>
      <c r="G29" s="193"/>
      <c r="H29" s="210">
        <f>H28/H18</f>
        <v>0.012329190066812268</v>
      </c>
      <c r="I29" s="193"/>
      <c r="J29" s="210">
        <f>H29</f>
        <v>0.012329190066812268</v>
      </c>
      <c r="K29" s="186"/>
      <c r="L29" s="210">
        <f>L28/L18</f>
        <v>0.008680055545425742</v>
      </c>
      <c r="M29" s="186"/>
      <c r="N29" s="210">
        <f>L29</f>
        <v>0.008680055545425742</v>
      </c>
      <c r="O29" s="220"/>
      <c r="P29" s="220"/>
      <c r="Q29" s="196"/>
      <c r="R29" s="288">
        <v>5</v>
      </c>
      <c r="S29" s="289" t="s">
        <v>522</v>
      </c>
      <c r="T29" s="289"/>
      <c r="U29" s="289"/>
      <c r="V29" s="289"/>
      <c r="W29" s="289"/>
      <c r="X29" s="289"/>
      <c r="Y29" s="289"/>
      <c r="Z29" s="289"/>
      <c r="AA29" s="289"/>
      <c r="AB29" s="290">
        <f>AB27+AB19</f>
        <v>8288064.541100565</v>
      </c>
      <c r="AC29" s="290" t="s">
        <v>9</v>
      </c>
      <c r="AD29" s="290">
        <f>AD27+AD19</f>
        <v>8288064.541100565</v>
      </c>
      <c r="AE29" s="227"/>
      <c r="AF29" s="228"/>
      <c r="AG29" s="228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</row>
    <row r="30" spans="1:67" ht="15.75">
      <c r="A30" s="222"/>
      <c r="B30" s="186"/>
      <c r="C30" s="212"/>
      <c r="D30" s="219" t="s">
        <v>477</v>
      </c>
      <c r="E30" s="213"/>
      <c r="F30" s="210"/>
      <c r="G30" s="193"/>
      <c r="H30" s="210"/>
      <c r="I30" s="193"/>
      <c r="J30" s="210"/>
      <c r="K30" s="186"/>
      <c r="L30" s="210"/>
      <c r="M30" s="186"/>
      <c r="N30" s="210"/>
      <c r="O30" s="220"/>
      <c r="P30" s="220"/>
      <c r="Q30" s="196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27"/>
      <c r="AF30" s="228"/>
      <c r="AG30" s="228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</row>
    <row r="31" spans="1:67" ht="15.75">
      <c r="A31" s="222"/>
      <c r="B31" s="186"/>
      <c r="C31" s="212"/>
      <c r="D31" s="213"/>
      <c r="E31" s="213"/>
      <c r="F31" s="210"/>
      <c r="G31" s="193"/>
      <c r="H31" s="193"/>
      <c r="I31" s="193"/>
      <c r="J31" s="210"/>
      <c r="K31" s="186"/>
      <c r="L31" s="193"/>
      <c r="M31" s="186"/>
      <c r="N31" s="210"/>
      <c r="O31" s="220"/>
      <c r="P31" s="220"/>
      <c r="Q31" s="196"/>
      <c r="R31" s="266" t="s">
        <v>22</v>
      </c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27"/>
      <c r="AF31" s="228"/>
      <c r="AG31" s="228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</row>
    <row r="32" spans="1:67" ht="16.5" thickBot="1">
      <c r="A32" s="222" t="s">
        <v>39</v>
      </c>
      <c r="B32" s="186"/>
      <c r="C32" s="230" t="s">
        <v>478</v>
      </c>
      <c r="D32" s="219" t="s">
        <v>479</v>
      </c>
      <c r="E32" s="213"/>
      <c r="F32" s="210">
        <f>F29+F24</f>
        <v>0.06526472028146053</v>
      </c>
      <c r="G32" s="193"/>
      <c r="H32" s="210">
        <f>H24+H29</f>
        <v>0.07173612414639702</v>
      </c>
      <c r="I32" s="193"/>
      <c r="J32" s="210">
        <f>H24+H29</f>
        <v>0.07173612414639702</v>
      </c>
      <c r="K32" s="186"/>
      <c r="L32" s="210">
        <f>L29+L24</f>
        <v>0.048632180344026776</v>
      </c>
      <c r="M32" s="186"/>
      <c r="N32" s="210">
        <f>L24+L29</f>
        <v>0.048632180344026776</v>
      </c>
      <c r="O32" s="220"/>
      <c r="P32" s="220"/>
      <c r="Q32" s="196"/>
      <c r="R32" s="298" t="s">
        <v>23</v>
      </c>
      <c r="S32" s="289" t="s">
        <v>9</v>
      </c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27"/>
      <c r="AF32" s="228"/>
      <c r="AG32" s="228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</row>
    <row r="33" spans="1:67" ht="15.75">
      <c r="A33" s="222"/>
      <c r="B33" s="186"/>
      <c r="C33" s="212"/>
      <c r="D33" s="219" t="s">
        <v>480</v>
      </c>
      <c r="E33" s="213"/>
      <c r="F33" s="193"/>
      <c r="G33" s="193"/>
      <c r="H33" s="193"/>
      <c r="I33" s="225"/>
      <c r="J33" s="210"/>
      <c r="K33" s="193"/>
      <c r="L33" s="193"/>
      <c r="M33" s="193"/>
      <c r="N33" s="210"/>
      <c r="O33" s="193"/>
      <c r="P33" s="193"/>
      <c r="Q33" s="196"/>
      <c r="R33" s="329" t="s">
        <v>24</v>
      </c>
      <c r="S33" s="266" t="s">
        <v>532</v>
      </c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227"/>
      <c r="AF33" s="228"/>
      <c r="AG33" s="228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</row>
    <row r="34" spans="1:67" ht="14.25" customHeight="1">
      <c r="A34" s="222"/>
      <c r="B34" s="186"/>
      <c r="C34" s="212"/>
      <c r="D34" s="219"/>
      <c r="E34" s="213"/>
      <c r="F34" s="193"/>
      <c r="G34" s="193"/>
      <c r="H34" s="302"/>
      <c r="J34" s="210"/>
      <c r="K34" s="193"/>
      <c r="L34" s="193"/>
      <c r="M34" s="193"/>
      <c r="N34" s="210"/>
      <c r="O34" s="193"/>
      <c r="P34" s="193"/>
      <c r="Q34" s="196"/>
      <c r="R34" s="329"/>
      <c r="S34" s="266" t="s">
        <v>530</v>
      </c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227"/>
      <c r="AF34" s="228"/>
      <c r="AG34" s="228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</row>
    <row r="35" spans="1:67" ht="15.75" customHeight="1">
      <c r="A35" s="231"/>
      <c r="B35" s="232"/>
      <c r="C35" s="178" t="s">
        <v>43</v>
      </c>
      <c r="D35" s="213"/>
      <c r="E35" s="213"/>
      <c r="F35" s="193"/>
      <c r="G35" s="233"/>
      <c r="H35" s="217"/>
      <c r="I35" s="210"/>
      <c r="J35" s="210"/>
      <c r="K35" s="193"/>
      <c r="L35" s="234"/>
      <c r="M35" s="193"/>
      <c r="N35" s="210"/>
      <c r="O35" s="232"/>
      <c r="P35" s="232"/>
      <c r="Q35" s="196"/>
      <c r="R35" s="329" t="s">
        <v>25</v>
      </c>
      <c r="S35" s="266" t="s">
        <v>533</v>
      </c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227"/>
      <c r="AF35" s="228"/>
      <c r="AG35" s="228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</row>
    <row r="36" spans="1:67" ht="15.75">
      <c r="A36" s="222" t="s">
        <v>40</v>
      </c>
      <c r="B36" s="232"/>
      <c r="C36" s="178" t="s">
        <v>20</v>
      </c>
      <c r="D36" s="213" t="s">
        <v>481</v>
      </c>
      <c r="E36" s="213"/>
      <c r="F36" s="214">
        <f>'MP Attach O'!J187</f>
        <v>10313765.013727432</v>
      </c>
      <c r="G36" s="193"/>
      <c r="H36" s="214">
        <f>'MP Attach O'!M187</f>
        <v>7436065.761529143</v>
      </c>
      <c r="J36" s="210"/>
      <c r="K36" s="193"/>
      <c r="L36" s="214">
        <f>'MP Attach O'!P187</f>
        <v>2877699.252198289</v>
      </c>
      <c r="M36" s="193"/>
      <c r="N36" s="210"/>
      <c r="O36" s="232"/>
      <c r="P36" s="232"/>
      <c r="Q36" s="196"/>
      <c r="R36" s="329"/>
      <c r="S36" s="266" t="s">
        <v>519</v>
      </c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227"/>
      <c r="AF36" s="228"/>
      <c r="AG36" s="228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</row>
    <row r="37" spans="1:67" ht="15.75">
      <c r="A37" s="222" t="s">
        <v>41</v>
      </c>
      <c r="B37" s="232"/>
      <c r="C37" s="178" t="s">
        <v>482</v>
      </c>
      <c r="D37" s="219" t="s">
        <v>498</v>
      </c>
      <c r="E37" s="213"/>
      <c r="F37" s="210">
        <f>F36/F19</f>
        <v>0.042006314459480325</v>
      </c>
      <c r="G37" s="233"/>
      <c r="H37" s="210">
        <f>H36/H19</f>
        <v>0.041905779523423795</v>
      </c>
      <c r="I37" s="210"/>
      <c r="J37" s="210">
        <f>H37</f>
        <v>0.041905779523423795</v>
      </c>
      <c r="K37" s="193"/>
      <c r="L37" s="210">
        <f>L36/L19</f>
        <v>0.04226834756871558</v>
      </c>
      <c r="M37" s="193"/>
      <c r="N37" s="210">
        <f>L37</f>
        <v>0.04226834756871558</v>
      </c>
      <c r="O37" s="232"/>
      <c r="P37" s="232"/>
      <c r="R37" s="329" t="s">
        <v>26</v>
      </c>
      <c r="S37" s="266" t="s">
        <v>534</v>
      </c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256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</row>
    <row r="38" spans="1:67" ht="15.75">
      <c r="A38" s="222"/>
      <c r="B38" s="232"/>
      <c r="C38" s="178"/>
      <c r="D38" s="219" t="s">
        <v>499</v>
      </c>
      <c r="E38" s="213"/>
      <c r="F38" s="210"/>
      <c r="G38" s="233"/>
      <c r="H38" s="210"/>
      <c r="I38" s="210"/>
      <c r="J38" s="210"/>
      <c r="K38" s="193"/>
      <c r="L38" s="210"/>
      <c r="M38" s="193"/>
      <c r="N38" s="210"/>
      <c r="O38" s="232"/>
      <c r="P38" s="232"/>
      <c r="R38" s="330"/>
      <c r="S38" s="266" t="s">
        <v>531</v>
      </c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189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</row>
    <row r="39" spans="1:67" ht="15.75">
      <c r="A39" s="231"/>
      <c r="B39" s="232"/>
      <c r="C39" s="178"/>
      <c r="D39" s="213"/>
      <c r="E39" s="213"/>
      <c r="F39" s="210"/>
      <c r="G39" s="233"/>
      <c r="H39" s="193"/>
      <c r="I39" s="210"/>
      <c r="J39" s="210"/>
      <c r="K39" s="193"/>
      <c r="L39" s="234"/>
      <c r="M39" s="193"/>
      <c r="N39" s="210"/>
      <c r="O39" s="232"/>
      <c r="P39" s="232"/>
      <c r="R39" s="329" t="s">
        <v>27</v>
      </c>
      <c r="S39" s="266" t="s">
        <v>535</v>
      </c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189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</row>
    <row r="40" spans="1:67" ht="15.75">
      <c r="A40" s="222"/>
      <c r="B40" s="186"/>
      <c r="C40" s="212" t="s">
        <v>21</v>
      </c>
      <c r="D40" s="235"/>
      <c r="E40" s="235"/>
      <c r="F40" s="236"/>
      <c r="G40" s="193"/>
      <c r="H40" s="236"/>
      <c r="J40" s="210"/>
      <c r="K40" s="186"/>
      <c r="L40" s="193"/>
      <c r="M40" s="186"/>
      <c r="N40" s="210"/>
      <c r="O40" s="186"/>
      <c r="P40" s="186"/>
      <c r="R40" s="329"/>
      <c r="S40" s="266" t="s">
        <v>520</v>
      </c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</row>
    <row r="41" spans="1:67" ht="15.75">
      <c r="A41" s="222" t="s">
        <v>44</v>
      </c>
      <c r="B41" s="186"/>
      <c r="C41" s="212" t="s">
        <v>46</v>
      </c>
      <c r="D41" s="223" t="s">
        <v>483</v>
      </c>
      <c r="E41" s="223"/>
      <c r="F41" s="237">
        <f>'MP Attach O'!J189</f>
        <v>20276874.34940024</v>
      </c>
      <c r="G41" s="238"/>
      <c r="H41" s="214">
        <f>'MP Attach O'!M189</f>
        <v>14731720.249521213</v>
      </c>
      <c r="I41" s="238"/>
      <c r="J41" s="210"/>
      <c r="K41" s="186"/>
      <c r="L41" s="214">
        <f>'MP Attach O'!P189</f>
        <v>5545154.09987903</v>
      </c>
      <c r="M41" s="186"/>
      <c r="N41" s="210"/>
      <c r="O41" s="220"/>
      <c r="P41" s="220"/>
      <c r="R41" s="329" t="s">
        <v>28</v>
      </c>
      <c r="S41" s="382" t="s">
        <v>521</v>
      </c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</row>
    <row r="42" spans="1:67" ht="15.75">
      <c r="A42" s="222" t="s">
        <v>45</v>
      </c>
      <c r="B42" s="186"/>
      <c r="C42" s="212" t="s">
        <v>62</v>
      </c>
      <c r="D42" s="219" t="s">
        <v>500</v>
      </c>
      <c r="E42" s="235"/>
      <c r="F42" s="210">
        <f>F41/F19</f>
        <v>0.08258446445527937</v>
      </c>
      <c r="G42" s="193"/>
      <c r="H42" s="210">
        <f>H41/H19</f>
        <v>0.08302027450739541</v>
      </c>
      <c r="I42" s="239"/>
      <c r="J42" s="210"/>
      <c r="K42" s="240"/>
      <c r="L42" s="210">
        <f>L41/L19</f>
        <v>0.08144857411236685</v>
      </c>
      <c r="M42" s="240"/>
      <c r="N42" s="210">
        <f>L42</f>
        <v>0.08144857411236685</v>
      </c>
      <c r="O42" s="186"/>
      <c r="P42" s="186"/>
      <c r="Q42" s="196"/>
      <c r="R42" s="329" t="s">
        <v>29</v>
      </c>
      <c r="S42" s="382" t="s">
        <v>517</v>
      </c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</row>
    <row r="43" spans="1:67" ht="15.75">
      <c r="A43" s="222"/>
      <c r="B43" s="186"/>
      <c r="C43" s="212"/>
      <c r="D43" s="219" t="s">
        <v>501</v>
      </c>
      <c r="E43" s="235"/>
      <c r="F43" s="210"/>
      <c r="G43" s="193"/>
      <c r="H43" s="210"/>
      <c r="I43" s="239"/>
      <c r="J43" s="210"/>
      <c r="K43" s="240"/>
      <c r="L43" s="210"/>
      <c r="M43" s="240"/>
      <c r="N43" s="210"/>
      <c r="O43" s="186"/>
      <c r="P43" s="186"/>
      <c r="Q43" s="196"/>
      <c r="R43" s="329" t="s">
        <v>30</v>
      </c>
      <c r="S43" s="382" t="s">
        <v>518</v>
      </c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</row>
    <row r="44" spans="1:67" ht="15.75">
      <c r="A44" s="231"/>
      <c r="B44" s="232"/>
      <c r="C44" s="212"/>
      <c r="D44" s="235"/>
      <c r="E44" s="235"/>
      <c r="F44" s="193"/>
      <c r="G44" s="193"/>
      <c r="H44" s="240"/>
      <c r="I44" s="239"/>
      <c r="J44" s="210"/>
      <c r="K44" s="240"/>
      <c r="L44" s="193"/>
      <c r="M44" s="240"/>
      <c r="N44" s="210"/>
      <c r="O44" s="186"/>
      <c r="P44" s="186"/>
      <c r="Q44" s="196"/>
      <c r="R44" s="291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</row>
    <row r="45" spans="1:67" ht="15.75">
      <c r="A45" s="222" t="s">
        <v>484</v>
      </c>
      <c r="B45" s="232"/>
      <c r="C45" s="170" t="s">
        <v>63</v>
      </c>
      <c r="D45" s="219" t="s">
        <v>485</v>
      </c>
      <c r="E45" s="235"/>
      <c r="F45" s="239"/>
      <c r="G45" s="193"/>
      <c r="H45" s="239">
        <f>H37+H42</f>
        <v>0.1249260540308192</v>
      </c>
      <c r="I45" s="239"/>
      <c r="K45" s="240"/>
      <c r="L45" s="239">
        <f>L37+L42</f>
        <v>0.12371692168108242</v>
      </c>
      <c r="M45" s="240"/>
      <c r="O45" s="186"/>
      <c r="P45" s="186"/>
      <c r="Q45" s="196"/>
      <c r="R45" s="291"/>
      <c r="S45" s="289"/>
      <c r="T45" s="229"/>
      <c r="U45" s="229"/>
      <c r="V45" s="229"/>
      <c r="W45" s="229"/>
      <c r="X45" s="229"/>
      <c r="Y45" s="229"/>
      <c r="Z45" s="229"/>
      <c r="AA45" s="229"/>
      <c r="AB45" s="229"/>
      <c r="AC45" s="189"/>
      <c r="AD45" s="189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</row>
    <row r="46" spans="1:67" ht="17.25" customHeight="1">
      <c r="A46" s="231"/>
      <c r="B46" s="232"/>
      <c r="C46" s="212"/>
      <c r="D46" s="219" t="s">
        <v>486</v>
      </c>
      <c r="E46" s="235"/>
      <c r="F46" s="193" t="s">
        <v>9</v>
      </c>
      <c r="G46" s="193"/>
      <c r="H46" s="193"/>
      <c r="I46" s="239"/>
      <c r="J46" s="193"/>
      <c r="K46" s="240"/>
      <c r="L46" s="240"/>
      <c r="M46" s="240"/>
      <c r="N46" s="193" t="s">
        <v>9</v>
      </c>
      <c r="O46" s="186"/>
      <c r="P46" s="186"/>
      <c r="R46" s="229"/>
      <c r="T46" s="241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</row>
    <row r="47" spans="1:67" ht="17.25" customHeight="1">
      <c r="A47" s="231"/>
      <c r="B47" s="232"/>
      <c r="C47" s="212"/>
      <c r="D47" s="235"/>
      <c r="E47" s="235"/>
      <c r="F47" s="193"/>
      <c r="G47" s="193"/>
      <c r="H47" s="193"/>
      <c r="I47" s="239"/>
      <c r="J47" s="193"/>
      <c r="K47" s="240"/>
      <c r="L47" s="240"/>
      <c r="M47" s="240"/>
      <c r="N47" s="193"/>
      <c r="O47" s="186"/>
      <c r="P47" s="186"/>
      <c r="R47" s="201"/>
      <c r="S47" s="201"/>
      <c r="T47" s="201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</row>
    <row r="48" spans="1:67" ht="15.75">
      <c r="A48" s="231"/>
      <c r="B48" s="232"/>
      <c r="C48" s="243"/>
      <c r="D48" s="244"/>
      <c r="E48" s="244"/>
      <c r="F48" s="193"/>
      <c r="G48" s="243"/>
      <c r="H48" s="243"/>
      <c r="I48" s="210"/>
      <c r="J48" s="193"/>
      <c r="K48" s="193"/>
      <c r="L48" s="193"/>
      <c r="M48" s="193"/>
      <c r="N48" s="193"/>
      <c r="O48" s="220"/>
      <c r="P48" s="220"/>
      <c r="R48" s="248"/>
      <c r="S48" s="242"/>
      <c r="T48" s="201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</row>
    <row r="49" spans="1:67" ht="15.75">
      <c r="A49" s="245" t="s">
        <v>487</v>
      </c>
      <c r="B49" s="232"/>
      <c r="C49" s="194"/>
      <c r="D49" s="223"/>
      <c r="E49" s="223"/>
      <c r="F49" s="178"/>
      <c r="G49" s="170"/>
      <c r="H49" s="170"/>
      <c r="I49" s="246"/>
      <c r="J49" s="193"/>
      <c r="K49" s="178"/>
      <c r="L49" s="178"/>
      <c r="M49" s="178"/>
      <c r="N49" s="193"/>
      <c r="O49" s="247" t="s">
        <v>494</v>
      </c>
      <c r="P49" s="247"/>
      <c r="S49" s="242"/>
      <c r="T49" s="194"/>
      <c r="U49" s="223"/>
      <c r="V49" s="223"/>
      <c r="W49" s="178"/>
      <c r="X49" s="170"/>
      <c r="Y49" s="170"/>
      <c r="Z49" s="246"/>
      <c r="AA49" s="193"/>
      <c r="AB49" s="178"/>
      <c r="AC49" s="178"/>
      <c r="AD49" s="247" t="s">
        <v>494</v>
      </c>
      <c r="AE49" s="193"/>
      <c r="AG49" s="24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</row>
    <row r="50" spans="1:67" ht="15.75">
      <c r="A50" s="326" t="s">
        <v>540</v>
      </c>
      <c r="B50" s="248"/>
      <c r="C50" s="194"/>
      <c r="D50" s="223"/>
      <c r="E50" s="223"/>
      <c r="F50" s="178"/>
      <c r="G50" s="170"/>
      <c r="H50" s="170"/>
      <c r="I50" s="246"/>
      <c r="J50" s="193"/>
      <c r="K50" s="178"/>
      <c r="L50" s="178"/>
      <c r="M50" s="178"/>
      <c r="N50" s="193"/>
      <c r="O50" s="249"/>
      <c r="P50" s="249"/>
      <c r="Q50" s="196"/>
      <c r="R50" s="245" t="s">
        <v>487</v>
      </c>
      <c r="S50" s="232"/>
      <c r="T50" s="194"/>
      <c r="U50" s="223"/>
      <c r="V50" s="223"/>
      <c r="W50" s="178"/>
      <c r="X50" s="170"/>
      <c r="Y50" s="170"/>
      <c r="Z50" s="246"/>
      <c r="AA50" s="193"/>
      <c r="AB50" s="178"/>
      <c r="AC50" s="178"/>
      <c r="AD50" s="178"/>
      <c r="AE50" s="193"/>
      <c r="AF50" s="249"/>
      <c r="AG50" s="249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</row>
    <row r="51" spans="1:67" ht="15.75">
      <c r="A51" s="185"/>
      <c r="B51" s="186"/>
      <c r="C51" s="243"/>
      <c r="D51" s="243"/>
      <c r="E51" s="243"/>
      <c r="F51" s="193"/>
      <c r="G51" s="243"/>
      <c r="H51" s="243"/>
      <c r="I51" s="243"/>
      <c r="K51" s="243"/>
      <c r="L51" s="243"/>
      <c r="M51" s="243"/>
      <c r="N51" s="193"/>
      <c r="O51" s="193"/>
      <c r="P51" s="193"/>
      <c r="Q51" s="251"/>
      <c r="R51" s="326" t="s">
        <v>540</v>
      </c>
      <c r="S51" s="248"/>
      <c r="T51" s="201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</row>
    <row r="52" spans="14:30" ht="15">
      <c r="N52" s="193"/>
      <c r="Q52" s="251"/>
      <c r="R52" s="201"/>
      <c r="S52" s="250"/>
      <c r="T52" s="201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</row>
    <row r="53" spans="10:30" ht="15">
      <c r="J53" s="224"/>
      <c r="Q53" s="196"/>
      <c r="R53" s="201"/>
      <c r="S53" s="250"/>
      <c r="T53" s="201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</row>
    <row r="54" spans="10:30" ht="15">
      <c r="J54" s="224"/>
      <c r="Q54" s="253"/>
      <c r="R54" s="201"/>
      <c r="S54" s="250"/>
      <c r="T54" s="201" t="s">
        <v>9</v>
      </c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</row>
    <row r="55" spans="10:23" ht="15">
      <c r="J55" s="224"/>
      <c r="Q55" s="253"/>
      <c r="R55" s="201"/>
      <c r="S55" s="242"/>
      <c r="T55" s="254"/>
      <c r="U55" s="254"/>
      <c r="V55" s="254"/>
      <c r="W55" s="254"/>
    </row>
    <row r="56" spans="10:23" ht="15">
      <c r="J56" s="193"/>
      <c r="Q56" s="253"/>
      <c r="R56" s="254"/>
      <c r="S56" s="254"/>
      <c r="T56" s="254"/>
      <c r="U56" s="254"/>
      <c r="V56" s="254"/>
      <c r="W56" s="254"/>
    </row>
    <row r="57" spans="10:23" ht="15">
      <c r="J57" s="224"/>
      <c r="Q57" s="253"/>
      <c r="R57" s="254"/>
      <c r="S57" s="254"/>
      <c r="T57" s="254"/>
      <c r="U57" s="254"/>
      <c r="V57" s="254"/>
      <c r="W57" s="254"/>
    </row>
    <row r="58" spans="10:23" ht="15">
      <c r="J58" s="224"/>
      <c r="Q58" s="253"/>
      <c r="R58" s="254"/>
      <c r="S58" s="254"/>
      <c r="T58" s="254"/>
      <c r="U58" s="254"/>
      <c r="V58" s="254"/>
      <c r="W58" s="254"/>
    </row>
    <row r="59" spans="10:23" ht="15">
      <c r="J59" s="224"/>
      <c r="Q59" s="253"/>
      <c r="R59" s="254"/>
      <c r="S59" s="254"/>
      <c r="T59" s="254"/>
      <c r="U59" s="254"/>
      <c r="V59" s="254"/>
      <c r="W59" s="254"/>
    </row>
    <row r="60" spans="3:23" ht="15">
      <c r="C60" s="254"/>
      <c r="D60" s="254"/>
      <c r="E60" s="254"/>
      <c r="F60" s="254"/>
      <c r="G60" s="254"/>
      <c r="H60" s="254"/>
      <c r="I60" s="254"/>
      <c r="J60" s="224"/>
      <c r="K60" s="254"/>
      <c r="L60" s="254"/>
      <c r="M60" s="254"/>
      <c r="O60" s="254"/>
      <c r="P60" s="254"/>
      <c r="Q60" s="253"/>
      <c r="R60" s="254"/>
      <c r="S60" s="254"/>
      <c r="T60" s="254"/>
      <c r="U60" s="254"/>
      <c r="V60" s="254"/>
      <c r="W60" s="254"/>
    </row>
    <row r="61" spans="3:23" ht="15">
      <c r="C61" s="254"/>
      <c r="D61" s="254"/>
      <c r="E61" s="254"/>
      <c r="F61" s="254"/>
      <c r="G61" s="254"/>
      <c r="H61" s="254"/>
      <c r="I61" s="254"/>
      <c r="J61" s="224"/>
      <c r="K61" s="254"/>
      <c r="L61" s="254"/>
      <c r="M61" s="254"/>
      <c r="O61" s="254"/>
      <c r="P61" s="254"/>
      <c r="Q61" s="253"/>
      <c r="R61" s="254"/>
      <c r="S61" s="254"/>
      <c r="T61" s="254"/>
      <c r="U61" s="254"/>
      <c r="V61" s="254"/>
      <c r="W61" s="254"/>
    </row>
    <row r="62" spans="3:23" ht="15">
      <c r="C62" s="254"/>
      <c r="D62" s="254"/>
      <c r="E62" s="254"/>
      <c r="F62" s="254"/>
      <c r="G62" s="254"/>
      <c r="H62" s="254"/>
      <c r="I62" s="254"/>
      <c r="J62" s="224"/>
      <c r="K62" s="254"/>
      <c r="L62" s="254"/>
      <c r="M62" s="254"/>
      <c r="O62" s="254"/>
      <c r="P62" s="254"/>
      <c r="Q62" s="253"/>
      <c r="R62" s="254"/>
      <c r="S62" s="254"/>
      <c r="T62" s="254"/>
      <c r="U62" s="254"/>
      <c r="V62" s="254"/>
      <c r="W62" s="254"/>
    </row>
    <row r="63" spans="3:23" ht="15">
      <c r="C63" s="254"/>
      <c r="D63" s="254"/>
      <c r="E63" s="254"/>
      <c r="F63" s="254"/>
      <c r="G63" s="254"/>
      <c r="H63" s="254"/>
      <c r="I63" s="254"/>
      <c r="J63" s="224"/>
      <c r="K63" s="254"/>
      <c r="L63" s="254"/>
      <c r="M63" s="254"/>
      <c r="O63" s="254"/>
      <c r="P63" s="254"/>
      <c r="Q63" s="253"/>
      <c r="R63" s="254"/>
      <c r="S63" s="254"/>
      <c r="T63" s="254"/>
      <c r="U63" s="254"/>
      <c r="V63" s="254"/>
      <c r="W63" s="254"/>
    </row>
    <row r="64" spans="3:23" ht="15">
      <c r="C64" s="254"/>
      <c r="D64" s="254"/>
      <c r="E64" s="254"/>
      <c r="F64" s="254"/>
      <c r="G64" s="254"/>
      <c r="H64" s="254"/>
      <c r="I64" s="254"/>
      <c r="J64" s="224"/>
      <c r="K64" s="254"/>
      <c r="L64" s="254"/>
      <c r="M64" s="254"/>
      <c r="O64" s="254"/>
      <c r="P64" s="254"/>
      <c r="Q64" s="253"/>
      <c r="R64" s="254"/>
      <c r="S64" s="254"/>
      <c r="T64" s="254"/>
      <c r="U64" s="254"/>
      <c r="V64" s="254"/>
      <c r="W64" s="254"/>
    </row>
    <row r="65" spans="3:23" ht="15">
      <c r="C65" s="254"/>
      <c r="D65" s="254"/>
      <c r="E65" s="254"/>
      <c r="F65" s="254"/>
      <c r="G65" s="254"/>
      <c r="H65" s="254"/>
      <c r="I65" s="254"/>
      <c r="J65" s="224"/>
      <c r="K65" s="254"/>
      <c r="L65" s="254"/>
      <c r="M65" s="254"/>
      <c r="O65" s="254"/>
      <c r="P65" s="254"/>
      <c r="Q65" s="253"/>
      <c r="R65" s="254"/>
      <c r="S65" s="254"/>
      <c r="T65" s="254"/>
      <c r="U65" s="254"/>
      <c r="V65" s="254"/>
      <c r="W65" s="254"/>
    </row>
    <row r="66" spans="3:23" ht="15">
      <c r="C66" s="254"/>
      <c r="D66" s="254"/>
      <c r="E66" s="254"/>
      <c r="F66" s="254"/>
      <c r="G66" s="254"/>
      <c r="H66" s="254"/>
      <c r="I66" s="254"/>
      <c r="J66" s="224"/>
      <c r="K66" s="254"/>
      <c r="L66" s="254"/>
      <c r="M66" s="254"/>
      <c r="O66" s="254"/>
      <c r="P66" s="254"/>
      <c r="Q66" s="253"/>
      <c r="R66" s="254"/>
      <c r="S66" s="254"/>
      <c r="T66" s="254"/>
      <c r="U66" s="254"/>
      <c r="V66" s="254"/>
      <c r="W66" s="254"/>
    </row>
    <row r="67" spans="3:23" ht="15">
      <c r="C67" s="254"/>
      <c r="D67" s="254"/>
      <c r="E67" s="254"/>
      <c r="F67" s="254"/>
      <c r="G67" s="254"/>
      <c r="H67" s="254"/>
      <c r="I67" s="254"/>
      <c r="J67" s="224"/>
      <c r="K67" s="254"/>
      <c r="L67" s="254"/>
      <c r="M67" s="254"/>
      <c r="O67" s="254"/>
      <c r="P67" s="254"/>
      <c r="Q67" s="253"/>
      <c r="R67" s="254"/>
      <c r="S67" s="254"/>
      <c r="T67" s="254"/>
      <c r="U67" s="254"/>
      <c r="V67" s="254"/>
      <c r="W67" s="254"/>
    </row>
    <row r="68" spans="3:23" ht="15">
      <c r="C68" s="254"/>
      <c r="D68" s="254"/>
      <c r="E68" s="254"/>
      <c r="F68" s="254"/>
      <c r="G68" s="254"/>
      <c r="H68" s="254"/>
      <c r="I68" s="254"/>
      <c r="J68" s="224"/>
      <c r="K68" s="254"/>
      <c r="L68" s="254"/>
      <c r="M68" s="254"/>
      <c r="O68" s="254"/>
      <c r="P68" s="254"/>
      <c r="Q68" s="253"/>
      <c r="R68" s="254"/>
      <c r="S68" s="254"/>
      <c r="T68" s="254"/>
      <c r="U68" s="254"/>
      <c r="V68" s="254"/>
      <c r="W68" s="254"/>
    </row>
    <row r="69" spans="3:23" ht="15">
      <c r="C69" s="254"/>
      <c r="D69" s="254"/>
      <c r="E69" s="254"/>
      <c r="F69" s="254"/>
      <c r="G69" s="254"/>
      <c r="H69" s="254"/>
      <c r="I69" s="254"/>
      <c r="J69" s="224"/>
      <c r="K69" s="254"/>
      <c r="L69" s="254"/>
      <c r="M69" s="254"/>
      <c r="O69" s="254"/>
      <c r="P69" s="254"/>
      <c r="Q69" s="253"/>
      <c r="R69" s="254"/>
      <c r="S69" s="254"/>
      <c r="T69" s="254"/>
      <c r="U69" s="254"/>
      <c r="V69" s="254"/>
      <c r="W69" s="254"/>
    </row>
    <row r="70" spans="3:23" ht="15">
      <c r="C70" s="254"/>
      <c r="D70" s="254"/>
      <c r="E70" s="254"/>
      <c r="F70" s="254"/>
      <c r="G70" s="254"/>
      <c r="H70" s="254"/>
      <c r="I70" s="254"/>
      <c r="J70" s="224"/>
      <c r="K70" s="254"/>
      <c r="L70" s="254"/>
      <c r="M70" s="254"/>
      <c r="O70" s="254"/>
      <c r="P70" s="254"/>
      <c r="Q70" s="253"/>
      <c r="R70" s="254"/>
      <c r="S70" s="254"/>
      <c r="T70" s="254"/>
      <c r="U70" s="254"/>
      <c r="V70" s="254"/>
      <c r="W70" s="254"/>
    </row>
    <row r="71" spans="3:23" ht="15">
      <c r="C71" s="254"/>
      <c r="D71" s="254"/>
      <c r="E71" s="254"/>
      <c r="F71" s="254"/>
      <c r="G71" s="254"/>
      <c r="H71" s="254"/>
      <c r="I71" s="254"/>
      <c r="J71" s="224"/>
      <c r="K71" s="254"/>
      <c r="L71" s="254"/>
      <c r="M71" s="254"/>
      <c r="O71" s="254"/>
      <c r="P71" s="254"/>
      <c r="Q71" s="253"/>
      <c r="R71" s="254"/>
      <c r="S71" s="254"/>
      <c r="T71" s="254"/>
      <c r="U71" s="254"/>
      <c r="V71" s="254"/>
      <c r="W71" s="254"/>
    </row>
    <row r="72" spans="3:23" ht="15">
      <c r="C72" s="254"/>
      <c r="D72" s="254"/>
      <c r="E72" s="254"/>
      <c r="F72" s="254"/>
      <c r="G72" s="254"/>
      <c r="H72" s="254"/>
      <c r="I72" s="254"/>
      <c r="J72" s="224"/>
      <c r="K72" s="254"/>
      <c r="L72" s="254"/>
      <c r="M72" s="254"/>
      <c r="O72" s="254"/>
      <c r="P72" s="254"/>
      <c r="Q72" s="253"/>
      <c r="R72" s="254"/>
      <c r="S72" s="254"/>
      <c r="T72" s="254"/>
      <c r="U72" s="254"/>
      <c r="V72" s="254"/>
      <c r="W72" s="254"/>
    </row>
    <row r="73" spans="3:23" ht="15">
      <c r="C73" s="254"/>
      <c r="D73" s="254"/>
      <c r="E73" s="254"/>
      <c r="F73" s="254"/>
      <c r="G73" s="254"/>
      <c r="H73" s="254"/>
      <c r="I73" s="254"/>
      <c r="J73" s="224"/>
      <c r="K73" s="254"/>
      <c r="L73" s="254"/>
      <c r="M73" s="254"/>
      <c r="O73" s="254"/>
      <c r="P73" s="254"/>
      <c r="Q73" s="253"/>
      <c r="R73" s="254"/>
      <c r="S73" s="254"/>
      <c r="T73" s="254"/>
      <c r="U73" s="254"/>
      <c r="V73" s="254"/>
      <c r="W73" s="254"/>
    </row>
    <row r="74" spans="3:23" ht="15">
      <c r="C74" s="254"/>
      <c r="D74" s="254"/>
      <c r="E74" s="254"/>
      <c r="F74" s="254"/>
      <c r="G74" s="254"/>
      <c r="H74" s="254"/>
      <c r="I74" s="254"/>
      <c r="J74" s="224"/>
      <c r="K74" s="254"/>
      <c r="L74" s="254"/>
      <c r="M74" s="254"/>
      <c r="O74" s="254"/>
      <c r="P74" s="254"/>
      <c r="Q74" s="253"/>
      <c r="R74" s="254"/>
      <c r="S74" s="254"/>
      <c r="T74" s="254"/>
      <c r="U74" s="254"/>
      <c r="V74" s="254"/>
      <c r="W74" s="254"/>
    </row>
    <row r="75" spans="3:23" ht="15">
      <c r="C75" s="254"/>
      <c r="D75" s="254"/>
      <c r="E75" s="254"/>
      <c r="F75" s="254"/>
      <c r="G75" s="254"/>
      <c r="H75" s="254"/>
      <c r="I75" s="254"/>
      <c r="J75" s="224"/>
      <c r="K75" s="254"/>
      <c r="L75" s="254"/>
      <c r="M75" s="254"/>
      <c r="O75" s="254"/>
      <c r="P75" s="254"/>
      <c r="Q75" s="253"/>
      <c r="R75" s="254"/>
      <c r="S75" s="254"/>
      <c r="T75" s="254"/>
      <c r="U75" s="254"/>
      <c r="V75" s="254"/>
      <c r="W75" s="254"/>
    </row>
    <row r="76" spans="3:23" ht="15">
      <c r="C76" s="254"/>
      <c r="D76" s="254"/>
      <c r="E76" s="254"/>
      <c r="F76" s="254"/>
      <c r="G76" s="254"/>
      <c r="H76" s="254"/>
      <c r="I76" s="254"/>
      <c r="J76" s="240"/>
      <c r="K76" s="254"/>
      <c r="L76" s="254"/>
      <c r="M76" s="254"/>
      <c r="O76" s="254"/>
      <c r="P76" s="254"/>
      <c r="Q76" s="253"/>
      <c r="R76" s="254"/>
      <c r="S76" s="254"/>
      <c r="T76" s="254"/>
      <c r="U76" s="254"/>
      <c r="V76" s="254"/>
      <c r="W76" s="254"/>
    </row>
    <row r="77" spans="3:23" ht="15">
      <c r="C77" s="254"/>
      <c r="D77" s="254"/>
      <c r="E77" s="254"/>
      <c r="F77" s="254"/>
      <c r="G77" s="254"/>
      <c r="H77" s="254"/>
      <c r="I77" s="254"/>
      <c r="J77" s="240"/>
      <c r="K77" s="254"/>
      <c r="L77" s="254"/>
      <c r="M77" s="254"/>
      <c r="N77" s="193"/>
      <c r="O77" s="254"/>
      <c r="P77" s="254"/>
      <c r="Q77" s="253"/>
      <c r="R77" s="254"/>
      <c r="S77" s="254"/>
      <c r="T77" s="254"/>
      <c r="U77" s="254"/>
      <c r="V77" s="254"/>
      <c r="W77" s="254"/>
    </row>
    <row r="78" spans="3:23" ht="15">
      <c r="C78" s="254"/>
      <c r="D78" s="254"/>
      <c r="E78" s="254"/>
      <c r="F78" s="254"/>
      <c r="G78" s="254"/>
      <c r="H78" s="254"/>
      <c r="I78" s="254"/>
      <c r="J78" s="243"/>
      <c r="K78" s="254"/>
      <c r="L78" s="254"/>
      <c r="M78" s="254"/>
      <c r="N78" s="193"/>
      <c r="O78" s="254"/>
      <c r="P78" s="254"/>
      <c r="Q78" s="253"/>
      <c r="R78" s="254"/>
      <c r="S78" s="254"/>
      <c r="T78" s="254"/>
      <c r="U78" s="254"/>
      <c r="V78" s="254"/>
      <c r="W78" s="254"/>
    </row>
    <row r="79" spans="3:23" ht="15.75">
      <c r="C79" s="254"/>
      <c r="D79" s="254"/>
      <c r="E79" s="254"/>
      <c r="F79" s="254"/>
      <c r="G79" s="254"/>
      <c r="H79" s="254"/>
      <c r="I79" s="254"/>
      <c r="J79" s="170"/>
      <c r="K79" s="254"/>
      <c r="L79" s="254"/>
      <c r="M79" s="254"/>
      <c r="N79" s="193"/>
      <c r="O79" s="254"/>
      <c r="P79" s="254"/>
      <c r="Q79" s="253"/>
      <c r="R79" s="254"/>
      <c r="S79" s="254"/>
      <c r="T79" s="254"/>
      <c r="U79" s="254"/>
      <c r="V79" s="254"/>
      <c r="W79" s="254"/>
    </row>
    <row r="80" spans="3:23" ht="15.75">
      <c r="C80" s="254"/>
      <c r="D80" s="254"/>
      <c r="E80" s="254"/>
      <c r="F80" s="254"/>
      <c r="G80" s="254"/>
      <c r="H80" s="254"/>
      <c r="I80" s="254"/>
      <c r="J80" s="170"/>
      <c r="K80" s="254"/>
      <c r="L80" s="254"/>
      <c r="M80" s="254"/>
      <c r="N80" s="178"/>
      <c r="O80" s="254"/>
      <c r="P80" s="254"/>
      <c r="Q80" s="253"/>
      <c r="R80" s="254"/>
      <c r="S80" s="254"/>
      <c r="T80" s="254"/>
      <c r="U80" s="254"/>
      <c r="V80" s="254"/>
      <c r="W80" s="254"/>
    </row>
    <row r="81" spans="3:23" ht="15.75">
      <c r="C81" s="254"/>
      <c r="D81" s="254"/>
      <c r="E81" s="254"/>
      <c r="F81" s="254"/>
      <c r="G81" s="254"/>
      <c r="H81" s="254"/>
      <c r="I81" s="254"/>
      <c r="J81" s="243"/>
      <c r="K81" s="254"/>
      <c r="L81" s="254"/>
      <c r="M81" s="254"/>
      <c r="N81" s="178"/>
      <c r="O81" s="254"/>
      <c r="P81" s="254"/>
      <c r="Q81" s="253"/>
      <c r="R81" s="254"/>
      <c r="S81" s="254"/>
      <c r="T81" s="254"/>
      <c r="U81" s="254"/>
      <c r="V81" s="254"/>
      <c r="W81" s="254"/>
    </row>
    <row r="82" spans="3:23" ht="15">
      <c r="C82" s="254"/>
      <c r="D82" s="254"/>
      <c r="E82" s="254"/>
      <c r="F82" s="254"/>
      <c r="G82" s="254"/>
      <c r="H82" s="254"/>
      <c r="I82" s="254"/>
      <c r="K82" s="254"/>
      <c r="L82" s="254"/>
      <c r="M82" s="254"/>
      <c r="N82" s="193"/>
      <c r="O82" s="254"/>
      <c r="P82" s="254"/>
      <c r="Q82" s="253"/>
      <c r="R82" s="254"/>
      <c r="S82" s="254"/>
      <c r="T82" s="254"/>
      <c r="U82" s="254"/>
      <c r="V82" s="254"/>
      <c r="W82" s="254"/>
    </row>
    <row r="83" spans="3:23" ht="15">
      <c r="C83" s="254"/>
      <c r="D83" s="254"/>
      <c r="E83" s="254"/>
      <c r="F83" s="254"/>
      <c r="G83" s="254"/>
      <c r="H83" s="254"/>
      <c r="I83" s="254"/>
      <c r="K83" s="254"/>
      <c r="L83" s="254"/>
      <c r="M83" s="254"/>
      <c r="O83" s="254"/>
      <c r="P83" s="254"/>
      <c r="Q83" s="253"/>
      <c r="R83" s="254"/>
      <c r="S83" s="254"/>
      <c r="T83" s="254"/>
      <c r="U83" s="254"/>
      <c r="V83" s="254"/>
      <c r="W83" s="254"/>
    </row>
    <row r="84" spans="3:23" ht="15">
      <c r="C84" s="254"/>
      <c r="D84" s="254"/>
      <c r="E84" s="254"/>
      <c r="F84" s="254"/>
      <c r="G84" s="254"/>
      <c r="H84" s="254"/>
      <c r="I84" s="254"/>
      <c r="K84" s="254"/>
      <c r="L84" s="254"/>
      <c r="M84" s="254"/>
      <c r="O84" s="254"/>
      <c r="P84" s="254"/>
      <c r="Q84" s="253"/>
      <c r="R84" s="254"/>
      <c r="S84" s="254"/>
      <c r="T84" s="254"/>
      <c r="U84" s="254"/>
      <c r="V84" s="254"/>
      <c r="W84" s="254"/>
    </row>
    <row r="85" spans="3:23" ht="15">
      <c r="C85" s="254"/>
      <c r="D85" s="254"/>
      <c r="E85" s="254"/>
      <c r="F85" s="254"/>
      <c r="G85" s="254"/>
      <c r="H85" s="254"/>
      <c r="I85" s="254"/>
      <c r="K85" s="254"/>
      <c r="L85" s="254"/>
      <c r="M85" s="254"/>
      <c r="O85" s="254"/>
      <c r="P85" s="254"/>
      <c r="Q85" s="253"/>
      <c r="R85" s="254"/>
      <c r="S85" s="254"/>
      <c r="T85" s="254"/>
      <c r="U85" s="254"/>
      <c r="V85" s="254"/>
      <c r="W85" s="254"/>
    </row>
    <row r="86" spans="3:23" ht="15">
      <c r="C86" s="254"/>
      <c r="D86" s="254"/>
      <c r="E86" s="254"/>
      <c r="F86" s="254"/>
      <c r="G86" s="254"/>
      <c r="H86" s="254"/>
      <c r="I86" s="254"/>
      <c r="K86" s="254"/>
      <c r="L86" s="254"/>
      <c r="M86" s="254"/>
      <c r="O86" s="254"/>
      <c r="P86" s="254"/>
      <c r="Q86" s="253"/>
      <c r="R86" s="254"/>
      <c r="S86" s="254"/>
      <c r="T86" s="254"/>
      <c r="U86" s="254"/>
      <c r="V86" s="254"/>
      <c r="W86" s="254"/>
    </row>
    <row r="87" spans="3:23" ht="15">
      <c r="C87" s="254"/>
      <c r="D87" s="254"/>
      <c r="E87" s="254"/>
      <c r="F87" s="254"/>
      <c r="G87" s="254"/>
      <c r="H87" s="254"/>
      <c r="I87" s="254"/>
      <c r="K87" s="254"/>
      <c r="L87" s="254"/>
      <c r="M87" s="254"/>
      <c r="O87" s="254"/>
      <c r="P87" s="254"/>
      <c r="Q87" s="253"/>
      <c r="R87" s="254"/>
      <c r="S87" s="254"/>
      <c r="T87" s="254"/>
      <c r="U87" s="254"/>
      <c r="V87" s="254"/>
      <c r="W87" s="254"/>
    </row>
    <row r="88" spans="3:23" ht="15">
      <c r="C88" s="254"/>
      <c r="D88" s="254"/>
      <c r="E88" s="254"/>
      <c r="F88" s="254"/>
      <c r="G88" s="254"/>
      <c r="H88" s="254"/>
      <c r="I88" s="254"/>
      <c r="K88" s="254"/>
      <c r="L88" s="254"/>
      <c r="M88" s="254"/>
      <c r="O88" s="254"/>
      <c r="P88" s="254"/>
      <c r="Q88" s="253"/>
      <c r="R88" s="254"/>
      <c r="S88" s="254"/>
      <c r="T88" s="254"/>
      <c r="U88" s="254"/>
      <c r="V88" s="254"/>
      <c r="W88" s="254"/>
    </row>
    <row r="89" spans="3:23" ht="15">
      <c r="C89" s="254"/>
      <c r="D89" s="254"/>
      <c r="E89" s="254"/>
      <c r="F89" s="254"/>
      <c r="G89" s="254"/>
      <c r="H89" s="254"/>
      <c r="I89" s="254"/>
      <c r="K89" s="254"/>
      <c r="L89" s="254"/>
      <c r="M89" s="254"/>
      <c r="O89" s="254"/>
      <c r="P89" s="254"/>
      <c r="Q89" s="253"/>
      <c r="R89" s="254"/>
      <c r="S89" s="254"/>
      <c r="T89" s="254"/>
      <c r="U89" s="254"/>
      <c r="V89" s="254"/>
      <c r="W89" s="254"/>
    </row>
    <row r="90" spans="3:23" ht="15"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O90" s="254"/>
      <c r="P90" s="254"/>
      <c r="Q90" s="253"/>
      <c r="R90" s="254"/>
      <c r="S90" s="254"/>
      <c r="T90" s="254"/>
      <c r="U90" s="254"/>
      <c r="V90" s="254"/>
      <c r="W90" s="254"/>
    </row>
    <row r="91" spans="3:23" ht="15"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3"/>
      <c r="R91" s="254"/>
      <c r="S91" s="254"/>
      <c r="T91" s="254"/>
      <c r="U91" s="254"/>
      <c r="V91" s="254"/>
      <c r="W91" s="254"/>
    </row>
    <row r="92" spans="3:23" ht="15"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3"/>
      <c r="R92" s="254"/>
      <c r="S92" s="254"/>
      <c r="T92" s="254"/>
      <c r="U92" s="254"/>
      <c r="V92" s="254"/>
      <c r="W92" s="254"/>
    </row>
    <row r="93" spans="3:23" ht="15"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3"/>
      <c r="R93" s="254"/>
      <c r="S93" s="254"/>
      <c r="T93" s="254"/>
      <c r="U93" s="254"/>
      <c r="V93" s="254"/>
      <c r="W93" s="254"/>
    </row>
    <row r="94" spans="3:23" ht="15"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3"/>
      <c r="R94" s="254"/>
      <c r="S94" s="254"/>
      <c r="T94" s="254"/>
      <c r="U94" s="254"/>
      <c r="V94" s="254"/>
      <c r="W94" s="254"/>
    </row>
    <row r="95" spans="3:23" ht="15"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3"/>
      <c r="R95" s="254"/>
      <c r="S95" s="254"/>
      <c r="T95" s="254"/>
      <c r="U95" s="254"/>
      <c r="V95" s="254"/>
      <c r="W95" s="254"/>
    </row>
    <row r="96" spans="3:23" ht="15"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3"/>
      <c r="R96" s="254"/>
      <c r="S96" s="254"/>
      <c r="T96" s="254"/>
      <c r="U96" s="254"/>
      <c r="V96" s="254"/>
      <c r="W96" s="254"/>
    </row>
    <row r="97" spans="3:23" ht="15"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3"/>
      <c r="R97" s="254"/>
      <c r="S97" s="254"/>
      <c r="T97" s="254"/>
      <c r="U97" s="254"/>
      <c r="V97" s="254"/>
      <c r="W97" s="254"/>
    </row>
    <row r="98" spans="3:23" ht="15"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3"/>
      <c r="R98" s="254"/>
      <c r="S98" s="254"/>
      <c r="T98" s="254"/>
      <c r="U98" s="254"/>
      <c r="V98" s="254"/>
      <c r="W98" s="254"/>
    </row>
    <row r="99" spans="3:23" ht="15"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3"/>
      <c r="R99" s="254"/>
      <c r="S99" s="254"/>
      <c r="T99" s="254"/>
      <c r="U99" s="254"/>
      <c r="V99" s="254"/>
      <c r="W99" s="254"/>
    </row>
    <row r="100" spans="3:23" ht="15"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3"/>
      <c r="R100" s="254"/>
      <c r="S100" s="254"/>
      <c r="T100" s="254"/>
      <c r="U100" s="254"/>
      <c r="V100" s="254"/>
      <c r="W100" s="254"/>
    </row>
    <row r="101" spans="3:23" ht="15"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3"/>
      <c r="R101" s="254"/>
      <c r="S101" s="254"/>
      <c r="T101" s="254"/>
      <c r="U101" s="254"/>
      <c r="V101" s="254"/>
      <c r="W101" s="254"/>
    </row>
    <row r="102" spans="3:23" ht="15"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3"/>
      <c r="R102" s="254"/>
      <c r="S102" s="254"/>
      <c r="T102" s="254"/>
      <c r="U102" s="254"/>
      <c r="V102" s="254"/>
      <c r="W102" s="254"/>
    </row>
    <row r="103" spans="3:23" ht="15"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3"/>
      <c r="R103" s="254"/>
      <c r="S103" s="254"/>
      <c r="T103" s="254"/>
      <c r="U103" s="254"/>
      <c r="V103" s="254"/>
      <c r="W103" s="254"/>
    </row>
    <row r="104" spans="3:23" ht="15"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3"/>
      <c r="R104" s="254"/>
      <c r="S104" s="254"/>
      <c r="T104" s="254"/>
      <c r="U104" s="254"/>
      <c r="V104" s="254"/>
      <c r="W104" s="254"/>
    </row>
    <row r="105" spans="3:23" ht="15"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3"/>
      <c r="R105" s="254"/>
      <c r="S105" s="254"/>
      <c r="T105" s="254"/>
      <c r="U105" s="254"/>
      <c r="V105" s="254"/>
      <c r="W105" s="254"/>
    </row>
    <row r="106" spans="3:23" ht="15"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3"/>
      <c r="R106" s="254"/>
      <c r="S106" s="254"/>
      <c r="T106" s="254"/>
      <c r="U106" s="254"/>
      <c r="V106" s="254"/>
      <c r="W106" s="254"/>
    </row>
    <row r="107" spans="3:23" ht="15"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3"/>
      <c r="R107" s="254"/>
      <c r="S107" s="254"/>
      <c r="T107" s="254"/>
      <c r="U107" s="254"/>
      <c r="V107" s="254"/>
      <c r="W107" s="254"/>
    </row>
    <row r="108" spans="3:23" ht="15"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3"/>
      <c r="R108" s="254"/>
      <c r="S108" s="254"/>
      <c r="T108" s="254"/>
      <c r="U108" s="254"/>
      <c r="V108" s="254"/>
      <c r="W108" s="254"/>
    </row>
    <row r="109" spans="3:23" ht="15"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3"/>
      <c r="R109" s="254"/>
      <c r="S109" s="254"/>
      <c r="T109" s="254"/>
      <c r="U109" s="254"/>
      <c r="V109" s="254"/>
      <c r="W109" s="254"/>
    </row>
    <row r="110" spans="3:23" ht="15"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3"/>
      <c r="R110" s="254"/>
      <c r="S110" s="254"/>
      <c r="T110" s="254"/>
      <c r="U110" s="254"/>
      <c r="V110" s="254"/>
      <c r="W110" s="254"/>
    </row>
    <row r="111" spans="3:23" ht="15"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3"/>
      <c r="R111" s="254"/>
      <c r="S111" s="254"/>
      <c r="T111" s="254"/>
      <c r="U111" s="254"/>
      <c r="V111" s="254"/>
      <c r="W111" s="254"/>
    </row>
    <row r="112" spans="3:23" ht="15"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3"/>
      <c r="R112" s="254"/>
      <c r="S112" s="254"/>
      <c r="T112" s="254"/>
      <c r="U112" s="254"/>
      <c r="V112" s="254"/>
      <c r="W112" s="254"/>
    </row>
    <row r="113" spans="3:23" ht="15"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3"/>
      <c r="R113" s="254"/>
      <c r="S113" s="254"/>
      <c r="T113" s="254"/>
      <c r="U113" s="254"/>
      <c r="V113" s="254"/>
      <c r="W113" s="254"/>
    </row>
    <row r="114" spans="3:23" ht="15"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3"/>
      <c r="R114" s="254"/>
      <c r="S114" s="254"/>
      <c r="T114" s="254"/>
      <c r="U114" s="254"/>
      <c r="V114" s="254"/>
      <c r="W114" s="254"/>
    </row>
    <row r="115" spans="3:23" ht="15"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3"/>
      <c r="R115" s="254"/>
      <c r="S115" s="254"/>
      <c r="T115" s="254"/>
      <c r="U115" s="254"/>
      <c r="V115" s="254"/>
      <c r="W115" s="254"/>
    </row>
    <row r="116" spans="3:23" ht="15"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3"/>
      <c r="R116" s="254"/>
      <c r="S116" s="254"/>
      <c r="T116" s="254"/>
      <c r="U116" s="254"/>
      <c r="V116" s="254"/>
      <c r="W116" s="254"/>
    </row>
    <row r="117" spans="3:23" ht="15">
      <c r="C117" s="254"/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3"/>
      <c r="R117" s="254"/>
      <c r="S117" s="254"/>
      <c r="T117" s="254"/>
      <c r="U117" s="254"/>
      <c r="V117" s="254"/>
      <c r="W117" s="254"/>
    </row>
    <row r="118" spans="3:23" ht="15"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3"/>
      <c r="R118" s="254"/>
      <c r="S118" s="254"/>
      <c r="T118" s="254"/>
      <c r="U118" s="254"/>
      <c r="V118" s="254"/>
      <c r="W118" s="254"/>
    </row>
    <row r="119" spans="3:23" ht="15">
      <c r="C119" s="254"/>
      <c r="D119" s="254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3"/>
      <c r="R119" s="254"/>
      <c r="S119" s="254"/>
      <c r="T119" s="254"/>
      <c r="U119" s="254"/>
      <c r="V119" s="254"/>
      <c r="W119" s="254"/>
    </row>
    <row r="120" spans="3:23" ht="15"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3"/>
      <c r="R120" s="254"/>
      <c r="S120" s="254"/>
      <c r="T120" s="254"/>
      <c r="U120" s="254"/>
      <c r="V120" s="254"/>
      <c r="W120" s="254"/>
    </row>
    <row r="121" spans="3:23" ht="15"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3"/>
      <c r="R121" s="254"/>
      <c r="S121" s="254"/>
      <c r="T121" s="254"/>
      <c r="U121" s="254"/>
      <c r="V121" s="254"/>
      <c r="W121" s="254"/>
    </row>
    <row r="122" spans="3:23" ht="15"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3"/>
      <c r="R122" s="254"/>
      <c r="S122" s="254"/>
      <c r="T122" s="254"/>
      <c r="U122" s="254"/>
      <c r="V122" s="254"/>
      <c r="W122" s="254"/>
    </row>
    <row r="123" spans="3:23" ht="15"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3"/>
      <c r="R123" s="254"/>
      <c r="S123" s="254"/>
      <c r="T123" s="254"/>
      <c r="U123" s="254"/>
      <c r="V123" s="254"/>
      <c r="W123" s="254"/>
    </row>
    <row r="124" spans="3:23" ht="15"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3"/>
      <c r="R124" s="254"/>
      <c r="S124" s="254"/>
      <c r="T124" s="254"/>
      <c r="U124" s="254"/>
      <c r="V124" s="254"/>
      <c r="W124" s="254"/>
    </row>
    <row r="125" spans="3:23" ht="15"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3"/>
      <c r="R125" s="254"/>
      <c r="S125" s="254"/>
      <c r="T125" s="254"/>
      <c r="U125" s="254"/>
      <c r="V125" s="254"/>
      <c r="W125" s="254"/>
    </row>
    <row r="126" spans="3:23" ht="15"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3"/>
      <c r="R126" s="254"/>
      <c r="S126" s="254"/>
      <c r="T126" s="254"/>
      <c r="U126" s="254"/>
      <c r="V126" s="254"/>
      <c r="W126" s="254"/>
    </row>
    <row r="127" spans="3:23" ht="15">
      <c r="C127" s="254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3"/>
      <c r="R127" s="254"/>
      <c r="S127" s="254"/>
      <c r="T127" s="254"/>
      <c r="U127" s="254"/>
      <c r="V127" s="254"/>
      <c r="W127" s="254"/>
    </row>
    <row r="128" spans="3:23" ht="15"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3"/>
      <c r="R128" s="254"/>
      <c r="S128" s="254"/>
      <c r="T128" s="254"/>
      <c r="U128" s="254"/>
      <c r="V128" s="254"/>
      <c r="W128" s="254"/>
    </row>
    <row r="129" spans="3:23" ht="15"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3"/>
      <c r="R129" s="254"/>
      <c r="S129" s="254"/>
      <c r="T129" s="254"/>
      <c r="U129" s="254"/>
      <c r="V129" s="254"/>
      <c r="W129" s="254"/>
    </row>
    <row r="130" spans="3:23" ht="15">
      <c r="C130" s="254"/>
      <c r="D130" s="254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3"/>
      <c r="R130" s="254"/>
      <c r="S130" s="254"/>
      <c r="T130" s="254"/>
      <c r="U130" s="254"/>
      <c r="V130" s="254"/>
      <c r="W130" s="254"/>
    </row>
    <row r="131" spans="3:23" ht="15">
      <c r="C131" s="254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3"/>
      <c r="R131" s="254"/>
      <c r="S131" s="254"/>
      <c r="T131" s="254"/>
      <c r="U131" s="254"/>
      <c r="V131" s="254"/>
      <c r="W131" s="254"/>
    </row>
    <row r="132" spans="3:23" ht="15"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3"/>
      <c r="R132" s="254"/>
      <c r="S132" s="254"/>
      <c r="T132" s="254"/>
      <c r="U132" s="254"/>
      <c r="V132" s="254"/>
      <c r="W132" s="254"/>
    </row>
    <row r="133" spans="3:23" ht="15"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3"/>
      <c r="R133" s="254"/>
      <c r="S133" s="254"/>
      <c r="T133" s="254"/>
      <c r="U133" s="254"/>
      <c r="V133" s="254"/>
      <c r="W133" s="254"/>
    </row>
    <row r="134" spans="3:23" ht="15"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3"/>
      <c r="R134" s="254"/>
      <c r="S134" s="254"/>
      <c r="T134" s="254"/>
      <c r="U134" s="254"/>
      <c r="V134" s="254"/>
      <c r="W134" s="254"/>
    </row>
    <row r="135" spans="3:23" ht="15"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3"/>
      <c r="R135" s="254"/>
      <c r="S135" s="254"/>
      <c r="T135" s="254"/>
      <c r="U135" s="254"/>
      <c r="V135" s="254"/>
      <c r="W135" s="254"/>
    </row>
    <row r="136" spans="3:23" ht="15"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3"/>
      <c r="R136" s="254"/>
      <c r="S136" s="254"/>
      <c r="T136" s="254"/>
      <c r="U136" s="254"/>
      <c r="V136" s="254"/>
      <c r="W136" s="254"/>
    </row>
    <row r="137" spans="3:23" ht="15"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3"/>
      <c r="R137" s="254"/>
      <c r="S137" s="254"/>
      <c r="T137" s="254"/>
      <c r="U137" s="254"/>
      <c r="V137" s="254"/>
      <c r="W137" s="254"/>
    </row>
    <row r="138" spans="3:23" ht="15">
      <c r="C138" s="254"/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3"/>
      <c r="R138" s="254"/>
      <c r="S138" s="254"/>
      <c r="T138" s="254"/>
      <c r="U138" s="254"/>
      <c r="V138" s="254"/>
      <c r="W138" s="254"/>
    </row>
    <row r="139" spans="3:23" ht="15">
      <c r="C139" s="254"/>
      <c r="D139" s="254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3"/>
      <c r="R139" s="254"/>
      <c r="S139" s="254"/>
      <c r="T139" s="254"/>
      <c r="U139" s="254"/>
      <c r="V139" s="254"/>
      <c r="W139" s="254"/>
    </row>
    <row r="140" spans="3:23" ht="15">
      <c r="C140" s="254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3"/>
      <c r="R140" s="254"/>
      <c r="S140" s="254"/>
      <c r="T140" s="254"/>
      <c r="U140" s="254"/>
      <c r="V140" s="254"/>
      <c r="W140" s="254"/>
    </row>
    <row r="141" spans="3:23" ht="15"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3"/>
      <c r="R141" s="254"/>
      <c r="S141" s="254"/>
      <c r="T141" s="254"/>
      <c r="U141" s="254"/>
      <c r="V141" s="254"/>
      <c r="W141" s="254"/>
    </row>
    <row r="142" spans="3:23" ht="15">
      <c r="C142" s="254"/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3"/>
      <c r="R142" s="254"/>
      <c r="S142" s="254"/>
      <c r="T142" s="254"/>
      <c r="U142" s="254"/>
      <c r="V142" s="254"/>
      <c r="W142" s="254"/>
    </row>
    <row r="143" spans="3:23" ht="15">
      <c r="C143" s="254"/>
      <c r="D143" s="254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3"/>
      <c r="R143" s="254"/>
      <c r="S143" s="254"/>
      <c r="T143" s="254"/>
      <c r="U143" s="254"/>
      <c r="V143" s="254"/>
      <c r="W143" s="254"/>
    </row>
    <row r="144" spans="3:23" ht="15"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3"/>
      <c r="R144" s="254"/>
      <c r="S144" s="254"/>
      <c r="T144" s="254"/>
      <c r="U144" s="254"/>
      <c r="V144" s="254"/>
      <c r="W144" s="254"/>
    </row>
    <row r="145" spans="3:23" ht="15"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3"/>
      <c r="R145" s="254"/>
      <c r="S145" s="254"/>
      <c r="T145" s="254"/>
      <c r="U145" s="254"/>
      <c r="V145" s="254"/>
      <c r="W145" s="254"/>
    </row>
    <row r="146" spans="3:23" ht="15"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3"/>
      <c r="R146" s="254"/>
      <c r="S146" s="254"/>
      <c r="T146" s="254"/>
      <c r="U146" s="254"/>
      <c r="V146" s="254"/>
      <c r="W146" s="254"/>
    </row>
    <row r="147" spans="3:23" ht="15"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3"/>
      <c r="R147" s="254"/>
      <c r="S147" s="254"/>
      <c r="T147" s="254"/>
      <c r="U147" s="254"/>
      <c r="V147" s="254"/>
      <c r="W147" s="254"/>
    </row>
    <row r="148" spans="3:23" ht="15"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3"/>
      <c r="R148" s="254"/>
      <c r="S148" s="254"/>
      <c r="T148" s="254"/>
      <c r="U148" s="254"/>
      <c r="V148" s="254"/>
      <c r="W148" s="254"/>
    </row>
    <row r="149" spans="3:23" ht="15"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3"/>
      <c r="R149" s="254"/>
      <c r="S149" s="254"/>
      <c r="T149" s="254"/>
      <c r="U149" s="254"/>
      <c r="V149" s="254"/>
      <c r="W149" s="254"/>
    </row>
    <row r="150" spans="3:23" ht="15"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3"/>
      <c r="R150" s="254"/>
      <c r="S150" s="254"/>
      <c r="T150" s="254"/>
      <c r="U150" s="254"/>
      <c r="V150" s="254"/>
      <c r="W150" s="254"/>
    </row>
    <row r="151" spans="3:23" ht="15">
      <c r="C151" s="254"/>
      <c r="D151" s="254"/>
      <c r="E151" s="254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3"/>
      <c r="R151" s="254"/>
      <c r="S151" s="254"/>
      <c r="T151" s="254"/>
      <c r="U151" s="254"/>
      <c r="V151" s="254"/>
      <c r="W151" s="254"/>
    </row>
    <row r="152" spans="3:23" ht="15">
      <c r="C152" s="254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3"/>
      <c r="R152" s="254"/>
      <c r="S152" s="254"/>
      <c r="T152" s="254"/>
      <c r="U152" s="254"/>
      <c r="V152" s="254"/>
      <c r="W152" s="254"/>
    </row>
    <row r="153" spans="3:23" ht="15">
      <c r="C153" s="254"/>
      <c r="D153" s="254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3"/>
      <c r="R153" s="254"/>
      <c r="S153" s="254"/>
      <c r="T153" s="254"/>
      <c r="U153" s="254"/>
      <c r="V153" s="254"/>
      <c r="W153" s="254"/>
    </row>
    <row r="154" spans="3:23" ht="15">
      <c r="C154" s="254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3"/>
      <c r="R154" s="254"/>
      <c r="S154" s="254"/>
      <c r="T154" s="254"/>
      <c r="U154" s="254"/>
      <c r="V154" s="254"/>
      <c r="W154" s="254"/>
    </row>
    <row r="155" spans="3:23" ht="15">
      <c r="C155" s="254"/>
      <c r="D155" s="254"/>
      <c r="E155" s="254"/>
      <c r="F155" s="254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3"/>
      <c r="R155" s="254"/>
      <c r="S155" s="254"/>
      <c r="T155" s="254"/>
      <c r="U155" s="254"/>
      <c r="V155" s="254"/>
      <c r="W155" s="254"/>
    </row>
    <row r="156" spans="3:23" ht="15">
      <c r="C156" s="254"/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3"/>
      <c r="R156" s="254"/>
      <c r="S156" s="254"/>
      <c r="T156" s="254"/>
      <c r="U156" s="254"/>
      <c r="V156" s="254"/>
      <c r="W156" s="254"/>
    </row>
    <row r="157" spans="3:23" ht="15">
      <c r="C157" s="254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3"/>
      <c r="R157" s="254"/>
      <c r="S157" s="254"/>
      <c r="T157" s="254"/>
      <c r="U157" s="254"/>
      <c r="V157" s="254"/>
      <c r="W157" s="254"/>
    </row>
    <row r="158" spans="3:23" ht="15">
      <c r="C158" s="254"/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3"/>
      <c r="R158" s="254"/>
      <c r="S158" s="254"/>
      <c r="T158" s="254"/>
      <c r="U158" s="254"/>
      <c r="V158" s="254"/>
      <c r="W158" s="254"/>
    </row>
    <row r="159" spans="3:23" ht="15">
      <c r="C159" s="254"/>
      <c r="D159" s="25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3"/>
      <c r="R159" s="254"/>
      <c r="S159" s="254"/>
      <c r="T159" s="254"/>
      <c r="U159" s="254"/>
      <c r="V159" s="254"/>
      <c r="W159" s="254"/>
    </row>
    <row r="160" spans="3:23" ht="15">
      <c r="C160" s="254"/>
      <c r="D160" s="254"/>
      <c r="E160" s="254"/>
      <c r="F160" s="254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3"/>
      <c r="R160" s="254"/>
      <c r="S160" s="254"/>
      <c r="T160" s="254"/>
      <c r="U160" s="254"/>
      <c r="V160" s="254"/>
      <c r="W160" s="254"/>
    </row>
    <row r="161" spans="3:23" ht="15"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3"/>
      <c r="R161" s="254"/>
      <c r="S161" s="254"/>
      <c r="T161" s="254"/>
      <c r="U161" s="254"/>
      <c r="V161" s="254"/>
      <c r="W161" s="254"/>
    </row>
    <row r="162" spans="3:23" ht="15">
      <c r="C162" s="254"/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3"/>
      <c r="R162" s="254"/>
      <c r="S162" s="254"/>
      <c r="T162" s="254"/>
      <c r="U162" s="254"/>
      <c r="V162" s="254"/>
      <c r="W162" s="254"/>
    </row>
    <row r="163" spans="3:23" ht="15"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3"/>
      <c r="R163" s="254"/>
      <c r="S163" s="254"/>
      <c r="T163" s="254"/>
      <c r="U163" s="254"/>
      <c r="V163" s="254"/>
      <c r="W163" s="254"/>
    </row>
    <row r="164" spans="3:23" ht="15">
      <c r="C164" s="254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3"/>
      <c r="R164" s="254"/>
      <c r="S164" s="254"/>
      <c r="T164" s="254"/>
      <c r="U164" s="254"/>
      <c r="V164" s="254"/>
      <c r="W164" s="254"/>
    </row>
    <row r="165" spans="3:23" ht="15"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3"/>
      <c r="R165" s="254"/>
      <c r="S165" s="254"/>
      <c r="T165" s="254"/>
      <c r="U165" s="254"/>
      <c r="V165" s="254"/>
      <c r="W165" s="254"/>
    </row>
    <row r="166" spans="3:23" ht="15">
      <c r="C166" s="254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3"/>
      <c r="R166" s="254"/>
      <c r="S166" s="254"/>
      <c r="T166" s="254"/>
      <c r="U166" s="254"/>
      <c r="V166" s="254"/>
      <c r="W166" s="254"/>
    </row>
    <row r="167" spans="3:23" ht="15"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3"/>
      <c r="R167" s="254"/>
      <c r="S167" s="254"/>
      <c r="T167" s="254"/>
      <c r="U167" s="254"/>
      <c r="V167" s="254"/>
      <c r="W167" s="254"/>
    </row>
    <row r="168" spans="3:23" ht="15"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3"/>
      <c r="R168" s="254"/>
      <c r="S168" s="254"/>
      <c r="T168" s="254"/>
      <c r="U168" s="254"/>
      <c r="V168" s="254"/>
      <c r="W168" s="254"/>
    </row>
    <row r="169" spans="3:23" ht="15"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3"/>
      <c r="R169" s="254"/>
      <c r="S169" s="254"/>
      <c r="T169" s="254"/>
      <c r="U169" s="254"/>
      <c r="V169" s="254"/>
      <c r="W169" s="254"/>
    </row>
    <row r="170" spans="3:23" ht="15"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3"/>
      <c r="R170" s="254"/>
      <c r="S170" s="254"/>
      <c r="T170" s="254"/>
      <c r="U170" s="254"/>
      <c r="V170" s="254"/>
      <c r="W170" s="254"/>
    </row>
    <row r="171" spans="3:23" ht="15">
      <c r="C171" s="254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3"/>
      <c r="R171" s="254"/>
      <c r="S171" s="254"/>
      <c r="T171" s="254"/>
      <c r="U171" s="254"/>
      <c r="V171" s="254"/>
      <c r="W171" s="254"/>
    </row>
    <row r="172" spans="3:23" ht="15">
      <c r="C172" s="254"/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3"/>
      <c r="R172" s="254"/>
      <c r="S172" s="254"/>
      <c r="T172" s="254"/>
      <c r="U172" s="254"/>
      <c r="V172" s="254"/>
      <c r="W172" s="254"/>
    </row>
    <row r="173" spans="3:23" ht="15">
      <c r="C173" s="254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3"/>
      <c r="R173" s="254"/>
      <c r="S173" s="254"/>
      <c r="T173" s="254"/>
      <c r="U173" s="254"/>
      <c r="V173" s="254"/>
      <c r="W173" s="254"/>
    </row>
    <row r="174" spans="3:23" ht="15"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3"/>
      <c r="R174" s="254"/>
      <c r="S174" s="254"/>
      <c r="T174" s="254"/>
      <c r="U174" s="254"/>
      <c r="V174" s="254"/>
      <c r="W174" s="254"/>
    </row>
    <row r="175" spans="3:23" ht="15">
      <c r="C175" s="254"/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3"/>
      <c r="R175" s="254"/>
      <c r="S175" s="254"/>
      <c r="T175" s="254"/>
      <c r="U175" s="254"/>
      <c r="V175" s="254"/>
      <c r="W175" s="254"/>
    </row>
    <row r="176" spans="3:23" ht="15"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3"/>
      <c r="R176" s="254"/>
      <c r="S176" s="254"/>
      <c r="T176" s="254"/>
      <c r="U176" s="254"/>
      <c r="V176" s="254"/>
      <c r="W176" s="254"/>
    </row>
    <row r="177" spans="3:23" ht="15">
      <c r="C177" s="254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3"/>
      <c r="R177" s="254"/>
      <c r="S177" s="254"/>
      <c r="T177" s="254"/>
      <c r="U177" s="254"/>
      <c r="V177" s="254"/>
      <c r="W177" s="254"/>
    </row>
    <row r="178" spans="3:23" ht="15">
      <c r="C178" s="254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3"/>
      <c r="R178" s="254"/>
      <c r="S178" s="254"/>
      <c r="T178" s="254"/>
      <c r="U178" s="254"/>
      <c r="V178" s="254"/>
      <c r="W178" s="254"/>
    </row>
    <row r="179" spans="3:23" ht="15">
      <c r="C179" s="254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3"/>
      <c r="R179" s="254"/>
      <c r="S179" s="254"/>
      <c r="T179" s="254"/>
      <c r="U179" s="254"/>
      <c r="V179" s="254"/>
      <c r="W179" s="254"/>
    </row>
    <row r="180" spans="3:23" ht="15">
      <c r="C180" s="254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3"/>
      <c r="R180" s="254"/>
      <c r="S180" s="254"/>
      <c r="T180" s="254"/>
      <c r="U180" s="254"/>
      <c r="V180" s="254"/>
      <c r="W180" s="254"/>
    </row>
    <row r="181" spans="3:23" ht="15">
      <c r="C181" s="254"/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3"/>
      <c r="R181" s="254"/>
      <c r="S181" s="254"/>
      <c r="T181" s="254"/>
      <c r="U181" s="254"/>
      <c r="V181" s="254"/>
      <c r="W181" s="254"/>
    </row>
    <row r="182" spans="3:23" ht="15">
      <c r="C182" s="254"/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3"/>
      <c r="R182" s="254"/>
      <c r="S182" s="254"/>
      <c r="T182" s="254"/>
      <c r="U182" s="254"/>
      <c r="V182" s="254"/>
      <c r="W182" s="254"/>
    </row>
    <row r="183" spans="3:23" ht="15">
      <c r="C183" s="254"/>
      <c r="D183" s="254"/>
      <c r="E183" s="254"/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3"/>
      <c r="R183" s="254"/>
      <c r="S183" s="254"/>
      <c r="T183" s="254"/>
      <c r="U183" s="254"/>
      <c r="V183" s="254"/>
      <c r="W183" s="254"/>
    </row>
    <row r="184" spans="3:23" ht="15">
      <c r="C184" s="254"/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3"/>
      <c r="R184" s="254"/>
      <c r="S184" s="254"/>
      <c r="T184" s="254"/>
      <c r="U184" s="254"/>
      <c r="V184" s="254"/>
      <c r="W184" s="254"/>
    </row>
    <row r="185" spans="3:23" ht="15">
      <c r="C185" s="254"/>
      <c r="D185" s="254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3"/>
      <c r="R185" s="254"/>
      <c r="S185" s="254"/>
      <c r="T185" s="254"/>
      <c r="U185" s="254"/>
      <c r="V185" s="254"/>
      <c r="W185" s="254"/>
    </row>
    <row r="186" spans="3:23" ht="15">
      <c r="C186" s="254"/>
      <c r="D186" s="254"/>
      <c r="E186" s="254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3"/>
      <c r="R186" s="254"/>
      <c r="S186" s="254"/>
      <c r="T186" s="254"/>
      <c r="U186" s="254"/>
      <c r="V186" s="254"/>
      <c r="W186" s="254"/>
    </row>
    <row r="187" spans="3:23" ht="15">
      <c r="C187" s="254"/>
      <c r="D187" s="254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3"/>
      <c r="R187" s="254"/>
      <c r="S187" s="254"/>
      <c r="T187" s="254"/>
      <c r="U187" s="254"/>
      <c r="V187" s="254"/>
      <c r="W187" s="254"/>
    </row>
    <row r="188" spans="3:23" ht="15">
      <c r="C188" s="254"/>
      <c r="D188" s="254"/>
      <c r="E188" s="254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3"/>
      <c r="R188" s="254"/>
      <c r="S188" s="254"/>
      <c r="T188" s="254"/>
      <c r="U188" s="254"/>
      <c r="V188" s="254"/>
      <c r="W188" s="254"/>
    </row>
    <row r="189" spans="3:23" ht="15">
      <c r="C189" s="254"/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3"/>
      <c r="R189" s="254"/>
      <c r="S189" s="254"/>
      <c r="T189" s="254"/>
      <c r="U189" s="254"/>
      <c r="V189" s="254"/>
      <c r="W189" s="254"/>
    </row>
    <row r="190" spans="3:23" ht="15">
      <c r="C190" s="254"/>
      <c r="D190" s="254"/>
      <c r="E190" s="254"/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3"/>
      <c r="R190" s="254"/>
      <c r="S190" s="254"/>
      <c r="T190" s="254"/>
      <c r="U190" s="254"/>
      <c r="V190" s="254"/>
      <c r="W190" s="254"/>
    </row>
    <row r="191" spans="3:23" ht="15">
      <c r="C191" s="254"/>
      <c r="D191" s="254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3"/>
      <c r="R191" s="254"/>
      <c r="S191" s="254"/>
      <c r="T191" s="254"/>
      <c r="U191" s="254"/>
      <c r="V191" s="254"/>
      <c r="W191" s="254"/>
    </row>
    <row r="192" spans="3:23" ht="15">
      <c r="C192" s="254"/>
      <c r="D192" s="254"/>
      <c r="E192" s="254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3"/>
      <c r="R192" s="254"/>
      <c r="S192" s="254"/>
      <c r="T192" s="254"/>
      <c r="U192" s="254"/>
      <c r="V192" s="254"/>
      <c r="W192" s="254"/>
    </row>
    <row r="193" spans="3:23" ht="15">
      <c r="C193" s="254"/>
      <c r="D193" s="254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3"/>
      <c r="R193" s="254"/>
      <c r="S193" s="254"/>
      <c r="T193" s="254"/>
      <c r="U193" s="254"/>
      <c r="V193" s="254"/>
      <c r="W193" s="254"/>
    </row>
    <row r="194" spans="3:23" ht="15">
      <c r="C194" s="254"/>
      <c r="D194" s="254"/>
      <c r="E194" s="254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3"/>
      <c r="R194" s="254"/>
      <c r="S194" s="254"/>
      <c r="T194" s="254"/>
      <c r="U194" s="254"/>
      <c r="V194" s="254"/>
      <c r="W194" s="254"/>
    </row>
    <row r="195" spans="3:23" ht="15">
      <c r="C195" s="254"/>
      <c r="D195" s="254"/>
      <c r="E195" s="254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3"/>
      <c r="R195" s="254"/>
      <c r="S195" s="254"/>
      <c r="T195" s="254"/>
      <c r="U195" s="254"/>
      <c r="V195" s="254"/>
      <c r="W195" s="254"/>
    </row>
    <row r="196" spans="3:23" ht="15">
      <c r="C196" s="254"/>
      <c r="D196" s="254"/>
      <c r="E196" s="254"/>
      <c r="F196" s="254"/>
      <c r="G196" s="254"/>
      <c r="H196" s="254"/>
      <c r="I196" s="254"/>
      <c r="J196" s="254"/>
      <c r="K196" s="254"/>
      <c r="L196" s="254"/>
      <c r="M196" s="254"/>
      <c r="N196" s="254"/>
      <c r="O196" s="254"/>
      <c r="P196" s="254"/>
      <c r="Q196" s="253"/>
      <c r="R196" s="254"/>
      <c r="S196" s="254"/>
      <c r="T196" s="254"/>
      <c r="U196" s="254"/>
      <c r="V196" s="254"/>
      <c r="W196" s="254"/>
    </row>
    <row r="197" spans="3:23" ht="15">
      <c r="C197" s="254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3"/>
      <c r="R197" s="254"/>
      <c r="S197" s="254"/>
      <c r="T197" s="254"/>
      <c r="U197" s="254"/>
      <c r="V197" s="254"/>
      <c r="W197" s="254"/>
    </row>
    <row r="198" spans="3:23" ht="15">
      <c r="C198" s="254"/>
      <c r="D198" s="254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3"/>
      <c r="R198" s="254"/>
      <c r="S198" s="254"/>
      <c r="T198" s="254"/>
      <c r="U198" s="254"/>
      <c r="V198" s="254"/>
      <c r="W198" s="254"/>
    </row>
    <row r="199" spans="3:23" ht="15">
      <c r="C199" s="254"/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3"/>
      <c r="R199" s="254"/>
      <c r="S199" s="254"/>
      <c r="T199" s="254"/>
      <c r="U199" s="254"/>
      <c r="V199" s="254"/>
      <c r="W199" s="254"/>
    </row>
    <row r="200" spans="3:23" ht="15">
      <c r="C200" s="254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3"/>
      <c r="R200" s="254"/>
      <c r="S200" s="254"/>
      <c r="T200" s="254"/>
      <c r="U200" s="254"/>
      <c r="V200" s="254"/>
      <c r="W200" s="254"/>
    </row>
    <row r="201" spans="3:23" ht="15">
      <c r="C201" s="254"/>
      <c r="D201" s="254"/>
      <c r="E201" s="254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3"/>
      <c r="R201" s="254"/>
      <c r="S201" s="254"/>
      <c r="T201" s="254"/>
      <c r="U201" s="254"/>
      <c r="V201" s="254"/>
      <c r="W201" s="254"/>
    </row>
    <row r="202" spans="3:23" ht="15">
      <c r="C202" s="254"/>
      <c r="D202" s="254"/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3"/>
      <c r="R202" s="254"/>
      <c r="S202" s="254"/>
      <c r="T202" s="254"/>
      <c r="U202" s="254"/>
      <c r="V202" s="254"/>
      <c r="W202" s="254"/>
    </row>
    <row r="203" spans="3:23" ht="15">
      <c r="C203" s="254"/>
      <c r="D203" s="254"/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3"/>
      <c r="R203" s="254"/>
      <c r="S203" s="254"/>
      <c r="T203" s="254"/>
      <c r="U203" s="254"/>
      <c r="V203" s="254"/>
      <c r="W203" s="254"/>
    </row>
    <row r="204" spans="3:23" ht="15">
      <c r="C204" s="254"/>
      <c r="D204" s="254"/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3"/>
      <c r="R204" s="254"/>
      <c r="S204" s="254"/>
      <c r="T204" s="254"/>
      <c r="U204" s="254"/>
      <c r="V204" s="254"/>
      <c r="W204" s="254"/>
    </row>
    <row r="205" spans="3:23" ht="15">
      <c r="C205" s="254"/>
      <c r="D205" s="254"/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3"/>
      <c r="R205" s="254"/>
      <c r="S205" s="254"/>
      <c r="T205" s="254"/>
      <c r="U205" s="254"/>
      <c r="V205" s="254"/>
      <c r="W205" s="254"/>
    </row>
    <row r="206" spans="3:23" ht="15">
      <c r="C206" s="254"/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3"/>
      <c r="R206" s="254"/>
      <c r="S206" s="254"/>
      <c r="T206" s="254"/>
      <c r="U206" s="254"/>
      <c r="V206" s="254"/>
      <c r="W206" s="254"/>
    </row>
    <row r="207" spans="3:23" ht="15">
      <c r="C207" s="254"/>
      <c r="D207" s="254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3"/>
      <c r="R207" s="254"/>
      <c r="S207" s="254"/>
      <c r="T207" s="254"/>
      <c r="U207" s="254"/>
      <c r="V207" s="254"/>
      <c r="W207" s="254"/>
    </row>
    <row r="208" spans="3:23" ht="15">
      <c r="C208" s="254"/>
      <c r="D208" s="254"/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3"/>
      <c r="R208" s="254"/>
      <c r="S208" s="254"/>
      <c r="T208" s="254"/>
      <c r="U208" s="254"/>
      <c r="V208" s="254"/>
      <c r="W208" s="254"/>
    </row>
    <row r="209" spans="3:23" ht="15">
      <c r="C209" s="254"/>
      <c r="D209" s="254"/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3"/>
      <c r="R209" s="254"/>
      <c r="S209" s="254"/>
      <c r="T209" s="254"/>
      <c r="U209" s="254"/>
      <c r="V209" s="254"/>
      <c r="W209" s="254"/>
    </row>
    <row r="210" spans="3:23" ht="15">
      <c r="C210" s="254"/>
      <c r="D210" s="254"/>
      <c r="E210" s="254"/>
      <c r="F210" s="254"/>
      <c r="G210" s="254"/>
      <c r="H210" s="254"/>
      <c r="I210" s="254"/>
      <c r="J210" s="254"/>
      <c r="K210" s="254"/>
      <c r="L210" s="254"/>
      <c r="M210" s="254"/>
      <c r="N210" s="254"/>
      <c r="O210" s="254"/>
      <c r="P210" s="254"/>
      <c r="Q210" s="253"/>
      <c r="R210" s="254"/>
      <c r="S210" s="254"/>
      <c r="T210" s="254"/>
      <c r="U210" s="254"/>
      <c r="V210" s="254"/>
      <c r="W210" s="254"/>
    </row>
    <row r="211" spans="3:23" ht="15">
      <c r="C211" s="254"/>
      <c r="D211" s="254"/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3"/>
      <c r="R211" s="254"/>
      <c r="S211" s="254"/>
      <c r="T211" s="254"/>
      <c r="U211" s="254"/>
      <c r="V211" s="254"/>
      <c r="W211" s="254"/>
    </row>
    <row r="212" spans="3:23" ht="15">
      <c r="C212" s="254"/>
      <c r="D212" s="254"/>
      <c r="E212" s="254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3"/>
      <c r="R212" s="254"/>
      <c r="S212" s="254"/>
      <c r="T212" s="254"/>
      <c r="U212" s="254"/>
      <c r="V212" s="254"/>
      <c r="W212" s="254"/>
    </row>
    <row r="213" spans="3:23" ht="15">
      <c r="C213" s="254"/>
      <c r="D213" s="254"/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3"/>
      <c r="R213" s="254"/>
      <c r="S213" s="254"/>
      <c r="T213" s="254"/>
      <c r="U213" s="254"/>
      <c r="V213" s="254"/>
      <c r="W213" s="254"/>
    </row>
    <row r="214" spans="3:23" ht="15">
      <c r="C214" s="254"/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3"/>
      <c r="R214" s="254"/>
      <c r="S214" s="254"/>
      <c r="T214" s="254"/>
      <c r="U214" s="254"/>
      <c r="V214" s="254"/>
      <c r="W214" s="254"/>
    </row>
    <row r="215" spans="3:23" ht="15">
      <c r="C215" s="254"/>
      <c r="D215" s="254"/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3"/>
      <c r="R215" s="254"/>
      <c r="S215" s="254"/>
      <c r="T215" s="254"/>
      <c r="U215" s="254"/>
      <c r="V215" s="254"/>
      <c r="W215" s="254"/>
    </row>
    <row r="216" spans="3:23" ht="15">
      <c r="C216" s="254"/>
      <c r="D216" s="254"/>
      <c r="E216" s="254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3"/>
      <c r="R216" s="254"/>
      <c r="S216" s="254"/>
      <c r="T216" s="254"/>
      <c r="U216" s="254"/>
      <c r="V216" s="254"/>
      <c r="W216" s="254"/>
    </row>
    <row r="217" spans="3:23" ht="15">
      <c r="C217" s="254"/>
      <c r="D217" s="254"/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3"/>
      <c r="R217" s="254"/>
      <c r="S217" s="254"/>
      <c r="T217" s="254"/>
      <c r="U217" s="254"/>
      <c r="V217" s="254"/>
      <c r="W217" s="254"/>
    </row>
    <row r="218" spans="3:23" ht="15">
      <c r="C218" s="254"/>
      <c r="D218" s="254"/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3"/>
      <c r="R218" s="254"/>
      <c r="S218" s="254"/>
      <c r="T218" s="254"/>
      <c r="U218" s="254"/>
      <c r="V218" s="254"/>
      <c r="W218" s="254"/>
    </row>
    <row r="219" spans="3:23" ht="15">
      <c r="C219" s="254"/>
      <c r="D219" s="254"/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3"/>
      <c r="R219" s="254"/>
      <c r="S219" s="254"/>
      <c r="T219" s="254"/>
      <c r="U219" s="254"/>
      <c r="V219" s="254"/>
      <c r="W219" s="254"/>
    </row>
    <row r="220" spans="3:23" ht="15">
      <c r="C220" s="254"/>
      <c r="D220" s="254"/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3"/>
      <c r="R220" s="254"/>
      <c r="S220" s="254"/>
      <c r="T220" s="254"/>
      <c r="U220" s="254"/>
      <c r="V220" s="254"/>
      <c r="W220" s="254"/>
    </row>
    <row r="221" spans="3:23" ht="15">
      <c r="C221" s="254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3"/>
      <c r="R221" s="254"/>
      <c r="S221" s="254"/>
      <c r="T221" s="254"/>
      <c r="U221" s="254"/>
      <c r="V221" s="254"/>
      <c r="W221" s="254"/>
    </row>
    <row r="222" spans="3:23" ht="15">
      <c r="C222" s="254"/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3"/>
      <c r="R222" s="254"/>
      <c r="S222" s="254"/>
      <c r="T222" s="254"/>
      <c r="U222" s="254"/>
      <c r="V222" s="254"/>
      <c r="W222" s="254"/>
    </row>
    <row r="223" spans="3:23" ht="15">
      <c r="C223" s="254"/>
      <c r="D223" s="254"/>
      <c r="E223" s="254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3"/>
      <c r="R223" s="254"/>
      <c r="S223" s="254"/>
      <c r="T223" s="254"/>
      <c r="U223" s="254"/>
      <c r="V223" s="254"/>
      <c r="W223" s="254"/>
    </row>
    <row r="224" spans="3:23" ht="15">
      <c r="C224" s="254"/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3"/>
      <c r="R224" s="254"/>
      <c r="S224" s="254"/>
      <c r="T224" s="254"/>
      <c r="U224" s="254"/>
      <c r="V224" s="254"/>
      <c r="W224" s="254"/>
    </row>
    <row r="225" spans="3:23" ht="15">
      <c r="C225" s="254"/>
      <c r="D225" s="254"/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3"/>
      <c r="R225" s="254"/>
      <c r="S225" s="254"/>
      <c r="T225" s="254"/>
      <c r="U225" s="254"/>
      <c r="V225" s="254"/>
      <c r="W225" s="254"/>
    </row>
    <row r="226" spans="3:23" ht="15">
      <c r="C226" s="254"/>
      <c r="D226" s="254"/>
      <c r="E226" s="254"/>
      <c r="F226" s="254"/>
      <c r="G226" s="254"/>
      <c r="H226" s="254"/>
      <c r="I226" s="254"/>
      <c r="J226" s="254"/>
      <c r="K226" s="254"/>
      <c r="L226" s="254"/>
      <c r="M226" s="254"/>
      <c r="N226" s="254"/>
      <c r="O226" s="254"/>
      <c r="P226" s="254"/>
      <c r="Q226" s="253"/>
      <c r="R226" s="254"/>
      <c r="S226" s="254"/>
      <c r="T226" s="254"/>
      <c r="U226" s="254"/>
      <c r="V226" s="254"/>
      <c r="W226" s="254"/>
    </row>
    <row r="227" spans="3:23" ht="15">
      <c r="C227" s="254"/>
      <c r="D227" s="254"/>
      <c r="E227" s="254"/>
      <c r="F227" s="254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3"/>
      <c r="R227" s="254"/>
      <c r="S227" s="254"/>
      <c r="T227" s="254"/>
      <c r="U227" s="254"/>
      <c r="V227" s="254"/>
      <c r="W227" s="254"/>
    </row>
    <row r="228" spans="3:23" ht="15"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3"/>
      <c r="R228" s="254"/>
      <c r="S228" s="254"/>
      <c r="T228" s="254"/>
      <c r="U228" s="254"/>
      <c r="V228" s="254"/>
      <c r="W228" s="254"/>
    </row>
    <row r="229" spans="3:23" ht="15">
      <c r="C229" s="254"/>
      <c r="D229" s="254"/>
      <c r="E229" s="254"/>
      <c r="F229" s="254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3"/>
      <c r="R229" s="254"/>
      <c r="S229" s="254"/>
      <c r="T229" s="254"/>
      <c r="U229" s="254"/>
      <c r="V229" s="254"/>
      <c r="W229" s="254"/>
    </row>
    <row r="230" spans="3:23" ht="15">
      <c r="C230" s="254"/>
      <c r="D230" s="254"/>
      <c r="E230" s="254"/>
      <c r="F230" s="254"/>
      <c r="G230" s="254"/>
      <c r="H230" s="254"/>
      <c r="I230" s="254"/>
      <c r="J230" s="254"/>
      <c r="K230" s="254"/>
      <c r="L230" s="254"/>
      <c r="M230" s="254"/>
      <c r="N230" s="254"/>
      <c r="O230" s="254"/>
      <c r="P230" s="254"/>
      <c r="Q230" s="253"/>
      <c r="R230" s="254"/>
      <c r="S230" s="254"/>
      <c r="T230" s="254"/>
      <c r="U230" s="254"/>
      <c r="V230" s="254"/>
      <c r="W230" s="254"/>
    </row>
    <row r="231" spans="3:23" ht="15">
      <c r="C231" s="254"/>
      <c r="D231" s="254"/>
      <c r="E231" s="254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3"/>
      <c r="R231" s="254"/>
      <c r="S231" s="254"/>
      <c r="T231" s="254"/>
      <c r="U231" s="254"/>
      <c r="V231" s="254"/>
      <c r="W231" s="254"/>
    </row>
    <row r="232" spans="3:23" ht="15">
      <c r="C232" s="254"/>
      <c r="D232" s="254"/>
      <c r="E232" s="254"/>
      <c r="F232" s="254"/>
      <c r="G232" s="254"/>
      <c r="H232" s="254"/>
      <c r="I232" s="254"/>
      <c r="J232" s="254"/>
      <c r="K232" s="254"/>
      <c r="L232" s="254"/>
      <c r="M232" s="254"/>
      <c r="N232" s="254"/>
      <c r="O232" s="254"/>
      <c r="P232" s="254"/>
      <c r="Q232" s="253"/>
      <c r="R232" s="254"/>
      <c r="S232" s="254"/>
      <c r="T232" s="254"/>
      <c r="U232" s="254"/>
      <c r="V232" s="254"/>
      <c r="W232" s="254"/>
    </row>
    <row r="233" spans="3:23" ht="15">
      <c r="C233" s="254"/>
      <c r="D233" s="254"/>
      <c r="E233" s="254"/>
      <c r="F233" s="254"/>
      <c r="G233" s="254"/>
      <c r="H233" s="254"/>
      <c r="I233" s="254"/>
      <c r="J233" s="254"/>
      <c r="K233" s="254"/>
      <c r="L233" s="254"/>
      <c r="M233" s="254"/>
      <c r="N233" s="254"/>
      <c r="O233" s="254"/>
      <c r="P233" s="254"/>
      <c r="Q233" s="253"/>
      <c r="R233" s="254"/>
      <c r="S233" s="254"/>
      <c r="T233" s="254"/>
      <c r="U233" s="254"/>
      <c r="V233" s="254"/>
      <c r="W233" s="254"/>
    </row>
    <row r="234" spans="3:23" ht="15">
      <c r="C234" s="254"/>
      <c r="D234" s="254"/>
      <c r="E234" s="254"/>
      <c r="F234" s="254"/>
      <c r="G234" s="254"/>
      <c r="H234" s="254"/>
      <c r="I234" s="254"/>
      <c r="J234" s="254"/>
      <c r="K234" s="254"/>
      <c r="L234" s="254"/>
      <c r="M234" s="254"/>
      <c r="N234" s="254"/>
      <c r="O234" s="254"/>
      <c r="P234" s="254"/>
      <c r="Q234" s="253"/>
      <c r="R234" s="254"/>
      <c r="S234" s="254"/>
      <c r="T234" s="254"/>
      <c r="U234" s="254"/>
      <c r="V234" s="254"/>
      <c r="W234" s="254"/>
    </row>
    <row r="235" spans="3:23" ht="15">
      <c r="C235" s="254"/>
      <c r="D235" s="254"/>
      <c r="E235" s="254"/>
      <c r="F235" s="254"/>
      <c r="G235" s="254"/>
      <c r="H235" s="254"/>
      <c r="I235" s="254"/>
      <c r="J235" s="254"/>
      <c r="K235" s="254"/>
      <c r="L235" s="254"/>
      <c r="M235" s="254"/>
      <c r="N235" s="254"/>
      <c r="O235" s="254"/>
      <c r="P235" s="254"/>
      <c r="Q235" s="253"/>
      <c r="R235" s="254"/>
      <c r="S235" s="254"/>
      <c r="T235" s="254"/>
      <c r="U235" s="254"/>
      <c r="V235" s="254"/>
      <c r="W235" s="254"/>
    </row>
    <row r="236" spans="3:23" ht="15">
      <c r="C236" s="254"/>
      <c r="D236" s="254"/>
      <c r="E236" s="254"/>
      <c r="F236" s="254"/>
      <c r="G236" s="254"/>
      <c r="H236" s="254"/>
      <c r="I236" s="254"/>
      <c r="J236" s="254"/>
      <c r="K236" s="254"/>
      <c r="L236" s="254"/>
      <c r="M236" s="254"/>
      <c r="N236" s="254"/>
      <c r="O236" s="254"/>
      <c r="P236" s="254"/>
      <c r="Q236" s="253"/>
      <c r="R236" s="254"/>
      <c r="S236" s="254"/>
      <c r="T236" s="254"/>
      <c r="U236" s="254"/>
      <c r="V236" s="254"/>
      <c r="W236" s="254"/>
    </row>
    <row r="237" spans="3:23" ht="15">
      <c r="C237" s="254"/>
      <c r="D237" s="254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3"/>
      <c r="R237" s="254"/>
      <c r="S237" s="254"/>
      <c r="T237" s="254"/>
      <c r="U237" s="254"/>
      <c r="V237" s="254"/>
      <c r="W237" s="254"/>
    </row>
    <row r="238" spans="3:23" ht="15">
      <c r="C238" s="254"/>
      <c r="D238" s="254"/>
      <c r="E238" s="254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3"/>
      <c r="R238" s="254"/>
      <c r="S238" s="254"/>
      <c r="T238" s="254"/>
      <c r="U238" s="254"/>
      <c r="V238" s="254"/>
      <c r="W238" s="254"/>
    </row>
    <row r="239" spans="3:23" ht="15">
      <c r="C239" s="254"/>
      <c r="D239" s="254"/>
      <c r="E239" s="254"/>
      <c r="F239" s="254"/>
      <c r="G239" s="254"/>
      <c r="H239" s="254"/>
      <c r="I239" s="254"/>
      <c r="J239" s="254"/>
      <c r="K239" s="254"/>
      <c r="L239" s="254"/>
      <c r="M239" s="254"/>
      <c r="N239" s="254"/>
      <c r="O239" s="254"/>
      <c r="P239" s="254"/>
      <c r="Q239" s="253"/>
      <c r="R239" s="254"/>
      <c r="S239" s="254"/>
      <c r="T239" s="254"/>
      <c r="U239" s="254"/>
      <c r="V239" s="254"/>
      <c r="W239" s="254"/>
    </row>
    <row r="240" spans="3:23" ht="15">
      <c r="C240" s="254"/>
      <c r="D240" s="254"/>
      <c r="E240" s="254"/>
      <c r="F240" s="254"/>
      <c r="G240" s="254"/>
      <c r="H240" s="254"/>
      <c r="I240" s="254"/>
      <c r="J240" s="254"/>
      <c r="K240" s="254"/>
      <c r="L240" s="254"/>
      <c r="M240" s="254"/>
      <c r="N240" s="254"/>
      <c r="O240" s="254"/>
      <c r="P240" s="254"/>
      <c r="Q240" s="253"/>
      <c r="R240" s="254"/>
      <c r="S240" s="254"/>
      <c r="T240" s="254"/>
      <c r="U240" s="254"/>
      <c r="V240" s="254"/>
      <c r="W240" s="254"/>
    </row>
    <row r="241" spans="3:23" ht="15">
      <c r="C241" s="254"/>
      <c r="D241" s="254"/>
      <c r="E241" s="254"/>
      <c r="F241" s="254"/>
      <c r="G241" s="254"/>
      <c r="H241" s="254"/>
      <c r="I241" s="254"/>
      <c r="J241" s="254"/>
      <c r="K241" s="254"/>
      <c r="L241" s="254"/>
      <c r="M241" s="254"/>
      <c r="N241" s="254"/>
      <c r="O241" s="254"/>
      <c r="P241" s="254"/>
      <c r="Q241" s="253"/>
      <c r="R241" s="254"/>
      <c r="S241" s="254"/>
      <c r="T241" s="254"/>
      <c r="U241" s="254"/>
      <c r="V241" s="254"/>
      <c r="W241" s="254"/>
    </row>
    <row r="242" spans="3:23" ht="15">
      <c r="C242" s="254"/>
      <c r="D242" s="254"/>
      <c r="E242" s="254"/>
      <c r="F242" s="254"/>
      <c r="G242" s="254"/>
      <c r="H242" s="254"/>
      <c r="I242" s="254"/>
      <c r="J242" s="254"/>
      <c r="K242" s="254"/>
      <c r="L242" s="254"/>
      <c r="M242" s="254"/>
      <c r="N242" s="254"/>
      <c r="O242" s="254"/>
      <c r="P242" s="254"/>
      <c r="Q242" s="253"/>
      <c r="R242" s="254"/>
      <c r="S242" s="254"/>
      <c r="T242" s="254"/>
      <c r="U242" s="254"/>
      <c r="V242" s="254"/>
      <c r="W242" s="254"/>
    </row>
    <row r="243" spans="3:23" ht="15">
      <c r="C243" s="254"/>
      <c r="D243" s="254"/>
      <c r="E243" s="254"/>
      <c r="F243" s="254"/>
      <c r="G243" s="254"/>
      <c r="H243" s="254"/>
      <c r="I243" s="254"/>
      <c r="J243" s="254"/>
      <c r="K243" s="254"/>
      <c r="L243" s="254"/>
      <c r="M243" s="254"/>
      <c r="N243" s="254"/>
      <c r="O243" s="254"/>
      <c r="P243" s="254"/>
      <c r="Q243" s="253"/>
      <c r="R243" s="254"/>
      <c r="S243" s="254"/>
      <c r="T243" s="254"/>
      <c r="U243" s="254"/>
      <c r="V243" s="254"/>
      <c r="W243" s="254"/>
    </row>
    <row r="244" spans="3:23" ht="15">
      <c r="C244" s="254"/>
      <c r="D244" s="254"/>
      <c r="E244" s="254"/>
      <c r="F244" s="254"/>
      <c r="G244" s="254"/>
      <c r="H244" s="254"/>
      <c r="I244" s="254"/>
      <c r="J244" s="254"/>
      <c r="K244" s="254"/>
      <c r="L244" s="254"/>
      <c r="M244" s="254"/>
      <c r="N244" s="254"/>
      <c r="O244" s="254"/>
      <c r="P244" s="254"/>
      <c r="Q244" s="253"/>
      <c r="R244" s="254"/>
      <c r="S244" s="254"/>
      <c r="T244" s="254"/>
      <c r="U244" s="254"/>
      <c r="V244" s="254"/>
      <c r="W244" s="254"/>
    </row>
    <row r="245" spans="3:23" ht="15">
      <c r="C245" s="254"/>
      <c r="D245" s="254"/>
      <c r="E245" s="254"/>
      <c r="F245" s="254"/>
      <c r="G245" s="254"/>
      <c r="H245" s="254"/>
      <c r="I245" s="254"/>
      <c r="J245" s="254"/>
      <c r="K245" s="254"/>
      <c r="L245" s="254"/>
      <c r="M245" s="254"/>
      <c r="N245" s="254"/>
      <c r="O245" s="254"/>
      <c r="P245" s="254"/>
      <c r="Q245" s="253"/>
      <c r="R245" s="254"/>
      <c r="S245" s="254"/>
      <c r="T245" s="254"/>
      <c r="U245" s="254"/>
      <c r="V245" s="254"/>
      <c r="W245" s="254"/>
    </row>
    <row r="246" spans="3:23" ht="15">
      <c r="C246" s="254"/>
      <c r="D246" s="254"/>
      <c r="E246" s="254"/>
      <c r="F246" s="254"/>
      <c r="G246" s="254"/>
      <c r="H246" s="254"/>
      <c r="I246" s="254"/>
      <c r="J246" s="254"/>
      <c r="K246" s="254"/>
      <c r="L246" s="254"/>
      <c r="M246" s="254"/>
      <c r="N246" s="254"/>
      <c r="O246" s="254"/>
      <c r="P246" s="254"/>
      <c r="Q246" s="253"/>
      <c r="R246" s="254"/>
      <c r="S246" s="254"/>
      <c r="T246" s="254"/>
      <c r="U246" s="254"/>
      <c r="V246" s="254"/>
      <c r="W246" s="254"/>
    </row>
    <row r="247" spans="3:23" ht="15">
      <c r="C247" s="254"/>
      <c r="D247" s="254"/>
      <c r="E247" s="254"/>
      <c r="F247" s="254"/>
      <c r="G247" s="254"/>
      <c r="H247" s="254"/>
      <c r="I247" s="254"/>
      <c r="J247" s="254"/>
      <c r="K247" s="254"/>
      <c r="L247" s="254"/>
      <c r="M247" s="254"/>
      <c r="N247" s="254"/>
      <c r="O247" s="254"/>
      <c r="P247" s="254"/>
      <c r="Q247" s="253"/>
      <c r="R247" s="254"/>
      <c r="S247" s="254"/>
      <c r="T247" s="254"/>
      <c r="U247" s="254"/>
      <c r="V247" s="254"/>
      <c r="W247" s="254"/>
    </row>
    <row r="248" spans="3:23" ht="15">
      <c r="C248" s="254"/>
      <c r="D248" s="254"/>
      <c r="E248" s="254"/>
      <c r="F248" s="254"/>
      <c r="G248" s="254"/>
      <c r="H248" s="254"/>
      <c r="I248" s="254"/>
      <c r="J248" s="254"/>
      <c r="K248" s="254"/>
      <c r="L248" s="254"/>
      <c r="M248" s="254"/>
      <c r="N248" s="254"/>
      <c r="O248" s="254"/>
      <c r="P248" s="254"/>
      <c r="Q248" s="253"/>
      <c r="R248" s="254"/>
      <c r="S248" s="254"/>
      <c r="T248" s="254"/>
      <c r="U248" s="254"/>
      <c r="V248" s="254"/>
      <c r="W248" s="254"/>
    </row>
    <row r="249" spans="3:23" ht="15">
      <c r="C249" s="254"/>
      <c r="D249" s="254"/>
      <c r="E249" s="254"/>
      <c r="F249" s="254"/>
      <c r="G249" s="254"/>
      <c r="H249" s="254"/>
      <c r="I249" s="254"/>
      <c r="J249" s="254"/>
      <c r="K249" s="254"/>
      <c r="L249" s="254"/>
      <c r="M249" s="254"/>
      <c r="N249" s="254"/>
      <c r="O249" s="254"/>
      <c r="P249" s="254"/>
      <c r="Q249" s="253"/>
      <c r="R249" s="254"/>
      <c r="S249" s="254"/>
      <c r="T249" s="254"/>
      <c r="U249" s="254"/>
      <c r="V249" s="254"/>
      <c r="W249" s="254"/>
    </row>
    <row r="250" spans="3:23" ht="15">
      <c r="C250" s="254"/>
      <c r="D250" s="254"/>
      <c r="E250" s="254"/>
      <c r="F250" s="254"/>
      <c r="G250" s="254"/>
      <c r="H250" s="254"/>
      <c r="I250" s="254"/>
      <c r="J250" s="254"/>
      <c r="K250" s="254"/>
      <c r="L250" s="254"/>
      <c r="M250" s="254"/>
      <c r="N250" s="254"/>
      <c r="O250" s="254"/>
      <c r="P250" s="254"/>
      <c r="Q250" s="253"/>
      <c r="R250" s="254"/>
      <c r="S250" s="254"/>
      <c r="T250" s="254"/>
      <c r="U250" s="254"/>
      <c r="V250" s="254"/>
      <c r="W250" s="254"/>
    </row>
    <row r="251" spans="3:23" ht="15">
      <c r="C251" s="254"/>
      <c r="D251" s="254"/>
      <c r="E251" s="254"/>
      <c r="F251" s="254"/>
      <c r="G251" s="254"/>
      <c r="H251" s="254"/>
      <c r="I251" s="254"/>
      <c r="J251" s="254"/>
      <c r="K251" s="254"/>
      <c r="L251" s="254"/>
      <c r="M251" s="254"/>
      <c r="N251" s="254"/>
      <c r="O251" s="254"/>
      <c r="P251" s="254"/>
      <c r="Q251" s="253"/>
      <c r="R251" s="254"/>
      <c r="S251" s="254"/>
      <c r="T251" s="254"/>
      <c r="U251" s="254"/>
      <c r="V251" s="254"/>
      <c r="W251" s="254"/>
    </row>
    <row r="252" spans="3:23" ht="15">
      <c r="C252" s="254"/>
      <c r="D252" s="254"/>
      <c r="E252" s="254"/>
      <c r="F252" s="254"/>
      <c r="G252" s="254"/>
      <c r="H252" s="254"/>
      <c r="I252" s="254"/>
      <c r="J252" s="254"/>
      <c r="K252" s="254"/>
      <c r="L252" s="254"/>
      <c r="M252" s="254"/>
      <c r="N252" s="254"/>
      <c r="O252" s="254"/>
      <c r="P252" s="254"/>
      <c r="Q252" s="253"/>
      <c r="R252" s="254"/>
      <c r="S252" s="254"/>
      <c r="T252" s="254"/>
      <c r="U252" s="254"/>
      <c r="V252" s="254"/>
      <c r="W252" s="254"/>
    </row>
    <row r="253" spans="3:23" ht="15">
      <c r="C253" s="254"/>
      <c r="D253" s="254"/>
      <c r="E253" s="254"/>
      <c r="F253" s="254"/>
      <c r="G253" s="254"/>
      <c r="H253" s="254"/>
      <c r="I253" s="254"/>
      <c r="J253" s="254"/>
      <c r="K253" s="254"/>
      <c r="L253" s="254"/>
      <c r="M253" s="254"/>
      <c r="N253" s="254"/>
      <c r="O253" s="254"/>
      <c r="P253" s="254"/>
      <c r="Q253" s="253"/>
      <c r="R253" s="254"/>
      <c r="S253" s="254"/>
      <c r="T253" s="254"/>
      <c r="U253" s="254"/>
      <c r="V253" s="254"/>
      <c r="W253" s="254"/>
    </row>
    <row r="254" spans="3:23" ht="15">
      <c r="C254" s="254"/>
      <c r="D254" s="254"/>
      <c r="E254" s="254"/>
      <c r="F254" s="254"/>
      <c r="G254" s="254"/>
      <c r="H254" s="254"/>
      <c r="I254" s="254"/>
      <c r="J254" s="254"/>
      <c r="K254" s="254"/>
      <c r="L254" s="254"/>
      <c r="M254" s="254"/>
      <c r="N254" s="254"/>
      <c r="O254" s="254"/>
      <c r="P254" s="254"/>
      <c r="Q254" s="253"/>
      <c r="R254" s="254"/>
      <c r="S254" s="254"/>
      <c r="T254" s="254"/>
      <c r="U254" s="254"/>
      <c r="V254" s="254"/>
      <c r="W254" s="254"/>
    </row>
    <row r="255" spans="3:23" ht="15">
      <c r="C255" s="254"/>
      <c r="D255" s="254"/>
      <c r="E255" s="254"/>
      <c r="F255" s="254"/>
      <c r="G255" s="254"/>
      <c r="H255" s="254"/>
      <c r="I255" s="254"/>
      <c r="J255" s="254"/>
      <c r="K255" s="254"/>
      <c r="L255" s="254"/>
      <c r="M255" s="254"/>
      <c r="N255" s="254"/>
      <c r="O255" s="254"/>
      <c r="P255" s="254"/>
      <c r="Q255" s="253"/>
      <c r="R255" s="254"/>
      <c r="S255" s="254"/>
      <c r="T255" s="254"/>
      <c r="U255" s="254"/>
      <c r="V255" s="254"/>
      <c r="W255" s="254"/>
    </row>
    <row r="256" spans="3:23" ht="15">
      <c r="C256" s="254"/>
      <c r="D256" s="254"/>
      <c r="E256" s="254"/>
      <c r="F256" s="254"/>
      <c r="G256" s="254"/>
      <c r="H256" s="254"/>
      <c r="I256" s="254"/>
      <c r="J256" s="254"/>
      <c r="K256" s="254"/>
      <c r="L256" s="254"/>
      <c r="M256" s="254"/>
      <c r="N256" s="254"/>
      <c r="O256" s="254"/>
      <c r="P256" s="254"/>
      <c r="Q256" s="253"/>
      <c r="R256" s="254"/>
      <c r="S256" s="254"/>
      <c r="T256" s="254"/>
      <c r="U256" s="254"/>
      <c r="V256" s="254"/>
      <c r="W256" s="254"/>
    </row>
    <row r="257" spans="3:23" ht="15">
      <c r="C257" s="254"/>
      <c r="D257" s="254"/>
      <c r="E257" s="254"/>
      <c r="F257" s="254"/>
      <c r="G257" s="254"/>
      <c r="H257" s="254"/>
      <c r="I257" s="254"/>
      <c r="J257" s="254"/>
      <c r="K257" s="254"/>
      <c r="L257" s="254"/>
      <c r="M257" s="254"/>
      <c r="N257" s="254"/>
      <c r="O257" s="254"/>
      <c r="P257" s="254"/>
      <c r="Q257" s="253"/>
      <c r="R257" s="254"/>
      <c r="S257" s="254"/>
      <c r="T257" s="254"/>
      <c r="U257" s="254"/>
      <c r="V257" s="254"/>
      <c r="W257" s="254"/>
    </row>
    <row r="258" spans="3:23" ht="15">
      <c r="C258" s="254"/>
      <c r="D258" s="254"/>
      <c r="E258" s="254"/>
      <c r="F258" s="254"/>
      <c r="G258" s="254"/>
      <c r="H258" s="254"/>
      <c r="I258" s="254"/>
      <c r="J258" s="254"/>
      <c r="K258" s="254"/>
      <c r="L258" s="254"/>
      <c r="M258" s="254"/>
      <c r="N258" s="254"/>
      <c r="O258" s="254"/>
      <c r="P258" s="254"/>
      <c r="Q258" s="253"/>
      <c r="R258" s="254"/>
      <c r="S258" s="254"/>
      <c r="T258" s="254"/>
      <c r="U258" s="254"/>
      <c r="V258" s="254"/>
      <c r="W258" s="254"/>
    </row>
    <row r="259" spans="3:23" ht="15">
      <c r="C259" s="254"/>
      <c r="D259" s="254"/>
      <c r="E259" s="254"/>
      <c r="F259" s="254"/>
      <c r="G259" s="254"/>
      <c r="H259" s="254"/>
      <c r="I259" s="254"/>
      <c r="J259" s="254"/>
      <c r="K259" s="254"/>
      <c r="L259" s="254"/>
      <c r="M259" s="254"/>
      <c r="N259" s="254"/>
      <c r="O259" s="254"/>
      <c r="P259" s="254"/>
      <c r="Q259" s="253"/>
      <c r="R259" s="254"/>
      <c r="S259" s="254"/>
      <c r="T259" s="254"/>
      <c r="U259" s="254"/>
      <c r="V259" s="254"/>
      <c r="W259" s="254"/>
    </row>
    <row r="260" spans="3:23" ht="15">
      <c r="C260" s="254"/>
      <c r="D260" s="254"/>
      <c r="E260" s="254"/>
      <c r="F260" s="254"/>
      <c r="G260" s="254"/>
      <c r="H260" s="254"/>
      <c r="I260" s="254"/>
      <c r="J260" s="254"/>
      <c r="K260" s="254"/>
      <c r="L260" s="254"/>
      <c r="M260" s="254"/>
      <c r="N260" s="254"/>
      <c r="O260" s="254"/>
      <c r="P260" s="254"/>
      <c r="Q260" s="253"/>
      <c r="R260" s="254"/>
      <c r="S260" s="254"/>
      <c r="T260" s="254"/>
      <c r="U260" s="254"/>
      <c r="V260" s="254"/>
      <c r="W260" s="254"/>
    </row>
    <row r="261" spans="3:23" ht="15">
      <c r="C261" s="254"/>
      <c r="D261" s="254"/>
      <c r="E261" s="254"/>
      <c r="F261" s="254"/>
      <c r="G261" s="254"/>
      <c r="H261" s="254"/>
      <c r="I261" s="254"/>
      <c r="J261" s="254"/>
      <c r="K261" s="254"/>
      <c r="L261" s="254"/>
      <c r="M261" s="254"/>
      <c r="N261" s="254"/>
      <c r="O261" s="254"/>
      <c r="P261" s="254"/>
      <c r="Q261" s="253"/>
      <c r="R261" s="254"/>
      <c r="S261" s="254"/>
      <c r="T261" s="254"/>
      <c r="U261" s="254"/>
      <c r="V261" s="254"/>
      <c r="W261" s="254"/>
    </row>
    <row r="262" spans="3:23" ht="15">
      <c r="C262" s="254"/>
      <c r="D262" s="254"/>
      <c r="E262" s="254"/>
      <c r="F262" s="254"/>
      <c r="G262" s="254"/>
      <c r="H262" s="254"/>
      <c r="I262" s="254"/>
      <c r="J262" s="254"/>
      <c r="K262" s="254"/>
      <c r="L262" s="254"/>
      <c r="M262" s="254"/>
      <c r="N262" s="254"/>
      <c r="O262" s="254"/>
      <c r="P262" s="254"/>
      <c r="Q262" s="253"/>
      <c r="R262" s="254"/>
      <c r="S262" s="254"/>
      <c r="T262" s="254"/>
      <c r="U262" s="254"/>
      <c r="V262" s="254"/>
      <c r="W262" s="254"/>
    </row>
    <row r="263" spans="3:23" ht="15">
      <c r="C263" s="254"/>
      <c r="D263" s="254"/>
      <c r="E263" s="254"/>
      <c r="F263" s="254"/>
      <c r="G263" s="254"/>
      <c r="H263" s="254"/>
      <c r="I263" s="254"/>
      <c r="J263" s="254"/>
      <c r="K263" s="254"/>
      <c r="L263" s="254"/>
      <c r="M263" s="254"/>
      <c r="N263" s="254"/>
      <c r="O263" s="254"/>
      <c r="P263" s="254"/>
      <c r="Q263" s="253"/>
      <c r="R263" s="254"/>
      <c r="S263" s="254"/>
      <c r="T263" s="254"/>
      <c r="U263" s="254"/>
      <c r="V263" s="254"/>
      <c r="W263" s="254"/>
    </row>
    <row r="264" spans="3:23" ht="15">
      <c r="C264" s="254"/>
      <c r="D264" s="254"/>
      <c r="E264" s="254"/>
      <c r="F264" s="254"/>
      <c r="G264" s="254"/>
      <c r="H264" s="254"/>
      <c r="I264" s="254"/>
      <c r="J264" s="254"/>
      <c r="K264" s="254"/>
      <c r="L264" s="254"/>
      <c r="M264" s="254"/>
      <c r="N264" s="254"/>
      <c r="O264" s="254"/>
      <c r="P264" s="254"/>
      <c r="Q264" s="253"/>
      <c r="R264" s="254"/>
      <c r="S264" s="254"/>
      <c r="T264" s="254"/>
      <c r="U264" s="254"/>
      <c r="V264" s="254"/>
      <c r="W264" s="254"/>
    </row>
    <row r="265" spans="3:23" ht="15">
      <c r="C265" s="254"/>
      <c r="D265" s="254"/>
      <c r="E265" s="254"/>
      <c r="F265" s="254"/>
      <c r="G265" s="254"/>
      <c r="H265" s="254"/>
      <c r="I265" s="254"/>
      <c r="J265" s="254"/>
      <c r="K265" s="254"/>
      <c r="L265" s="254"/>
      <c r="M265" s="254"/>
      <c r="N265" s="254"/>
      <c r="O265" s="254"/>
      <c r="P265" s="254"/>
      <c r="Q265" s="253"/>
      <c r="R265" s="254"/>
      <c r="S265" s="254"/>
      <c r="T265" s="254"/>
      <c r="U265" s="254"/>
      <c r="V265" s="254"/>
      <c r="W265" s="254"/>
    </row>
    <row r="266" spans="3:23" ht="15">
      <c r="C266" s="254"/>
      <c r="D266" s="254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3"/>
      <c r="R266" s="254"/>
      <c r="S266" s="254"/>
      <c r="T266" s="254"/>
      <c r="U266" s="254"/>
      <c r="V266" s="254"/>
      <c r="W266" s="254"/>
    </row>
    <row r="267" spans="3:23" ht="15">
      <c r="C267" s="254"/>
      <c r="D267" s="254"/>
      <c r="E267" s="254"/>
      <c r="F267" s="254"/>
      <c r="G267" s="254"/>
      <c r="H267" s="254"/>
      <c r="I267" s="254"/>
      <c r="J267" s="254"/>
      <c r="K267" s="254"/>
      <c r="L267" s="254"/>
      <c r="M267" s="254"/>
      <c r="N267" s="254"/>
      <c r="O267" s="254"/>
      <c r="P267" s="254"/>
      <c r="Q267" s="253"/>
      <c r="R267" s="254"/>
      <c r="S267" s="254"/>
      <c r="T267" s="254"/>
      <c r="U267" s="254"/>
      <c r="V267" s="254"/>
      <c r="W267" s="254"/>
    </row>
    <row r="268" spans="3:23" ht="15">
      <c r="C268" s="254"/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4"/>
      <c r="Q268" s="253"/>
      <c r="R268" s="254"/>
      <c r="S268" s="254"/>
      <c r="T268" s="254"/>
      <c r="U268" s="254"/>
      <c r="V268" s="254"/>
      <c r="W268" s="254"/>
    </row>
    <row r="269" spans="3:23" ht="15">
      <c r="C269" s="254"/>
      <c r="D269" s="254"/>
      <c r="E269" s="254"/>
      <c r="F269" s="254"/>
      <c r="G269" s="254"/>
      <c r="H269" s="254"/>
      <c r="I269" s="254"/>
      <c r="J269" s="254"/>
      <c r="K269" s="254"/>
      <c r="L269" s="254"/>
      <c r="M269" s="254"/>
      <c r="N269" s="254"/>
      <c r="O269" s="254"/>
      <c r="P269" s="254"/>
      <c r="Q269" s="253"/>
      <c r="R269" s="254"/>
      <c r="S269" s="254"/>
      <c r="T269" s="254"/>
      <c r="U269" s="254"/>
      <c r="V269" s="254"/>
      <c r="W269" s="254"/>
    </row>
    <row r="270" spans="3:23" ht="15">
      <c r="C270" s="254"/>
      <c r="D270" s="254"/>
      <c r="E270" s="254"/>
      <c r="F270" s="254"/>
      <c r="G270" s="254"/>
      <c r="H270" s="254"/>
      <c r="I270" s="254"/>
      <c r="J270" s="254"/>
      <c r="K270" s="254"/>
      <c r="L270" s="254"/>
      <c r="M270" s="254"/>
      <c r="N270" s="254"/>
      <c r="O270" s="254"/>
      <c r="P270" s="254"/>
      <c r="Q270" s="253"/>
      <c r="R270" s="254"/>
      <c r="S270" s="254"/>
      <c r="T270" s="254"/>
      <c r="U270" s="254"/>
      <c r="V270" s="254"/>
      <c r="W270" s="254"/>
    </row>
    <row r="271" spans="3:23" ht="15">
      <c r="C271" s="254"/>
      <c r="D271" s="254"/>
      <c r="E271" s="254"/>
      <c r="F271" s="254"/>
      <c r="G271" s="254"/>
      <c r="H271" s="254"/>
      <c r="I271" s="254"/>
      <c r="J271" s="254"/>
      <c r="K271" s="254"/>
      <c r="L271" s="254"/>
      <c r="M271" s="254"/>
      <c r="N271" s="254"/>
      <c r="O271" s="254"/>
      <c r="P271" s="254"/>
      <c r="Q271" s="253"/>
      <c r="R271" s="254"/>
      <c r="S271" s="254"/>
      <c r="T271" s="254"/>
      <c r="U271" s="254"/>
      <c r="V271" s="254"/>
      <c r="W271" s="254"/>
    </row>
    <row r="272" spans="3:23" ht="15">
      <c r="C272" s="254"/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4"/>
      <c r="P272" s="254"/>
      <c r="Q272" s="253"/>
      <c r="R272" s="254"/>
      <c r="S272" s="254"/>
      <c r="T272" s="254"/>
      <c r="U272" s="254"/>
      <c r="V272" s="254"/>
      <c r="W272" s="254"/>
    </row>
    <row r="273" spans="3:23" ht="15">
      <c r="C273" s="254"/>
      <c r="D273" s="254"/>
      <c r="E273" s="254"/>
      <c r="F273" s="254"/>
      <c r="G273" s="254"/>
      <c r="H273" s="254"/>
      <c r="I273" s="254"/>
      <c r="J273" s="254"/>
      <c r="K273" s="254"/>
      <c r="L273" s="254"/>
      <c r="M273" s="254"/>
      <c r="N273" s="254"/>
      <c r="O273" s="254"/>
      <c r="P273" s="254"/>
      <c r="Q273" s="253"/>
      <c r="R273" s="254"/>
      <c r="S273" s="254"/>
      <c r="T273" s="254"/>
      <c r="U273" s="254"/>
      <c r="V273" s="254"/>
      <c r="W273" s="254"/>
    </row>
    <row r="274" spans="3:23" ht="15">
      <c r="C274" s="254"/>
      <c r="D274" s="254"/>
      <c r="E274" s="254"/>
      <c r="F274" s="254"/>
      <c r="G274" s="254"/>
      <c r="H274" s="254"/>
      <c r="I274" s="254"/>
      <c r="J274" s="254"/>
      <c r="K274" s="254"/>
      <c r="L274" s="254"/>
      <c r="M274" s="254"/>
      <c r="N274" s="254"/>
      <c r="O274" s="254"/>
      <c r="P274" s="254"/>
      <c r="R274" s="254"/>
      <c r="S274" s="254"/>
      <c r="T274" s="254"/>
      <c r="U274" s="254"/>
      <c r="V274" s="254"/>
      <c r="W274" s="254"/>
    </row>
    <row r="275" spans="3:19" ht="15">
      <c r="C275" s="254"/>
      <c r="D275" s="254"/>
      <c r="E275" s="254"/>
      <c r="F275" s="254"/>
      <c r="G275" s="254"/>
      <c r="H275" s="254"/>
      <c r="I275" s="254"/>
      <c r="J275" s="254"/>
      <c r="K275" s="254"/>
      <c r="L275" s="254"/>
      <c r="M275" s="254"/>
      <c r="N275" s="254"/>
      <c r="O275" s="254"/>
      <c r="P275" s="254"/>
      <c r="R275" s="254"/>
      <c r="S275" s="254"/>
    </row>
    <row r="276" spans="3:16" ht="15">
      <c r="C276" s="254"/>
      <c r="D276" s="254"/>
      <c r="E276" s="254"/>
      <c r="F276" s="254"/>
      <c r="G276" s="254"/>
      <c r="H276" s="254"/>
      <c r="I276" s="254"/>
      <c r="J276" s="254"/>
      <c r="K276" s="254"/>
      <c r="L276" s="254"/>
      <c r="M276" s="254"/>
      <c r="N276" s="254"/>
      <c r="O276" s="254"/>
      <c r="P276" s="254"/>
    </row>
    <row r="277" spans="3:16" ht="15">
      <c r="C277" s="254"/>
      <c r="D277" s="254"/>
      <c r="E277" s="254"/>
      <c r="F277" s="254"/>
      <c r="G277" s="254"/>
      <c r="H277" s="254"/>
      <c r="I277" s="254"/>
      <c r="J277" s="254"/>
      <c r="K277" s="254"/>
      <c r="L277" s="254"/>
      <c r="M277" s="254"/>
      <c r="N277" s="254"/>
      <c r="O277" s="254"/>
      <c r="P277" s="254"/>
    </row>
    <row r="278" spans="3:16" ht="15">
      <c r="C278" s="254"/>
      <c r="D278" s="254"/>
      <c r="E278" s="254"/>
      <c r="F278" s="254"/>
      <c r="G278" s="254"/>
      <c r="H278" s="254"/>
      <c r="I278" s="254"/>
      <c r="J278" s="254"/>
      <c r="K278" s="254"/>
      <c r="L278" s="254"/>
      <c r="M278" s="254"/>
      <c r="N278" s="254"/>
      <c r="O278" s="254"/>
      <c r="P278" s="254"/>
    </row>
    <row r="279" spans="3:16" ht="15">
      <c r="C279" s="254"/>
      <c r="D279" s="254"/>
      <c r="E279" s="254"/>
      <c r="F279" s="254"/>
      <c r="G279" s="254"/>
      <c r="H279" s="254"/>
      <c r="I279" s="254"/>
      <c r="J279" s="254"/>
      <c r="K279" s="254"/>
      <c r="L279" s="254"/>
      <c r="M279" s="254"/>
      <c r="N279" s="254"/>
      <c r="O279" s="254"/>
      <c r="P279" s="254"/>
    </row>
    <row r="280" spans="10:14" ht="15">
      <c r="J280" s="254"/>
      <c r="N280" s="254"/>
    </row>
    <row r="281" spans="10:14" ht="15">
      <c r="J281" s="254"/>
      <c r="N281" s="254"/>
    </row>
    <row r="282" spans="10:14" ht="15">
      <c r="J282" s="254"/>
      <c r="N282" s="254"/>
    </row>
    <row r="283" spans="10:14" ht="15">
      <c r="J283" s="254"/>
      <c r="N283" s="254"/>
    </row>
    <row r="284" spans="10:14" ht="15">
      <c r="J284" s="254"/>
      <c r="N284" s="254"/>
    </row>
    <row r="285" spans="10:14" ht="15">
      <c r="J285" s="254"/>
      <c r="N285" s="254"/>
    </row>
    <row r="286" spans="10:14" ht="15">
      <c r="J286" s="254"/>
      <c r="N286" s="254"/>
    </row>
    <row r="287" spans="10:14" ht="15">
      <c r="J287" s="254"/>
      <c r="N287" s="254"/>
    </row>
    <row r="288" spans="10:14" ht="15">
      <c r="J288" s="254"/>
      <c r="N288" s="254"/>
    </row>
    <row r="289" spans="10:14" ht="15">
      <c r="J289" s="254"/>
      <c r="N289" s="254"/>
    </row>
    <row r="290" spans="10:14" ht="15">
      <c r="J290" s="254"/>
      <c r="N290" s="254"/>
    </row>
    <row r="291" spans="10:14" ht="15">
      <c r="J291" s="254"/>
      <c r="N291" s="254"/>
    </row>
    <row r="292" spans="10:14" ht="15">
      <c r="J292" s="254"/>
      <c r="N292" s="254"/>
    </row>
    <row r="293" spans="10:14" ht="15">
      <c r="J293" s="254"/>
      <c r="N293" s="254"/>
    </row>
    <row r="294" spans="10:14" ht="15">
      <c r="J294" s="254"/>
      <c r="N294" s="254"/>
    </row>
    <row r="295" spans="10:14" ht="15">
      <c r="J295" s="254"/>
      <c r="N295" s="254"/>
    </row>
    <row r="296" spans="10:14" ht="15">
      <c r="J296" s="254"/>
      <c r="N296" s="254"/>
    </row>
    <row r="297" spans="10:14" ht="15">
      <c r="J297" s="254"/>
      <c r="N297" s="254"/>
    </row>
    <row r="298" spans="10:14" ht="15">
      <c r="J298" s="254"/>
      <c r="N298" s="254"/>
    </row>
    <row r="299" spans="10:14" ht="15">
      <c r="J299" s="254"/>
      <c r="N299" s="254"/>
    </row>
    <row r="300" spans="10:14" ht="15">
      <c r="J300" s="254"/>
      <c r="N300" s="254"/>
    </row>
    <row r="301" spans="10:14" ht="15">
      <c r="J301" s="254"/>
      <c r="N301" s="254"/>
    </row>
    <row r="302" spans="10:14" ht="15">
      <c r="J302" s="254"/>
      <c r="N302" s="254"/>
    </row>
    <row r="303" spans="10:14" ht="15">
      <c r="J303" s="254"/>
      <c r="N303" s="254"/>
    </row>
    <row r="304" spans="10:14" ht="15">
      <c r="J304" s="254"/>
      <c r="N304" s="254"/>
    </row>
    <row r="305" spans="10:14" ht="15">
      <c r="J305" s="254"/>
      <c r="N305" s="254"/>
    </row>
    <row r="306" spans="10:14" ht="15">
      <c r="J306" s="254"/>
      <c r="N306" s="254"/>
    </row>
    <row r="307" spans="10:14" ht="15">
      <c r="J307" s="254"/>
      <c r="N307" s="254"/>
    </row>
    <row r="308" spans="10:14" ht="15">
      <c r="J308" s="254"/>
      <c r="N308" s="254"/>
    </row>
    <row r="309" spans="10:14" ht="15">
      <c r="J309" s="254"/>
      <c r="N309" s="254"/>
    </row>
    <row r="310" ht="15">
      <c r="N310" s="254"/>
    </row>
  </sheetData>
  <sheetProtection/>
  <printOptions horizontalCentered="1"/>
  <pageMargins left="0.57" right="0.3" top="0.77" bottom="0.75" header="0.5" footer="0.5"/>
  <pageSetup fitToHeight="0" fitToWidth="2" horizontalDpi="600" verticalDpi="600" orientation="landscape" pageOrder="overThenDown" scale="58" r:id="rId1"/>
  <headerFooter alignWithMargins="0">
    <oddHeader xml:space="preserve">&amp;C&amp;"Arial MT,Bold"&amp;14 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Transmission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Hodgson</dc:creator>
  <cp:keywords/>
  <dc:description/>
  <cp:lastModifiedBy>tbradshaw</cp:lastModifiedBy>
  <cp:lastPrinted>2012-10-11T18:22:11Z</cp:lastPrinted>
  <dcterms:created xsi:type="dcterms:W3CDTF">2009-07-01T14:12:33Z</dcterms:created>
  <dcterms:modified xsi:type="dcterms:W3CDTF">2012-12-26T17:25:29Z</dcterms:modified>
  <cp:category/>
  <cp:version/>
  <cp:contentType/>
  <cp:contentStatus/>
</cp:coreProperties>
</file>