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0" windowWidth="24555" windowHeight="6765" activeTab="0"/>
  </bookViews>
  <sheets>
    <sheet name="Attach GG True Up Summary" sheetId="1" r:id="rId1"/>
    <sheet name="Borrowing Rate -2011" sheetId="2" r:id="rId2"/>
    <sheet name="Interest Calculation- 2011" sheetId="3" r:id="rId3"/>
  </sheets>
  <definedNames/>
  <calcPr fullCalcOnLoad="1"/>
</workbook>
</file>

<file path=xl/sharedStrings.xml><?xml version="1.0" encoding="utf-8"?>
<sst xmlns="http://schemas.openxmlformats.org/spreadsheetml/2006/main" count="78" uniqueCount="63">
  <si>
    <t>ALLETE, Inc., d/b/a Minnesota Power</t>
  </si>
  <si>
    <t>2011 Attachment GG True Up Work paper</t>
  </si>
  <si>
    <t xml:space="preserve"> </t>
  </si>
  <si>
    <t>2011 Minnesota Power</t>
  </si>
  <si>
    <t>A) Annual Transmission Revenue Requirement True Up</t>
  </si>
  <si>
    <t>AC System</t>
  </si>
  <si>
    <t>DC System</t>
  </si>
  <si>
    <t>Historic Year Actual RR</t>
  </si>
  <si>
    <t xml:space="preserve">Historic Year True Up  </t>
  </si>
  <si>
    <t>Minnesota Power Short Term Interest Rate</t>
  </si>
  <si>
    <t xml:space="preserve">Prime Rate </t>
  </si>
  <si>
    <t xml:space="preserve">The interest payable shall be calculated using an average interest rate for the twenty-four (24) months during </t>
  </si>
  <si>
    <t xml:space="preserve">which the over or under recovery in the revenue requirement or volume changes exists.  The interest rate to be </t>
  </si>
  <si>
    <t xml:space="preserve">applied to the over or under recovery amounts will be determined using the average rate for the nineteen (19) </t>
  </si>
  <si>
    <t xml:space="preserve">months preceding August of the current year.  The interest amount will be included in the projected costs made </t>
  </si>
  <si>
    <t xml:space="preserve">available on September 1.  If ALLETE has over collected during a given rate year, the interest on the over collection </t>
  </si>
  <si>
    <t>will be calculated in accordance with the Commission’s interest rate for refunds as provided in 18 C.F.R. § 35.19a.</t>
  </si>
  <si>
    <t xml:space="preserve">If ALLETE has under collected during a given rate year, the interest on the under collection will be calculated based </t>
  </si>
  <si>
    <t>on ALLETE’s actual short term debt cost, capped at the applicable refund interest rate under 18 C.F.R. § 35.19a</t>
  </si>
  <si>
    <t>Borrowing Rate Calculation</t>
  </si>
  <si>
    <t>Short Term Borrowing Rates</t>
  </si>
  <si>
    <t>Credit Facilites</t>
  </si>
  <si>
    <t>Date of 
Expiration</t>
  </si>
  <si>
    <t>Date 
Issued</t>
  </si>
  <si>
    <t>Amount</t>
  </si>
  <si>
    <t>Credit Facility</t>
  </si>
  <si>
    <t>ABR Rate</t>
  </si>
  <si>
    <t xml:space="preserve">Issuer </t>
  </si>
  <si>
    <t>Revolving Line Of Credit</t>
  </si>
  <si>
    <t>JPMorgan-Lead Arranger</t>
  </si>
  <si>
    <t>Borrowing Rates</t>
  </si>
  <si>
    <t>Alternate Base Rate (ABR)</t>
  </si>
  <si>
    <t>Libor Rate</t>
  </si>
  <si>
    <t>Prime rate + .075% spread</t>
  </si>
  <si>
    <t>1 Month Libor + 150bps</t>
  </si>
  <si>
    <t>1 Month Libor + 125bps</t>
  </si>
  <si>
    <t>ABR</t>
  </si>
  <si>
    <t>Libor</t>
  </si>
  <si>
    <t>Prime</t>
  </si>
  <si>
    <t>$250 margin</t>
  </si>
  <si>
    <t>Spread</t>
  </si>
  <si>
    <t>$150 margin</t>
  </si>
  <si>
    <t>Prime Rate</t>
  </si>
  <si>
    <t>Short Term Borrowing Rate</t>
  </si>
  <si>
    <t xml:space="preserve">Libor $150 Million </t>
  </si>
  <si>
    <t>Month</t>
  </si>
  <si>
    <t>1 Month Libor</t>
  </si>
  <si>
    <t>Margin</t>
  </si>
  <si>
    <t>Interest Calculation</t>
  </si>
  <si>
    <t>AC Interest</t>
  </si>
  <si>
    <t>DC Interest</t>
  </si>
  <si>
    <t>Short Term Interest Rate</t>
  </si>
  <si>
    <t>Average Interest Rate</t>
  </si>
  <si>
    <t>AC System 2011 True Up Before Interest</t>
  </si>
  <si>
    <t xml:space="preserve">DC System 2011 True Up Before Interest </t>
  </si>
  <si>
    <t>Line 2 of Attach GG</t>
  </si>
  <si>
    <t>B) Interest Calculation</t>
  </si>
  <si>
    <t>C) Total True Up (A+B)</t>
  </si>
  <si>
    <t>Interest for 24 Months (Jan-11 to Dec-12)</t>
  </si>
  <si>
    <t>Historic Year Actual Revenues</t>
  </si>
  <si>
    <t>Page 5, line 20a Attach GG</t>
  </si>
  <si>
    <t>(Actual RR - Actual Revenue)</t>
  </si>
  <si>
    <t>MISO Attachment GG True Up Calculation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</si>
</sst>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.000%"/>
    <numFmt numFmtId="166" formatCode="#,##0.000"/>
    <numFmt numFmtId="167" formatCode="[$-409]d\-mmm\-yy;@"/>
    <numFmt numFmtId="168" formatCode="[$-409]mmm\-yy;@"/>
    <numFmt numFmtId="169" formatCode="0.0000"/>
    <numFmt numFmtId="170" formatCode="0.000"/>
    <numFmt numFmtId="171" formatCode="&quot;$&quot;#,##0.00"/>
    <numFmt numFmtId="172" formatCode="0.00_);[Red]\(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 MT"/>
      <family val="0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1" fillId="23" borderId="11" applyNumberFormat="0" applyFont="0" applyAlignment="0" applyProtection="0"/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32" fillId="20" borderId="12" applyNumberFormat="0" applyAlignment="0" applyProtection="0"/>
    <xf numFmtId="0" fontId="32" fillId="20" borderId="12" applyNumberFormat="0" applyAlignment="0" applyProtection="0"/>
    <xf numFmtId="0" fontId="32" fillId="20" borderId="12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5" fontId="0" fillId="0" borderId="0" xfId="145" applyNumberFormat="1" applyFon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145" applyNumberFormat="1" applyFont="1" applyAlignment="1">
      <alignment/>
    </xf>
    <xf numFmtId="0" fontId="5" fillId="0" borderId="0" xfId="0" applyFont="1" applyAlignment="1">
      <alignment/>
    </xf>
    <xf numFmtId="0" fontId="6" fillId="0" borderId="0" xfId="138">
      <alignment/>
      <protection/>
    </xf>
    <xf numFmtId="0" fontId="6" fillId="0" borderId="0" xfId="138">
      <alignment/>
      <protection/>
    </xf>
    <xf numFmtId="0" fontId="8" fillId="0" borderId="0" xfId="138" applyFont="1">
      <alignment/>
      <protection/>
    </xf>
    <xf numFmtId="0" fontId="6" fillId="21" borderId="15" xfId="138" applyFill="1" applyBorder="1" applyAlignment="1">
      <alignment horizontal="center" wrapText="1"/>
      <protection/>
    </xf>
    <xf numFmtId="0" fontId="6" fillId="21" borderId="16" xfId="138" applyFill="1" applyBorder="1" applyAlignment="1">
      <alignment horizontal="center" wrapText="1"/>
      <protection/>
    </xf>
    <xf numFmtId="0" fontId="6" fillId="21" borderId="16" xfId="138" applyFill="1" applyBorder="1" applyAlignment="1">
      <alignment horizontal="center"/>
      <protection/>
    </xf>
    <xf numFmtId="0" fontId="6" fillId="21" borderId="16" xfId="138" applyFill="1" applyBorder="1">
      <alignment/>
      <protection/>
    </xf>
    <xf numFmtId="0" fontId="6" fillId="21" borderId="17" xfId="138" applyFill="1" applyBorder="1">
      <alignment/>
      <protection/>
    </xf>
    <xf numFmtId="14" fontId="6" fillId="0" borderId="0" xfId="138" applyNumberFormat="1">
      <alignment/>
      <protection/>
    </xf>
    <xf numFmtId="6" fontId="6" fillId="0" borderId="0" xfId="138" applyNumberFormat="1">
      <alignment/>
      <protection/>
    </xf>
    <xf numFmtId="0" fontId="8" fillId="21" borderId="16" xfId="138" applyFont="1" applyFill="1" applyBorder="1" applyAlignment="1">
      <alignment horizontal="center"/>
      <protection/>
    </xf>
    <xf numFmtId="0" fontId="9" fillId="0" borderId="0" xfId="138" applyFont="1" applyFill="1" applyAlignment="1">
      <alignment horizontal="center"/>
      <protection/>
    </xf>
    <xf numFmtId="0" fontId="9" fillId="0" borderId="0" xfId="138" applyFont="1" applyAlignment="1">
      <alignment horizontal="center"/>
      <protection/>
    </xf>
    <xf numFmtId="3" fontId="9" fillId="0" borderId="0" xfId="138" applyNumberFormat="1" applyFont="1" applyAlignment="1">
      <alignment horizontal="center"/>
      <protection/>
    </xf>
    <xf numFmtId="3" fontId="8" fillId="0" borderId="0" xfId="138" applyNumberFormat="1" applyFont="1" applyAlignment="1">
      <alignment horizontal="center"/>
      <protection/>
    </xf>
    <xf numFmtId="0" fontId="8" fillId="0" borderId="0" xfId="138" applyFont="1" applyAlignment="1">
      <alignment horizontal="center"/>
      <protection/>
    </xf>
    <xf numFmtId="4" fontId="10" fillId="0" borderId="0" xfId="138" applyNumberFormat="1" applyFont="1" applyAlignment="1">
      <alignment horizontal="center"/>
      <protection/>
    </xf>
    <xf numFmtId="2" fontId="10" fillId="0" borderId="0" xfId="138" applyNumberFormat="1" applyFont="1" applyAlignment="1">
      <alignment horizontal="center"/>
      <protection/>
    </xf>
    <xf numFmtId="166" fontId="10" fillId="0" borderId="0" xfId="138" applyNumberFormat="1" applyFont="1" applyAlignment="1">
      <alignment horizontal="center"/>
      <protection/>
    </xf>
    <xf numFmtId="0" fontId="10" fillId="0" borderId="0" xfId="138" applyFont="1" applyAlignment="1">
      <alignment horizontal="center"/>
      <protection/>
    </xf>
    <xf numFmtId="167" fontId="12" fillId="0" borderId="0" xfId="138" applyNumberFormat="1" applyFont="1" applyFill="1" applyAlignment="1">
      <alignment/>
      <protection/>
    </xf>
    <xf numFmtId="0" fontId="13" fillId="0" borderId="0" xfId="138" applyFont="1">
      <alignment/>
      <protection/>
    </xf>
    <xf numFmtId="0" fontId="11" fillId="0" borderId="0" xfId="138" applyFont="1" applyAlignment="1">
      <alignment horizontal="center"/>
      <protection/>
    </xf>
    <xf numFmtId="0" fontId="8" fillId="0" borderId="0" xfId="138" applyFont="1" applyAlignment="1">
      <alignment/>
      <protection/>
    </xf>
    <xf numFmtId="0" fontId="8" fillId="0" borderId="0" xfId="138" applyFont="1" applyFill="1" applyAlignment="1">
      <alignment horizontal="center"/>
      <protection/>
    </xf>
    <xf numFmtId="0" fontId="8" fillId="24" borderId="0" xfId="138" applyFont="1" applyFill="1" applyAlignment="1">
      <alignment horizontal="center"/>
      <protection/>
    </xf>
    <xf numFmtId="168" fontId="6" fillId="0" borderId="0" xfId="138" applyNumberFormat="1">
      <alignment/>
      <protection/>
    </xf>
    <xf numFmtId="4" fontId="6" fillId="0" borderId="0" xfId="138" applyNumberFormat="1" applyFont="1">
      <alignment/>
      <protection/>
    </xf>
    <xf numFmtId="166" fontId="6" fillId="0" borderId="0" xfId="138" applyNumberFormat="1" applyFont="1">
      <alignment/>
      <protection/>
    </xf>
    <xf numFmtId="169" fontId="4" fillId="0" borderId="0" xfId="138" applyNumberFormat="1" applyFont="1" applyFill="1">
      <alignment/>
      <protection/>
    </xf>
    <xf numFmtId="0" fontId="4" fillId="0" borderId="0" xfId="138" applyFont="1" applyFill="1">
      <alignment/>
      <protection/>
    </xf>
    <xf numFmtId="2" fontId="6" fillId="0" borderId="0" xfId="138" applyNumberFormat="1" applyFont="1" applyFill="1">
      <alignment/>
      <protection/>
    </xf>
    <xf numFmtId="169" fontId="6" fillId="0" borderId="0" xfId="138" applyNumberFormat="1" applyFont="1">
      <alignment/>
      <protection/>
    </xf>
    <xf numFmtId="0" fontId="6" fillId="24" borderId="0" xfId="138" applyFont="1" applyFill="1">
      <alignment/>
      <protection/>
    </xf>
    <xf numFmtId="170" fontId="6" fillId="24" borderId="0" xfId="138" applyNumberFormat="1" applyFill="1">
      <alignment/>
      <protection/>
    </xf>
    <xf numFmtId="170" fontId="3" fillId="0" borderId="0" xfId="138" applyNumberFormat="1" applyFont="1">
      <alignment/>
      <protection/>
    </xf>
    <xf numFmtId="171" fontId="6" fillId="0" borderId="0" xfId="138" applyNumberFormat="1">
      <alignment/>
      <protection/>
    </xf>
    <xf numFmtId="10" fontId="6" fillId="0" borderId="0" xfId="138" applyNumberFormat="1">
      <alignment/>
      <protection/>
    </xf>
    <xf numFmtId="16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1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6" fillId="0" borderId="0" xfId="138" applyFont="1">
      <alignment/>
      <protection/>
    </xf>
    <xf numFmtId="42" fontId="0" fillId="0" borderId="0" xfId="99" applyNumberFormat="1" applyFont="1" applyAlignment="1">
      <alignment/>
    </xf>
    <xf numFmtId="42" fontId="0" fillId="0" borderId="0" xfId="0" applyNumberFormat="1" applyAlignment="1">
      <alignment/>
    </xf>
    <xf numFmtId="42" fontId="0" fillId="0" borderId="18" xfId="0" applyNumberFormat="1" applyBorder="1" applyAlignment="1">
      <alignment/>
    </xf>
    <xf numFmtId="42" fontId="3" fillId="0" borderId="0" xfId="0" applyNumberFormat="1" applyFont="1" applyAlignment="1">
      <alignment horizontal="right"/>
    </xf>
    <xf numFmtId="42" fontId="3" fillId="0" borderId="0" xfId="0" applyNumberFormat="1" applyFont="1" applyBorder="1" applyAlignment="1">
      <alignment/>
    </xf>
    <xf numFmtId="174" fontId="0" fillId="0" borderId="0" xfId="99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3" fontId="9" fillId="0" borderId="0" xfId="138" applyNumberFormat="1" applyFont="1" applyAlignment="1">
      <alignment horizontal="center"/>
      <protection/>
    </xf>
    <xf numFmtId="0" fontId="9" fillId="0" borderId="0" xfId="138" applyFont="1" applyFill="1" applyAlignment="1">
      <alignment horizontal="center"/>
      <protection/>
    </xf>
    <xf numFmtId="0" fontId="9" fillId="0" borderId="0" xfId="138" applyFont="1" applyAlignment="1">
      <alignment horizontal="center"/>
      <protection/>
    </xf>
    <xf numFmtId="167" fontId="11" fillId="0" borderId="0" xfId="138" applyNumberFormat="1" applyFont="1" applyFill="1" applyAlignment="1">
      <alignment horizontal="center"/>
      <protection/>
    </xf>
    <xf numFmtId="0" fontId="14" fillId="0" borderId="0" xfId="138" applyFont="1" applyAlignment="1">
      <alignment horizontal="center"/>
      <protection/>
    </xf>
    <xf numFmtId="0" fontId="14" fillId="24" borderId="0" xfId="138" applyFont="1" applyFill="1" applyAlignment="1">
      <alignment horizontal="center"/>
      <protection/>
    </xf>
    <xf numFmtId="0" fontId="8" fillId="21" borderId="15" xfId="138" applyFont="1" applyFill="1" applyBorder="1" applyAlignment="1">
      <alignment horizontal="center"/>
      <protection/>
    </xf>
    <xf numFmtId="0" fontId="8" fillId="21" borderId="16" xfId="138" applyFont="1" applyFill="1" applyBorder="1" applyAlignment="1">
      <alignment horizontal="center"/>
      <protection/>
    </xf>
    <xf numFmtId="0" fontId="8" fillId="21" borderId="17" xfId="138" applyFont="1" applyFill="1" applyBorder="1" applyAlignment="1">
      <alignment horizontal="center"/>
      <protection/>
    </xf>
    <xf numFmtId="6" fontId="9" fillId="0" borderId="0" xfId="138" applyNumberFormat="1" applyFont="1" applyAlignment="1">
      <alignment horizontal="center"/>
      <protection/>
    </xf>
    <xf numFmtId="0" fontId="7" fillId="14" borderId="0" xfId="138" applyFont="1" applyFill="1" applyAlignment="1">
      <alignment horizontal="center"/>
      <protection/>
    </xf>
    <xf numFmtId="0" fontId="6" fillId="21" borderId="16" xfId="138" applyFill="1" applyBorder="1" applyAlignment="1">
      <alignment horizontal="center"/>
      <protection/>
    </xf>
    <xf numFmtId="0" fontId="6" fillId="0" borderId="19" xfId="138" applyBorder="1" applyAlignment="1">
      <alignment horizontal="center"/>
      <protection/>
    </xf>
    <xf numFmtId="0" fontId="6" fillId="0" borderId="0" xfId="138" applyAlignment="1">
      <alignment horizontal="center"/>
      <protection/>
    </xf>
  </cellXfs>
  <cellStyles count="143">
    <cellStyle name="Normal" xfId="0"/>
    <cellStyle name="20% - Accent1" xfId="15"/>
    <cellStyle name="20% - Accent1 2" xfId="16"/>
    <cellStyle name="20% - Accent1_561" xfId="17"/>
    <cellStyle name="20% - Accent2" xfId="18"/>
    <cellStyle name="20% - Accent2 2" xfId="19"/>
    <cellStyle name="20% - Accent2_561" xfId="20"/>
    <cellStyle name="20% - Accent3" xfId="21"/>
    <cellStyle name="20% - Accent3 2" xfId="22"/>
    <cellStyle name="20% - Accent3_561" xfId="23"/>
    <cellStyle name="20% - Accent4" xfId="24"/>
    <cellStyle name="20% - Accent4 2" xfId="25"/>
    <cellStyle name="20% - Accent4_561" xfId="26"/>
    <cellStyle name="20% - Accent5" xfId="27"/>
    <cellStyle name="20% - Accent5 2" xfId="28"/>
    <cellStyle name="20% - Accent5_561" xfId="29"/>
    <cellStyle name="20% - Accent6" xfId="30"/>
    <cellStyle name="20% - Accent6 2" xfId="31"/>
    <cellStyle name="20% - Accent6_561" xfId="32"/>
    <cellStyle name="40% - Accent1" xfId="33"/>
    <cellStyle name="40% - Accent1 2" xfId="34"/>
    <cellStyle name="40% - Accent1_561" xfId="35"/>
    <cellStyle name="40% - Accent2" xfId="36"/>
    <cellStyle name="40% - Accent2 2" xfId="37"/>
    <cellStyle name="40% - Accent2_561" xfId="38"/>
    <cellStyle name="40% - Accent3" xfId="39"/>
    <cellStyle name="40% - Accent3 2" xfId="40"/>
    <cellStyle name="40% - Accent3_561" xfId="41"/>
    <cellStyle name="40% - Accent4" xfId="42"/>
    <cellStyle name="40% - Accent4 2" xfId="43"/>
    <cellStyle name="40% - Accent4_561" xfId="44"/>
    <cellStyle name="40% - Accent5" xfId="45"/>
    <cellStyle name="40% - Accent5 2" xfId="46"/>
    <cellStyle name="40% - Accent5_561" xfId="47"/>
    <cellStyle name="40% - Accent6" xfId="48"/>
    <cellStyle name="40% - Accent6 2" xfId="49"/>
    <cellStyle name="40% - Accent6_561" xfId="50"/>
    <cellStyle name="60% - Accent1" xfId="51"/>
    <cellStyle name="60% - Accent1 2" xfId="52"/>
    <cellStyle name="60% - Accent1_561" xfId="53"/>
    <cellStyle name="60% - Accent2" xfId="54"/>
    <cellStyle name="60% - Accent2 2" xfId="55"/>
    <cellStyle name="60% - Accent2_561" xfId="56"/>
    <cellStyle name="60% - Accent3" xfId="57"/>
    <cellStyle name="60% - Accent3 2" xfId="58"/>
    <cellStyle name="60% - Accent3_561" xfId="59"/>
    <cellStyle name="60% - Accent4" xfId="60"/>
    <cellStyle name="60% - Accent4 2" xfId="61"/>
    <cellStyle name="60% - Accent4_561" xfId="62"/>
    <cellStyle name="60% - Accent5" xfId="63"/>
    <cellStyle name="60% - Accent5 2" xfId="64"/>
    <cellStyle name="60% - Accent5_561" xfId="65"/>
    <cellStyle name="60% - Accent6" xfId="66"/>
    <cellStyle name="60% - Accent6 2" xfId="67"/>
    <cellStyle name="60% - Accent6_561" xfId="68"/>
    <cellStyle name="Accent1" xfId="69"/>
    <cellStyle name="Accent1 2" xfId="70"/>
    <cellStyle name="Accent1_561" xfId="71"/>
    <cellStyle name="Accent2" xfId="72"/>
    <cellStyle name="Accent2 2" xfId="73"/>
    <cellStyle name="Accent2_561" xfId="74"/>
    <cellStyle name="Accent3" xfId="75"/>
    <cellStyle name="Accent3 2" xfId="76"/>
    <cellStyle name="Accent3_561" xfId="77"/>
    <cellStyle name="Accent4" xfId="78"/>
    <cellStyle name="Accent4 2" xfId="79"/>
    <cellStyle name="Accent4_561" xfId="80"/>
    <cellStyle name="Accent5" xfId="81"/>
    <cellStyle name="Accent5 2" xfId="82"/>
    <cellStyle name="Accent5_561" xfId="83"/>
    <cellStyle name="Accent6" xfId="84"/>
    <cellStyle name="Accent6 2" xfId="85"/>
    <cellStyle name="Accent6_561" xfId="86"/>
    <cellStyle name="Bad" xfId="87"/>
    <cellStyle name="Bad 2" xfId="88"/>
    <cellStyle name="Bad_561" xfId="89"/>
    <cellStyle name="Calculation" xfId="90"/>
    <cellStyle name="Calculation 2" xfId="91"/>
    <cellStyle name="Calculation_561" xfId="92"/>
    <cellStyle name="Check Cell" xfId="93"/>
    <cellStyle name="Check Cell 2" xfId="94"/>
    <cellStyle name="Check Cell_561" xfId="95"/>
    <cellStyle name="Comma" xfId="96"/>
    <cellStyle name="Comma [0]" xfId="97"/>
    <cellStyle name="Comma 2" xfId="98"/>
    <cellStyle name="Currency" xfId="99"/>
    <cellStyle name="Currency [0]" xfId="100"/>
    <cellStyle name="Currency 2" xfId="101"/>
    <cellStyle name="Currency 3" xfId="102"/>
    <cellStyle name="Currency 4" xfId="103"/>
    <cellStyle name="Explanatory Text" xfId="104"/>
    <cellStyle name="Explanatory Text 2" xfId="105"/>
    <cellStyle name="Explanatory Text_561" xfId="106"/>
    <cellStyle name="Followed Hyperlink" xfId="107"/>
    <cellStyle name="Good" xfId="108"/>
    <cellStyle name="Good 2" xfId="109"/>
    <cellStyle name="Good_561" xfId="110"/>
    <cellStyle name="Heading 1" xfId="111"/>
    <cellStyle name="Heading 1 2" xfId="112"/>
    <cellStyle name="Heading 1_561" xfId="113"/>
    <cellStyle name="Heading 2" xfId="114"/>
    <cellStyle name="Heading 2 2" xfId="115"/>
    <cellStyle name="Heading 2_561" xfId="116"/>
    <cellStyle name="Heading 3" xfId="117"/>
    <cellStyle name="Heading 3 2" xfId="118"/>
    <cellStyle name="Heading 3_561" xfId="119"/>
    <cellStyle name="Heading 4" xfId="120"/>
    <cellStyle name="Heading 4 2" xfId="121"/>
    <cellStyle name="Heading 4_561" xfId="122"/>
    <cellStyle name="Hyperlink" xfId="123"/>
    <cellStyle name="Input" xfId="124"/>
    <cellStyle name="Input 2" xfId="125"/>
    <cellStyle name="Input_561" xfId="126"/>
    <cellStyle name="Linked Cell" xfId="127"/>
    <cellStyle name="Linked Cell 2" xfId="128"/>
    <cellStyle name="Linked Cell_561" xfId="129"/>
    <cellStyle name="Neutral" xfId="130"/>
    <cellStyle name="Neutral 2" xfId="131"/>
    <cellStyle name="Neutral_561" xfId="132"/>
    <cellStyle name="Normal 2" xfId="133"/>
    <cellStyle name="Normal 2 2" xfId="134"/>
    <cellStyle name="Normal 2_2011 TRUE-UP ALLETE MISO Attachment O with CWIP Working Papers" xfId="135"/>
    <cellStyle name="Normal 3" xfId="136"/>
    <cellStyle name="Normal 4" xfId="137"/>
    <cellStyle name="Normal_2012 shoert term Borrowing Rates" xfId="138"/>
    <cellStyle name="Note" xfId="139"/>
    <cellStyle name="Note 2" xfId="140"/>
    <cellStyle name="Note_MP Attach O" xfId="141"/>
    <cellStyle name="Output" xfId="142"/>
    <cellStyle name="Output 2" xfId="143"/>
    <cellStyle name="Output_561" xfId="144"/>
    <cellStyle name="Percent" xfId="145"/>
    <cellStyle name="Percent 2" xfId="146"/>
    <cellStyle name="Percent 3" xfId="147"/>
    <cellStyle name="Title" xfId="148"/>
    <cellStyle name="Title 2" xfId="149"/>
    <cellStyle name="Title_561" xfId="150"/>
    <cellStyle name="Total" xfId="151"/>
    <cellStyle name="Total 2" xfId="152"/>
    <cellStyle name="Total_561" xfId="153"/>
    <cellStyle name="Warning Text" xfId="154"/>
    <cellStyle name="Warning Text 2" xfId="155"/>
    <cellStyle name="Warning Text_561" xfId="1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40000"/>
      <rgbColor rgb="0000FF00"/>
      <rgbColor rgb="005754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F"/>
      <rgbColor rgb="0099CCFF"/>
      <rgbColor rgb="00C8DBA9"/>
      <rgbColor rgb="00CEC8E6"/>
      <rgbColor rgb="00FFCD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25" zoomScaleNormal="125" workbookViewId="0" topLeftCell="A1">
      <selection activeCell="E9" sqref="E9"/>
    </sheetView>
  </sheetViews>
  <sheetFormatPr defaultColWidth="9.140625" defaultRowHeight="12.75"/>
  <cols>
    <col min="5" max="5" width="25.28125" style="0" customWidth="1"/>
    <col min="6" max="6" width="2.28125" style="0" customWidth="1"/>
    <col min="7" max="7" width="14.57421875" style="0" bestFit="1" customWidth="1"/>
    <col min="9" max="9" width="11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7" ht="15.75">
      <c r="E7" s="1" t="s">
        <v>3</v>
      </c>
    </row>
    <row r="9" ht="15.75">
      <c r="E9" s="1" t="s">
        <v>62</v>
      </c>
    </row>
    <row r="10" ht="15.75">
      <c r="D10" s="1"/>
    </row>
    <row r="12" ht="12.75">
      <c r="A12" s="2" t="s">
        <v>4</v>
      </c>
    </row>
    <row r="13" spans="7:9" ht="12.75">
      <c r="G13" s="2" t="s">
        <v>5</v>
      </c>
      <c r="H13" s="2"/>
      <c r="I13" s="2" t="s">
        <v>6</v>
      </c>
    </row>
    <row r="15" spans="1:9" ht="12.75">
      <c r="A15" s="3" t="s">
        <v>2</v>
      </c>
      <c r="B15" t="s">
        <v>7</v>
      </c>
      <c r="E15" s="4" t="s">
        <v>55</v>
      </c>
      <c r="G15" s="65">
        <v>8288064.541100565</v>
      </c>
      <c r="H15" s="5"/>
      <c r="I15" s="61">
        <v>0</v>
      </c>
    </row>
    <row r="16" spans="1:11" ht="12.75">
      <c r="A16" s="3" t="s">
        <v>2</v>
      </c>
      <c r="B16" t="s">
        <v>59</v>
      </c>
      <c r="E16" s="4" t="s">
        <v>60</v>
      </c>
      <c r="G16" s="62">
        <v>9020009</v>
      </c>
      <c r="H16" s="5"/>
      <c r="I16" s="62">
        <v>0</v>
      </c>
      <c r="K16" s="6"/>
    </row>
    <row r="17" spans="1:11" ht="12.75">
      <c r="A17" s="3" t="s">
        <v>2</v>
      </c>
      <c r="B17" t="s">
        <v>8</v>
      </c>
      <c r="E17" t="s">
        <v>61</v>
      </c>
      <c r="G17" s="63">
        <f>G15-G16</f>
        <v>-731944.4588994347</v>
      </c>
      <c r="H17" s="5"/>
      <c r="I17" s="61">
        <f>I15-I16</f>
        <v>0</v>
      </c>
      <c r="K17" s="6"/>
    </row>
    <row r="18" spans="1:9" ht="12.75">
      <c r="A18" s="7"/>
      <c r="G18" s="5"/>
      <c r="H18" s="5"/>
      <c r="I18" s="5"/>
    </row>
    <row r="20" spans="1:11" ht="12.75">
      <c r="A20" s="2" t="s">
        <v>56</v>
      </c>
      <c r="G20" s="66">
        <f>'Interest Calculation- 2011'!C31</f>
        <v>-47576.389828463245</v>
      </c>
      <c r="I20" s="60">
        <v>0</v>
      </c>
      <c r="K20" s="6"/>
    </row>
    <row r="21" ht="12.75">
      <c r="K21" s="8"/>
    </row>
    <row r="22" ht="12.75">
      <c r="B22" t="s">
        <v>9</v>
      </c>
    </row>
    <row r="23" spans="2:11" ht="12.75">
      <c r="B23" t="s">
        <v>58</v>
      </c>
      <c r="G23" s="9"/>
      <c r="I23" s="10">
        <v>0.01488</v>
      </c>
      <c r="K23" s="4"/>
    </row>
    <row r="26" ht="12.75">
      <c r="B26" t="s">
        <v>10</v>
      </c>
    </row>
    <row r="27" spans="2:9" ht="12.75">
      <c r="B27" t="str">
        <f>B23</f>
        <v>Interest for 24 Months (Jan-11 to Dec-12)</v>
      </c>
      <c r="G27" s="11">
        <v>0.0325</v>
      </c>
      <c r="I27" s="12">
        <v>0.0325</v>
      </c>
    </row>
    <row r="30" spans="1:9" ht="12.75">
      <c r="A30" s="2" t="s">
        <v>57</v>
      </c>
      <c r="G30" s="64">
        <f>G17+G20</f>
        <v>-779520.8487278979</v>
      </c>
      <c r="I30" s="61">
        <f>I20+I17</f>
        <v>0</v>
      </c>
    </row>
    <row r="33" ht="12.75">
      <c r="A33" s="13" t="s">
        <v>11</v>
      </c>
    </row>
    <row r="34" ht="12.75">
      <c r="A34" s="13" t="s">
        <v>12</v>
      </c>
    </row>
    <row r="35" ht="12.75">
      <c r="A35" s="13" t="s">
        <v>13</v>
      </c>
    </row>
    <row r="36" ht="12.75">
      <c r="A36" s="13" t="s">
        <v>14</v>
      </c>
    </row>
    <row r="37" ht="12.75">
      <c r="A37" s="13" t="s">
        <v>15</v>
      </c>
    </row>
    <row r="38" ht="12.75">
      <c r="A38" s="13" t="s">
        <v>16</v>
      </c>
    </row>
    <row r="39" ht="12.75">
      <c r="A39" s="13" t="s">
        <v>17</v>
      </c>
    </row>
    <row r="40" ht="12.75">
      <c r="A40" s="13" t="s">
        <v>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>
      <selection activeCell="A2" sqref="A2"/>
    </sheetView>
  </sheetViews>
  <sheetFormatPr defaultColWidth="9.140625" defaultRowHeight="12.75"/>
  <cols>
    <col min="1" max="2" width="9.140625" style="15" customWidth="1"/>
    <col min="3" max="3" width="10.140625" style="15" customWidth="1"/>
    <col min="4" max="4" width="11.140625" style="15" customWidth="1"/>
    <col min="5" max="5" width="24.57421875" style="15" customWidth="1"/>
    <col min="6" max="6" width="9.140625" style="15" customWidth="1"/>
    <col min="7" max="7" width="6.7109375" style="15" customWidth="1"/>
    <col min="8" max="8" width="15.57421875" style="15" customWidth="1"/>
    <col min="9" max="9" width="6.7109375" style="15" customWidth="1"/>
    <col min="10" max="10" width="9.140625" style="15" customWidth="1"/>
    <col min="11" max="11" width="10.28125" style="15" customWidth="1"/>
    <col min="12" max="12" width="6.7109375" style="15" customWidth="1"/>
    <col min="13" max="13" width="9.140625" style="15" customWidth="1"/>
    <col min="14" max="14" width="12.140625" style="15" customWidth="1"/>
    <col min="15" max="16384" width="9.140625" style="15" customWidth="1"/>
  </cols>
  <sheetData>
    <row r="1" spans="1:3" ht="12.75">
      <c r="A1" s="14" t="s">
        <v>0</v>
      </c>
      <c r="B1" s="14"/>
      <c r="C1" s="14"/>
    </row>
    <row r="2" spans="1:3" ht="12.75">
      <c r="A2" s="59" t="s">
        <v>1</v>
      </c>
      <c r="B2" s="14"/>
      <c r="C2" s="14"/>
    </row>
    <row r="3" ht="12.75">
      <c r="A3" s="15" t="s">
        <v>19</v>
      </c>
    </row>
    <row r="5" spans="3:14" ht="23.25" customHeight="1">
      <c r="C5" s="77" t="s">
        <v>20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3:4" ht="12.75">
      <c r="C6" s="16" t="s">
        <v>21</v>
      </c>
      <c r="D6" s="16"/>
    </row>
    <row r="7" spans="3:14" ht="25.5">
      <c r="C7" s="17" t="s">
        <v>22</v>
      </c>
      <c r="D7" s="18" t="s">
        <v>23</v>
      </c>
      <c r="E7" s="19" t="s">
        <v>24</v>
      </c>
      <c r="F7" s="78" t="s">
        <v>25</v>
      </c>
      <c r="G7" s="78"/>
      <c r="H7" s="78"/>
      <c r="I7" s="78"/>
      <c r="J7" s="78"/>
      <c r="K7" s="78"/>
      <c r="L7" s="20" t="s">
        <v>26</v>
      </c>
      <c r="M7" s="20" t="s">
        <v>27</v>
      </c>
      <c r="N7" s="21"/>
    </row>
    <row r="8" spans="3:13" ht="12.75">
      <c r="C8" s="22">
        <v>42185</v>
      </c>
      <c r="D8" s="22">
        <v>41091</v>
      </c>
      <c r="E8" s="23">
        <v>250000000</v>
      </c>
      <c r="F8" s="79" t="s">
        <v>28</v>
      </c>
      <c r="G8" s="79"/>
      <c r="H8" s="79"/>
      <c r="I8" s="79"/>
      <c r="J8" s="79"/>
      <c r="K8" s="79"/>
      <c r="M8" s="15" t="s">
        <v>29</v>
      </c>
    </row>
    <row r="9" spans="3:13" ht="12.75">
      <c r="C9" s="22">
        <v>41670</v>
      </c>
      <c r="D9" s="22">
        <v>40940</v>
      </c>
      <c r="E9" s="23">
        <v>150000000</v>
      </c>
      <c r="F9" s="80" t="s">
        <v>28</v>
      </c>
      <c r="G9" s="80"/>
      <c r="H9" s="80"/>
      <c r="I9" s="80"/>
      <c r="J9" s="80"/>
      <c r="K9" s="80"/>
      <c r="M9" s="15" t="s">
        <v>29</v>
      </c>
    </row>
    <row r="11" spans="3:14" ht="12.75">
      <c r="C11" s="73" t="s">
        <v>30</v>
      </c>
      <c r="D11" s="74"/>
      <c r="E11" s="74" t="s">
        <v>31</v>
      </c>
      <c r="F11" s="74"/>
      <c r="G11" s="24"/>
      <c r="H11" s="74" t="s">
        <v>32</v>
      </c>
      <c r="I11" s="74"/>
      <c r="J11" s="74"/>
      <c r="K11" s="74"/>
      <c r="L11" s="74"/>
      <c r="M11" s="74"/>
      <c r="N11" s="75"/>
    </row>
    <row r="12" spans="3:14" ht="12.75">
      <c r="C12" s="76">
        <v>250000000</v>
      </c>
      <c r="D12" s="76"/>
      <c r="E12" s="68" t="s">
        <v>33</v>
      </c>
      <c r="F12" s="68"/>
      <c r="G12" s="26"/>
      <c r="H12" s="69" t="s">
        <v>34</v>
      </c>
      <c r="I12" s="69"/>
      <c r="J12" s="69"/>
      <c r="K12" s="69"/>
      <c r="L12" s="69"/>
      <c r="M12" s="69"/>
      <c r="N12" s="69"/>
    </row>
    <row r="13" spans="3:14" ht="12.75">
      <c r="C13" s="67">
        <v>150000000</v>
      </c>
      <c r="D13" s="67"/>
      <c r="E13" s="68" t="s">
        <v>33</v>
      </c>
      <c r="F13" s="68"/>
      <c r="G13" s="26"/>
      <c r="H13" s="69" t="s">
        <v>35</v>
      </c>
      <c r="I13" s="69"/>
      <c r="J13" s="69"/>
      <c r="K13" s="69"/>
      <c r="L13" s="69"/>
      <c r="M13" s="69"/>
      <c r="N13" s="69"/>
    </row>
    <row r="14" spans="3:14" ht="12.75">
      <c r="C14" s="27"/>
      <c r="D14" s="27"/>
      <c r="E14" s="25"/>
      <c r="F14" s="25"/>
      <c r="G14" s="26"/>
      <c r="H14" s="26"/>
      <c r="I14" s="26"/>
      <c r="J14" s="26"/>
      <c r="K14" s="26"/>
      <c r="L14" s="26"/>
      <c r="M14" s="26"/>
      <c r="N14" s="26"/>
    </row>
    <row r="15" spans="3:14" ht="12.75">
      <c r="C15" s="28" t="s">
        <v>36</v>
      </c>
      <c r="D15" s="27"/>
      <c r="E15" s="25"/>
      <c r="F15" s="25"/>
      <c r="G15" s="26"/>
      <c r="H15" s="29" t="s">
        <v>37</v>
      </c>
      <c r="I15" s="26"/>
      <c r="K15" s="26"/>
      <c r="L15" s="26"/>
      <c r="M15" s="26"/>
      <c r="N15" s="26"/>
    </row>
    <row r="16" spans="3:14" ht="12.75">
      <c r="C16" s="27" t="s">
        <v>38</v>
      </c>
      <c r="D16" s="30">
        <v>3.25</v>
      </c>
      <c r="E16" s="25"/>
      <c r="F16" s="25"/>
      <c r="G16" s="26"/>
      <c r="H16" s="26" t="s">
        <v>39</v>
      </c>
      <c r="I16" s="31">
        <v>1.5</v>
      </c>
      <c r="K16" s="26"/>
      <c r="L16" s="26"/>
      <c r="M16" s="26"/>
      <c r="N16" s="26"/>
    </row>
    <row r="17" spans="3:14" ht="12.75">
      <c r="C17" s="27" t="s">
        <v>40</v>
      </c>
      <c r="D17" s="32">
        <v>0.075</v>
      </c>
      <c r="E17" s="25"/>
      <c r="F17" s="25"/>
      <c r="G17" s="26"/>
      <c r="H17" s="26" t="s">
        <v>41</v>
      </c>
      <c r="I17" s="33">
        <v>1.25</v>
      </c>
      <c r="K17" s="26"/>
      <c r="L17" s="26"/>
      <c r="M17" s="26"/>
      <c r="N17" s="26"/>
    </row>
    <row r="18" spans="3:14" ht="12.75">
      <c r="C18" s="27"/>
      <c r="D18" s="27"/>
      <c r="E18" s="25"/>
      <c r="F18" s="25"/>
      <c r="G18" s="26"/>
      <c r="H18" s="26"/>
      <c r="I18" s="26"/>
      <c r="J18" s="26"/>
      <c r="K18" s="26"/>
      <c r="L18" s="26"/>
      <c r="M18" s="26"/>
      <c r="N18" s="26"/>
    </row>
    <row r="19" spans="4:14" ht="12.75">
      <c r="D19" s="70" t="s">
        <v>42</v>
      </c>
      <c r="E19" s="70"/>
      <c r="F19" s="34"/>
      <c r="G19" s="35"/>
      <c r="H19" s="36" t="s">
        <v>43</v>
      </c>
      <c r="I19" s="35"/>
      <c r="J19" s="71"/>
      <c r="K19" s="71"/>
      <c r="M19" s="72" t="s">
        <v>44</v>
      </c>
      <c r="N19" s="72"/>
    </row>
    <row r="20" spans="3:14" ht="12.75">
      <c r="C20" s="29" t="s">
        <v>45</v>
      </c>
      <c r="D20" s="29" t="s">
        <v>38</v>
      </c>
      <c r="E20" s="29"/>
      <c r="F20" s="29" t="s">
        <v>36</v>
      </c>
      <c r="G20" s="37"/>
      <c r="H20" s="29" t="s">
        <v>46</v>
      </c>
      <c r="I20" s="29"/>
      <c r="J20" s="38"/>
      <c r="K20" s="38"/>
      <c r="M20" s="39" t="s">
        <v>47</v>
      </c>
      <c r="N20" s="39" t="s">
        <v>32</v>
      </c>
    </row>
    <row r="21" spans="3:14" ht="12.75">
      <c r="C21" s="40">
        <v>40544</v>
      </c>
      <c r="D21" s="41">
        <f>$D$16</f>
        <v>3.25</v>
      </c>
      <c r="E21" s="42"/>
      <c r="F21" s="15">
        <f>D21+E21</f>
        <v>3.25</v>
      </c>
      <c r="H21" s="43">
        <v>0.2606</v>
      </c>
      <c r="I21" s="44"/>
      <c r="J21" s="45"/>
      <c r="K21" s="46"/>
      <c r="M21" s="47">
        <f>$I$17</f>
        <v>1.25</v>
      </c>
      <c r="N21" s="48">
        <f>ROUND(H21+M21,3)</f>
        <v>1.511</v>
      </c>
    </row>
    <row r="22" spans="3:14" ht="12.75">
      <c r="C22" s="40">
        <v>40575</v>
      </c>
      <c r="D22" s="41">
        <f aca="true" t="shared" si="0" ref="D22:D41">$D$16</f>
        <v>3.25</v>
      </c>
      <c r="E22" s="42"/>
      <c r="F22" s="15">
        <f aca="true" t="shared" si="1" ref="F22:F41">D22+E22</f>
        <v>3.25</v>
      </c>
      <c r="H22" s="43">
        <v>0.2629</v>
      </c>
      <c r="I22" s="44"/>
      <c r="J22" s="45"/>
      <c r="K22" s="46"/>
      <c r="M22" s="47">
        <f aca="true" t="shared" si="2" ref="M22:M40">$I$17</f>
        <v>1.25</v>
      </c>
      <c r="N22" s="48">
        <f aca="true" t="shared" si="3" ref="N22:N41">ROUND(H22+M22,3)</f>
        <v>1.513</v>
      </c>
    </row>
    <row r="23" spans="3:14" ht="12.75">
      <c r="C23" s="40">
        <v>40603</v>
      </c>
      <c r="D23" s="41">
        <f t="shared" si="0"/>
        <v>3.25</v>
      </c>
      <c r="E23" s="42"/>
      <c r="F23" s="15">
        <f t="shared" si="1"/>
        <v>3.25</v>
      </c>
      <c r="H23" s="43">
        <v>0.2533</v>
      </c>
      <c r="I23" s="44"/>
      <c r="J23" s="45"/>
      <c r="K23" s="46"/>
      <c r="M23" s="47">
        <f t="shared" si="2"/>
        <v>1.25</v>
      </c>
      <c r="N23" s="48">
        <f t="shared" si="3"/>
        <v>1.503</v>
      </c>
    </row>
    <row r="24" spans="3:14" ht="12.75">
      <c r="C24" s="40">
        <v>40634</v>
      </c>
      <c r="D24" s="41">
        <f t="shared" si="0"/>
        <v>3.25</v>
      </c>
      <c r="E24" s="42"/>
      <c r="F24" s="15">
        <f t="shared" si="1"/>
        <v>3.25</v>
      </c>
      <c r="H24" s="43">
        <v>0.2214</v>
      </c>
      <c r="I24" s="44"/>
      <c r="J24" s="45"/>
      <c r="K24" s="46"/>
      <c r="M24" s="47">
        <f t="shared" si="2"/>
        <v>1.25</v>
      </c>
      <c r="N24" s="48">
        <f t="shared" si="3"/>
        <v>1.471</v>
      </c>
    </row>
    <row r="25" spans="3:14" ht="12.75">
      <c r="C25" s="40">
        <v>40664</v>
      </c>
      <c r="D25" s="41">
        <f t="shared" si="0"/>
        <v>3.25</v>
      </c>
      <c r="E25" s="42"/>
      <c r="F25" s="15">
        <f t="shared" si="1"/>
        <v>3.25</v>
      </c>
      <c r="H25" s="43">
        <v>0.1978</v>
      </c>
      <c r="I25" s="44"/>
      <c r="J25" s="45"/>
      <c r="K25" s="46"/>
      <c r="M25" s="47">
        <f t="shared" si="2"/>
        <v>1.25</v>
      </c>
      <c r="N25" s="48">
        <f t="shared" si="3"/>
        <v>1.448</v>
      </c>
    </row>
    <row r="26" spans="3:14" ht="12.75">
      <c r="C26" s="40">
        <v>40695</v>
      </c>
      <c r="D26" s="41">
        <f t="shared" si="0"/>
        <v>3.25</v>
      </c>
      <c r="E26" s="42"/>
      <c r="F26" s="15">
        <f t="shared" si="1"/>
        <v>3.25</v>
      </c>
      <c r="H26" s="43">
        <v>0.1872</v>
      </c>
      <c r="I26" s="44"/>
      <c r="J26" s="45"/>
      <c r="K26" s="46"/>
      <c r="M26" s="47">
        <f t="shared" si="2"/>
        <v>1.25</v>
      </c>
      <c r="N26" s="48">
        <f t="shared" si="3"/>
        <v>1.437</v>
      </c>
    </row>
    <row r="27" spans="3:14" ht="12.75">
      <c r="C27" s="40">
        <v>40725</v>
      </c>
      <c r="D27" s="41">
        <f t="shared" si="0"/>
        <v>3.25</v>
      </c>
      <c r="E27" s="42"/>
      <c r="F27" s="15">
        <f t="shared" si="1"/>
        <v>3.25</v>
      </c>
      <c r="H27" s="43">
        <v>0.1866</v>
      </c>
      <c r="I27" s="44"/>
      <c r="J27" s="45"/>
      <c r="K27" s="46"/>
      <c r="M27" s="47">
        <f t="shared" si="2"/>
        <v>1.25</v>
      </c>
      <c r="N27" s="48">
        <f t="shared" si="3"/>
        <v>1.437</v>
      </c>
    </row>
    <row r="28" spans="3:14" ht="12.75">
      <c r="C28" s="40">
        <v>40756</v>
      </c>
      <c r="D28" s="41">
        <f t="shared" si="0"/>
        <v>3.25</v>
      </c>
      <c r="E28" s="42"/>
      <c r="F28" s="15">
        <f t="shared" si="1"/>
        <v>3.25</v>
      </c>
      <c r="H28" s="43">
        <v>0.2112</v>
      </c>
      <c r="I28" s="44"/>
      <c r="J28" s="45"/>
      <c r="K28" s="46"/>
      <c r="M28" s="47">
        <f t="shared" si="2"/>
        <v>1.25</v>
      </c>
      <c r="N28" s="48">
        <f t="shared" si="3"/>
        <v>1.461</v>
      </c>
    </row>
    <row r="29" spans="3:14" ht="12.75">
      <c r="C29" s="40">
        <v>40787</v>
      </c>
      <c r="D29" s="41">
        <f t="shared" si="0"/>
        <v>3.25</v>
      </c>
      <c r="E29" s="42"/>
      <c r="F29" s="15">
        <f t="shared" si="1"/>
        <v>3.25</v>
      </c>
      <c r="H29" s="43">
        <v>0.2309</v>
      </c>
      <c r="I29" s="44"/>
      <c r="J29" s="45"/>
      <c r="K29" s="46"/>
      <c r="M29" s="47">
        <f t="shared" si="2"/>
        <v>1.25</v>
      </c>
      <c r="N29" s="48">
        <f t="shared" si="3"/>
        <v>1.481</v>
      </c>
    </row>
    <row r="30" spans="3:14" ht="12.75">
      <c r="C30" s="40">
        <v>40817</v>
      </c>
      <c r="D30" s="41">
        <f t="shared" si="0"/>
        <v>3.25</v>
      </c>
      <c r="E30" s="42"/>
      <c r="F30" s="15">
        <f t="shared" si="1"/>
        <v>3.25</v>
      </c>
      <c r="H30" s="43">
        <v>0.2437</v>
      </c>
      <c r="I30" s="44"/>
      <c r="J30" s="45"/>
      <c r="K30" s="46"/>
      <c r="M30" s="47">
        <f t="shared" si="2"/>
        <v>1.25</v>
      </c>
      <c r="N30" s="48">
        <f t="shared" si="3"/>
        <v>1.494</v>
      </c>
    </row>
    <row r="31" spans="3:14" ht="12.75">
      <c r="C31" s="40">
        <v>40848</v>
      </c>
      <c r="D31" s="41">
        <f t="shared" si="0"/>
        <v>3.25</v>
      </c>
      <c r="E31" s="42"/>
      <c r="F31" s="15">
        <f t="shared" si="1"/>
        <v>3.25</v>
      </c>
      <c r="H31" s="43">
        <v>0.2537</v>
      </c>
      <c r="I31" s="44"/>
      <c r="J31" s="45"/>
      <c r="K31" s="46"/>
      <c r="M31" s="47">
        <f t="shared" si="2"/>
        <v>1.25</v>
      </c>
      <c r="N31" s="48">
        <f t="shared" si="3"/>
        <v>1.504</v>
      </c>
    </row>
    <row r="32" spans="3:14" ht="12.75">
      <c r="C32" s="40">
        <v>40878</v>
      </c>
      <c r="D32" s="41">
        <f t="shared" si="0"/>
        <v>3.25</v>
      </c>
      <c r="E32" s="42"/>
      <c r="F32" s="15">
        <f t="shared" si="1"/>
        <v>3.25</v>
      </c>
      <c r="H32" s="43">
        <v>0.2836</v>
      </c>
      <c r="I32" s="44"/>
      <c r="J32" s="45"/>
      <c r="K32" s="46"/>
      <c r="M32" s="47">
        <f t="shared" si="2"/>
        <v>1.25</v>
      </c>
      <c r="N32" s="48">
        <f t="shared" si="3"/>
        <v>1.534</v>
      </c>
    </row>
    <row r="33" spans="3:14" ht="12.75">
      <c r="C33" s="40">
        <v>40909</v>
      </c>
      <c r="D33" s="41">
        <f t="shared" si="0"/>
        <v>3.25</v>
      </c>
      <c r="E33" s="42"/>
      <c r="F33" s="15">
        <f t="shared" si="1"/>
        <v>3.25</v>
      </c>
      <c r="H33" s="43">
        <v>0.2829</v>
      </c>
      <c r="I33" s="44"/>
      <c r="J33" s="45"/>
      <c r="K33" s="46"/>
      <c r="M33" s="47">
        <f t="shared" si="2"/>
        <v>1.25</v>
      </c>
      <c r="N33" s="48">
        <f t="shared" si="3"/>
        <v>1.533</v>
      </c>
    </row>
    <row r="34" spans="3:14" ht="12.75">
      <c r="C34" s="40">
        <v>40940</v>
      </c>
      <c r="D34" s="41">
        <f t="shared" si="0"/>
        <v>3.25</v>
      </c>
      <c r="E34" s="42"/>
      <c r="F34" s="15">
        <f t="shared" si="1"/>
        <v>3.25</v>
      </c>
      <c r="H34" s="43">
        <v>0.25</v>
      </c>
      <c r="I34" s="44"/>
      <c r="J34" s="45"/>
      <c r="K34" s="46"/>
      <c r="M34" s="47">
        <f t="shared" si="2"/>
        <v>1.25</v>
      </c>
      <c r="N34" s="48">
        <f t="shared" si="3"/>
        <v>1.5</v>
      </c>
    </row>
    <row r="35" spans="3:14" ht="12.75">
      <c r="C35" s="40">
        <v>40969</v>
      </c>
      <c r="D35" s="41">
        <f t="shared" si="0"/>
        <v>3.25</v>
      </c>
      <c r="E35" s="42"/>
      <c r="F35" s="15">
        <f t="shared" si="1"/>
        <v>3.25</v>
      </c>
      <c r="H35" s="43">
        <v>0.2406</v>
      </c>
      <c r="I35" s="44"/>
      <c r="J35" s="45"/>
      <c r="K35" s="46"/>
      <c r="M35" s="47">
        <f t="shared" si="2"/>
        <v>1.25</v>
      </c>
      <c r="N35" s="48">
        <f t="shared" si="3"/>
        <v>1.491</v>
      </c>
    </row>
    <row r="36" spans="3:14" ht="12.75">
      <c r="C36" s="40">
        <v>41000</v>
      </c>
      <c r="D36" s="41">
        <f t="shared" si="0"/>
        <v>3.25</v>
      </c>
      <c r="E36" s="42"/>
      <c r="F36" s="15">
        <f t="shared" si="1"/>
        <v>3.25</v>
      </c>
      <c r="H36" s="43">
        <v>0.2398</v>
      </c>
      <c r="I36" s="44"/>
      <c r="J36" s="45"/>
      <c r="K36" s="46"/>
      <c r="M36" s="47">
        <f t="shared" si="2"/>
        <v>1.25</v>
      </c>
      <c r="N36" s="48">
        <f t="shared" si="3"/>
        <v>1.49</v>
      </c>
    </row>
    <row r="37" spans="3:14" ht="12.75">
      <c r="C37" s="40">
        <v>41030</v>
      </c>
      <c r="D37" s="41">
        <f t="shared" si="0"/>
        <v>3.25</v>
      </c>
      <c r="E37" s="42"/>
      <c r="F37" s="15">
        <f t="shared" si="1"/>
        <v>3.25</v>
      </c>
      <c r="H37" s="43">
        <v>0.2389</v>
      </c>
      <c r="I37" s="44"/>
      <c r="J37" s="45"/>
      <c r="K37" s="46"/>
      <c r="M37" s="47">
        <f t="shared" si="2"/>
        <v>1.25</v>
      </c>
      <c r="N37" s="48">
        <f t="shared" si="3"/>
        <v>1.489</v>
      </c>
    </row>
    <row r="38" spans="3:14" ht="12.75">
      <c r="C38" s="40">
        <v>41061</v>
      </c>
      <c r="D38" s="41">
        <f t="shared" si="0"/>
        <v>3.25</v>
      </c>
      <c r="E38" s="42"/>
      <c r="F38" s="15">
        <f t="shared" si="1"/>
        <v>3.25</v>
      </c>
      <c r="H38" s="43">
        <v>0.2432</v>
      </c>
      <c r="I38" s="44"/>
      <c r="J38" s="45"/>
      <c r="K38" s="46"/>
      <c r="M38" s="47">
        <f t="shared" si="2"/>
        <v>1.25</v>
      </c>
      <c r="N38" s="48">
        <f t="shared" si="3"/>
        <v>1.493</v>
      </c>
    </row>
    <row r="39" spans="3:14" ht="12.75">
      <c r="C39" s="40">
        <v>41091</v>
      </c>
      <c r="D39" s="41">
        <f t="shared" si="0"/>
        <v>3.25</v>
      </c>
      <c r="E39" s="42"/>
      <c r="F39" s="15">
        <f t="shared" si="1"/>
        <v>3.25</v>
      </c>
      <c r="H39" s="43">
        <v>0.2465</v>
      </c>
      <c r="I39" s="44"/>
      <c r="J39" s="45"/>
      <c r="K39" s="46"/>
      <c r="M39" s="47">
        <f t="shared" si="2"/>
        <v>1.25</v>
      </c>
      <c r="N39" s="48">
        <f t="shared" si="3"/>
        <v>1.497</v>
      </c>
    </row>
    <row r="40" spans="3:14" ht="12.75">
      <c r="C40" s="40">
        <v>41122</v>
      </c>
      <c r="D40" s="41">
        <f t="shared" si="0"/>
        <v>3.25</v>
      </c>
      <c r="E40" s="42"/>
      <c r="F40" s="15">
        <f t="shared" si="1"/>
        <v>3.25</v>
      </c>
      <c r="H40" s="43">
        <v>0.2377</v>
      </c>
      <c r="I40" s="44"/>
      <c r="J40" s="45"/>
      <c r="K40" s="46"/>
      <c r="M40" s="47">
        <f t="shared" si="2"/>
        <v>1.25</v>
      </c>
      <c r="N40" s="48">
        <f t="shared" si="3"/>
        <v>1.488</v>
      </c>
    </row>
    <row r="41" spans="3:15" ht="12.75">
      <c r="C41" s="40">
        <v>41153</v>
      </c>
      <c r="D41" s="41">
        <f t="shared" si="0"/>
        <v>3.25</v>
      </c>
      <c r="E41" s="42"/>
      <c r="F41" s="15">
        <f t="shared" si="1"/>
        <v>3.25</v>
      </c>
      <c r="H41" s="43">
        <v>0.2213</v>
      </c>
      <c r="I41" s="44"/>
      <c r="J41" s="45"/>
      <c r="K41" s="46"/>
      <c r="M41" s="47">
        <f>$I$17</f>
        <v>1.25</v>
      </c>
      <c r="N41" s="48">
        <f t="shared" si="3"/>
        <v>1.471</v>
      </c>
      <c r="O41" s="49">
        <f>AVERAGE(N21:N41)</f>
        <v>1.4879047619047616</v>
      </c>
    </row>
    <row r="43" ht="12.75">
      <c r="H43" s="43"/>
    </row>
    <row r="55" spans="5:8" ht="12.75">
      <c r="E55" s="50"/>
      <c r="F55" s="51"/>
      <c r="H55" s="50"/>
    </row>
    <row r="56" spans="5:8" ht="12.75">
      <c r="E56" s="50"/>
      <c r="F56" s="51"/>
      <c r="H56" s="50"/>
    </row>
  </sheetData>
  <mergeCells count="16">
    <mergeCell ref="C5:N5"/>
    <mergeCell ref="F7:K7"/>
    <mergeCell ref="F8:K8"/>
    <mergeCell ref="F9:K9"/>
    <mergeCell ref="C11:D11"/>
    <mergeCell ref="E11:F11"/>
    <mergeCell ref="H11:N11"/>
    <mergeCell ref="C12:D12"/>
    <mergeCell ref="E12:F12"/>
    <mergeCell ref="H12:N12"/>
    <mergeCell ref="C13:D13"/>
    <mergeCell ref="E13:F13"/>
    <mergeCell ref="H13:N13"/>
    <mergeCell ref="D19:E19"/>
    <mergeCell ref="J19:K19"/>
    <mergeCell ref="M19:N19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 topLeftCell="A1">
      <selection activeCell="C30" sqref="C30"/>
    </sheetView>
  </sheetViews>
  <sheetFormatPr defaultColWidth="9.140625" defaultRowHeight="12.75"/>
  <cols>
    <col min="1" max="1" width="16.28125" style="0" customWidth="1"/>
    <col min="2" max="2" width="6.8515625" style="0" customWidth="1"/>
    <col min="3" max="3" width="10.7109375" style="0" bestFit="1" customWidth="1"/>
    <col min="5" max="5" width="11.57421875" style="0" customWidth="1"/>
    <col min="7" max="7" width="11.28125" style="0" customWidth="1"/>
    <col min="8" max="8" width="13.421875" style="0" customWidth="1"/>
    <col min="9" max="10" width="10.281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48</v>
      </c>
    </row>
    <row r="6" spans="1:11" ht="25.5">
      <c r="A6" s="52"/>
      <c r="B6" s="52"/>
      <c r="C6" s="52" t="s">
        <v>49</v>
      </c>
      <c r="D6" s="52"/>
      <c r="E6" s="52" t="s">
        <v>50</v>
      </c>
      <c r="F6" s="52"/>
      <c r="H6" s="53" t="s">
        <v>51</v>
      </c>
      <c r="I6" s="52"/>
      <c r="J6" s="52" t="s">
        <v>42</v>
      </c>
      <c r="K6" s="52"/>
    </row>
    <row r="7" spans="1:10" ht="12.75">
      <c r="A7" s="54">
        <v>40555</v>
      </c>
      <c r="C7" s="55">
        <f>E34*(J7/12)</f>
        <v>-1982.349576185969</v>
      </c>
      <c r="D7" s="55"/>
      <c r="E7" s="55">
        <f>E36*(H7/12)</f>
        <v>0</v>
      </c>
      <c r="H7" s="10">
        <v>0.01511</v>
      </c>
      <c r="J7" s="10">
        <v>0.0325</v>
      </c>
    </row>
    <row r="8" spans="1:10" ht="12.75">
      <c r="A8" s="54">
        <v>40586</v>
      </c>
      <c r="C8" s="55">
        <f>E34*(J8/12)</f>
        <v>-1982.349576185969</v>
      </c>
      <c r="D8" s="55"/>
      <c r="E8" s="55">
        <f>E36*(H8/12)</f>
        <v>0</v>
      </c>
      <c r="H8" s="10">
        <v>0.01513</v>
      </c>
      <c r="J8" s="10">
        <v>0.0325</v>
      </c>
    </row>
    <row r="9" spans="1:10" ht="12.75">
      <c r="A9" s="54">
        <v>40614</v>
      </c>
      <c r="C9" s="55">
        <f>E34*(J9/12)</f>
        <v>-1982.349576185969</v>
      </c>
      <c r="D9" s="55"/>
      <c r="E9" s="55">
        <f>E36*(H9/12)</f>
        <v>0</v>
      </c>
      <c r="H9" s="10">
        <v>0.01503</v>
      </c>
      <c r="J9" s="10">
        <v>0.0325</v>
      </c>
    </row>
    <row r="10" spans="1:10" ht="12.75">
      <c r="A10" s="54">
        <v>40645</v>
      </c>
      <c r="C10" s="55">
        <f>E34*(J10/12)</f>
        <v>-1982.349576185969</v>
      </c>
      <c r="D10" s="55"/>
      <c r="E10" s="55">
        <f>E36*(H10/12)</f>
        <v>0</v>
      </c>
      <c r="H10" s="10">
        <v>0.01471</v>
      </c>
      <c r="J10" s="10">
        <v>0.0325</v>
      </c>
    </row>
    <row r="11" spans="1:10" ht="12.75">
      <c r="A11" s="54">
        <v>40675</v>
      </c>
      <c r="C11" s="55">
        <f>E34*(J11/12)</f>
        <v>-1982.349576185969</v>
      </c>
      <c r="D11" s="55"/>
      <c r="E11" s="55">
        <f>E36*(H11/12)</f>
        <v>0</v>
      </c>
      <c r="H11" s="10">
        <v>0.01448</v>
      </c>
      <c r="J11" s="10">
        <v>0.0325</v>
      </c>
    </row>
    <row r="12" spans="1:10" ht="12.75">
      <c r="A12" s="54">
        <v>40706</v>
      </c>
      <c r="C12" s="55">
        <f>E34*(J12/12)</f>
        <v>-1982.349576185969</v>
      </c>
      <c r="D12" s="55"/>
      <c r="E12" s="55">
        <f>E36*(H12/12)</f>
        <v>0</v>
      </c>
      <c r="H12" s="10">
        <v>0.01437</v>
      </c>
      <c r="J12" s="10">
        <v>0.0325</v>
      </c>
    </row>
    <row r="13" spans="1:10" ht="12.75">
      <c r="A13" s="54">
        <v>40736</v>
      </c>
      <c r="C13" s="55">
        <f>E34*(J13/12)</f>
        <v>-1982.349576185969</v>
      </c>
      <c r="D13" s="55"/>
      <c r="E13" s="55">
        <f>E36*(H13/12)</f>
        <v>0</v>
      </c>
      <c r="H13" s="10">
        <v>0.01437</v>
      </c>
      <c r="J13" s="10">
        <v>0.0325</v>
      </c>
    </row>
    <row r="14" spans="1:10" ht="12.75">
      <c r="A14" s="54">
        <v>40767</v>
      </c>
      <c r="C14" s="55">
        <f>E34*(J14/12)</f>
        <v>-1982.349576185969</v>
      </c>
      <c r="D14" s="55"/>
      <c r="E14" s="55">
        <f>E36*(H14/12)</f>
        <v>0</v>
      </c>
      <c r="H14" s="10">
        <v>0.01461</v>
      </c>
      <c r="J14" s="10">
        <v>0.0325</v>
      </c>
    </row>
    <row r="15" spans="1:10" ht="12.75">
      <c r="A15" s="54">
        <v>40798</v>
      </c>
      <c r="C15" s="55">
        <f>E34*(J15/12)</f>
        <v>-1982.349576185969</v>
      </c>
      <c r="D15" s="55"/>
      <c r="E15" s="55">
        <f>E36*(H15/12)</f>
        <v>0</v>
      </c>
      <c r="H15" s="10">
        <v>0.01481</v>
      </c>
      <c r="J15" s="10">
        <v>0.0325</v>
      </c>
    </row>
    <row r="16" spans="1:10" ht="12.75">
      <c r="A16" s="54">
        <v>40828</v>
      </c>
      <c r="C16" s="55">
        <f>E34*(J16/12)</f>
        <v>-1982.349576185969</v>
      </c>
      <c r="D16" s="55"/>
      <c r="E16" s="55">
        <f>E36*(H16/12)</f>
        <v>0</v>
      </c>
      <c r="H16" s="10">
        <v>0.01494</v>
      </c>
      <c r="J16" s="10">
        <v>0.0325</v>
      </c>
    </row>
    <row r="17" spans="1:10" ht="12.75">
      <c r="A17" s="54">
        <v>40859</v>
      </c>
      <c r="C17" s="55">
        <f>E34*(J17/12)</f>
        <v>-1982.349576185969</v>
      </c>
      <c r="D17" s="55"/>
      <c r="E17" s="55">
        <f>E36*(H17/12)</f>
        <v>0</v>
      </c>
      <c r="H17" s="10">
        <v>0.01504</v>
      </c>
      <c r="J17" s="10">
        <v>0.0325</v>
      </c>
    </row>
    <row r="18" spans="1:10" ht="12.75">
      <c r="A18" s="54">
        <v>40889</v>
      </c>
      <c r="C18" s="55">
        <f>E34*(J18/12)</f>
        <v>-1982.349576185969</v>
      </c>
      <c r="D18" s="55"/>
      <c r="E18" s="55">
        <f>E36*(H18/12)</f>
        <v>0</v>
      </c>
      <c r="H18" s="10">
        <v>0.01534</v>
      </c>
      <c r="J18" s="10">
        <v>0.0325</v>
      </c>
    </row>
    <row r="19" spans="1:10" ht="12.75">
      <c r="A19" s="54">
        <v>40920</v>
      </c>
      <c r="C19" s="55">
        <f>E34*(J19/12)</f>
        <v>-1982.349576185969</v>
      </c>
      <c r="D19" s="55"/>
      <c r="E19" s="55">
        <f>E36*(H19/12)</f>
        <v>0</v>
      </c>
      <c r="H19" s="10">
        <v>0.01533</v>
      </c>
      <c r="J19" s="10">
        <v>0.0325</v>
      </c>
    </row>
    <row r="20" spans="1:10" ht="12.75">
      <c r="A20" s="54">
        <v>40951</v>
      </c>
      <c r="C20" s="55">
        <f>E34*(J20/12)</f>
        <v>-1982.349576185969</v>
      </c>
      <c r="D20" s="55"/>
      <c r="E20" s="55">
        <f>E36*(H20/12)</f>
        <v>0</v>
      </c>
      <c r="H20" s="10">
        <v>0.015</v>
      </c>
      <c r="J20" s="10">
        <v>0.0325</v>
      </c>
    </row>
    <row r="21" spans="1:10" ht="12.75">
      <c r="A21" s="54">
        <v>40980</v>
      </c>
      <c r="C21" s="55">
        <f>E34*(J21/12)</f>
        <v>-1982.349576185969</v>
      </c>
      <c r="D21" s="55"/>
      <c r="E21" s="55">
        <f>E36*(H21/12)</f>
        <v>0</v>
      </c>
      <c r="H21" s="10">
        <v>0.01491</v>
      </c>
      <c r="J21" s="10">
        <v>0.0325</v>
      </c>
    </row>
    <row r="22" spans="1:10" ht="12.75">
      <c r="A22" s="54">
        <v>41011</v>
      </c>
      <c r="C22" s="55">
        <f>E34*(J22/12)</f>
        <v>-1982.349576185969</v>
      </c>
      <c r="D22" s="55"/>
      <c r="E22" s="55">
        <f>E36*(H22/12)</f>
        <v>0</v>
      </c>
      <c r="H22" s="10">
        <v>0.0149</v>
      </c>
      <c r="J22" s="10">
        <v>0.0325</v>
      </c>
    </row>
    <row r="23" spans="1:10" ht="12.75">
      <c r="A23" s="54">
        <v>41041</v>
      </c>
      <c r="C23" s="55">
        <f>E34*(J23/12)</f>
        <v>-1982.349576185969</v>
      </c>
      <c r="D23" s="55"/>
      <c r="E23" s="55">
        <f>E36*(H23/12)</f>
        <v>0</v>
      </c>
      <c r="H23" s="10">
        <v>0.01489</v>
      </c>
      <c r="J23" s="10">
        <v>0.0325</v>
      </c>
    </row>
    <row r="24" spans="1:10" ht="12.75">
      <c r="A24" s="54">
        <v>41072</v>
      </c>
      <c r="C24" s="55">
        <f>E34*(J24/12)</f>
        <v>-1982.349576185969</v>
      </c>
      <c r="D24" s="55"/>
      <c r="E24" s="55">
        <f>E36*(H24/12)</f>
        <v>0</v>
      </c>
      <c r="H24" s="10">
        <v>0.01493</v>
      </c>
      <c r="J24" s="10">
        <v>0.0325</v>
      </c>
    </row>
    <row r="25" spans="1:10" ht="12.75">
      <c r="A25" s="54">
        <v>41102</v>
      </c>
      <c r="C25" s="55">
        <f>E34*(J25/12)</f>
        <v>-1982.349576185969</v>
      </c>
      <c r="D25" s="55"/>
      <c r="E25" s="55">
        <f>E36*(H25/12)</f>
        <v>0</v>
      </c>
      <c r="H25" s="10">
        <v>0.01497</v>
      </c>
      <c r="J25" s="10">
        <v>0.0325</v>
      </c>
    </row>
    <row r="26" spans="1:10" ht="12.75">
      <c r="A26" s="54">
        <v>41133</v>
      </c>
      <c r="C26" s="55">
        <f>E34*(J26/12)</f>
        <v>-1982.349576185969</v>
      </c>
      <c r="D26" s="55"/>
      <c r="E26" s="55">
        <f>E36*(H26/12)</f>
        <v>0</v>
      </c>
      <c r="H26" s="10">
        <v>0.01488</v>
      </c>
      <c r="J26" s="10">
        <v>0.0325</v>
      </c>
    </row>
    <row r="27" spans="1:10" ht="12.75">
      <c r="A27" s="54">
        <v>41164</v>
      </c>
      <c r="C27" s="55">
        <f>E34*(J27/12)</f>
        <v>-1982.349576185969</v>
      </c>
      <c r="D27" s="55"/>
      <c r="E27" s="55">
        <f>E36*(H27/12)</f>
        <v>0</v>
      </c>
      <c r="H27" s="10">
        <v>0.01471</v>
      </c>
      <c r="J27" s="10">
        <v>0.0325</v>
      </c>
    </row>
    <row r="28" spans="1:10" ht="12.75">
      <c r="A28" s="54">
        <v>41194</v>
      </c>
      <c r="C28" s="55">
        <f>E34*(J28/12)</f>
        <v>-1982.349576185969</v>
      </c>
      <c r="D28" s="55"/>
      <c r="E28" s="55">
        <f>E36*(H28/12)</f>
        <v>0</v>
      </c>
      <c r="H28" s="10">
        <v>0.01488</v>
      </c>
      <c r="J28" s="10">
        <v>0.0325</v>
      </c>
    </row>
    <row r="29" spans="1:10" ht="12.75">
      <c r="A29" s="54">
        <v>41225</v>
      </c>
      <c r="C29" s="55">
        <f>E34*(J29/12)</f>
        <v>-1982.349576185969</v>
      </c>
      <c r="D29" s="55"/>
      <c r="E29" s="55">
        <f>E36*(H29/12)</f>
        <v>0</v>
      </c>
      <c r="H29" s="10">
        <v>0.01488</v>
      </c>
      <c r="J29" s="10">
        <v>0.0325</v>
      </c>
    </row>
    <row r="30" spans="1:10" ht="12.75">
      <c r="A30" s="54">
        <v>41255</v>
      </c>
      <c r="C30" s="55">
        <f>E34*(J30/12)</f>
        <v>-1982.349576185969</v>
      </c>
      <c r="D30" s="55"/>
      <c r="E30" s="55">
        <f>E36*(H30/12)</f>
        <v>0</v>
      </c>
      <c r="H30" s="10">
        <v>0.01488</v>
      </c>
      <c r="J30" s="10">
        <v>0.0325</v>
      </c>
    </row>
    <row r="31" spans="3:5" ht="12.75">
      <c r="C31" s="55">
        <f>SUM(C7:C30)</f>
        <v>-47576.389828463245</v>
      </c>
      <c r="D31" s="55" t="s">
        <v>2</v>
      </c>
      <c r="E31" s="55">
        <f>SUM(E7:E30)</f>
        <v>0</v>
      </c>
    </row>
    <row r="32" spans="7:10" ht="12.75">
      <c r="G32" s="56" t="s">
        <v>52</v>
      </c>
      <c r="H32" s="57">
        <f>AVERAGE(H7:H30)</f>
        <v>0.014879166666666667</v>
      </c>
      <c r="I32" s="58"/>
      <c r="J32" s="57">
        <f>AVERAGE(J7:J30)</f>
        <v>0.03249999999999998</v>
      </c>
    </row>
    <row r="34" spans="1:5" ht="12.75">
      <c r="A34" t="s">
        <v>53</v>
      </c>
      <c r="E34" s="5">
        <f>'Attach GG True Up Summary'!G17</f>
        <v>-731944.4588994347</v>
      </c>
    </row>
    <row r="36" spans="1:5" ht="12.75">
      <c r="A36" t="s">
        <v>54</v>
      </c>
      <c r="E36" s="5">
        <f>'Attach GG True Up Summary'!I20</f>
        <v>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</dc:creator>
  <cp:keywords/>
  <dc:description/>
  <cp:lastModifiedBy>tbradshaw</cp:lastModifiedBy>
  <cp:lastPrinted>2012-11-19T20:30:14Z</cp:lastPrinted>
  <dcterms:created xsi:type="dcterms:W3CDTF">2012-10-17T19:43:36Z</dcterms:created>
  <dcterms:modified xsi:type="dcterms:W3CDTF">2012-12-26T17:25:34Z</dcterms:modified>
  <cp:category/>
  <cp:version/>
  <cp:contentType/>
  <cp:contentStatus/>
</cp:coreProperties>
</file>