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470" tabRatio="608" activeTab="0"/>
  </bookViews>
  <sheets>
    <sheet name="MP Attach O" sheetId="1" r:id="rId1"/>
    <sheet name="Note Y-Directly Assigned Values" sheetId="2" r:id="rId2"/>
    <sheet name="Note Z-Deprecation Rates" sheetId="3" r:id="rId3"/>
  </sheets>
  <definedNames>
    <definedName name="_xlnm.Print_Area" localSheetId="0">'MP Attach O'!$A$1:$R$369</definedName>
    <definedName name="_xlnm.Print_Area" localSheetId="1">'Note Y-Directly Assigned Values'!$B$1:$J$24</definedName>
  </definedNames>
  <calcPr fullCalcOnLoad="1"/>
</workbook>
</file>

<file path=xl/sharedStrings.xml><?xml version="1.0" encoding="utf-8"?>
<sst xmlns="http://schemas.openxmlformats.org/spreadsheetml/2006/main" count="721" uniqueCount="471">
  <si>
    <t>Midwest ISO</t>
  </si>
  <si>
    <t>Attachment O</t>
  </si>
  <si>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</si>
  <si>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</si>
  <si>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</si>
  <si>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</si>
  <si>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</si>
  <si>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</si>
  <si>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</si>
  <si>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</si>
  <si>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 xml:space="preserve">REVENUE CREDITS </t>
  </si>
  <si>
    <t>(Note T)</t>
  </si>
  <si>
    <t>Total</t>
  </si>
  <si>
    <t>Allocator</t>
  </si>
  <si>
    <t xml:space="preserve">  Account No. 454</t>
  </si>
  <si>
    <t>TP</t>
  </si>
  <si>
    <t xml:space="preserve">  Account No. 456.1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</si>
  <si>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</si>
  <si>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</si>
  <si>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</si>
  <si>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NET REVENUE REQUIREMENT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</si>
  <si>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</si>
  <si>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</si>
  <si>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</si>
  <si>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</si>
  <si>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</si>
  <si>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</si>
  <si>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</si>
  <si>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</si>
  <si>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</si>
  <si>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</si>
  <si>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</si>
  <si>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</si>
  <si>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</si>
  <si>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</si>
  <si>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 xml:space="preserve">Network &amp; P-to-P Rate ($/kW/Mo) 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</si>
  <si>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</si>
  <si>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</si>
  <si>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</si>
  <si>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</si>
  <si>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</si>
  <si>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</si>
  <si>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</si>
  <si>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>and daily rates</t>
  </si>
  <si>
    <t>FERC Annual Charge($/MWh)</t>
  </si>
  <si>
    <t xml:space="preserve">          (Note E)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</si>
  <si>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</si>
  <si>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</si>
  <si>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</si>
  <si>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</si>
  <si>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</si>
  <si>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</si>
  <si>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</si>
  <si>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</si>
  <si>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</si>
  <si>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</si>
  <si>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</si>
  <si>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</si>
  <si>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</si>
  <si>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</si>
  <si>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</si>
  <si>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</si>
  <si>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</si>
  <si>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</si>
  <si>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</si>
  <si>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</si>
  <si>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</si>
  <si>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</si>
  <si>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</si>
  <si>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</si>
  <si>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</si>
  <si>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</si>
  <si>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</si>
  <si>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</si>
  <si>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>TOTAL NET PLANT (sum lines 13-17)</t>
  </si>
  <si>
    <t>NP=</t>
  </si>
  <si>
    <t>ADJUSTMENTS TO RATE BASE       (Note F)</t>
  </si>
  <si>
    <t xml:space="preserve">  Account No. 281 (enter negative)</t>
  </si>
  <si>
    <t>zero</t>
  </si>
  <si>
    <t xml:space="preserve">  Account No. 282 (enter negative)</t>
  </si>
  <si>
    <t>NP</t>
  </si>
  <si>
    <t xml:space="preserve">  Account No. 283 (enter negative)</t>
  </si>
  <si>
    <t xml:space="preserve">  Account No. 190 </t>
  </si>
  <si>
    <t xml:space="preserve">  Account No. 255 (enter negative)</t>
  </si>
  <si>
    <t>TOTAL ADJUSTMENTS  (sum lines 19- 23)</t>
  </si>
  <si>
    <t xml:space="preserve">LAND HELD FOR FUTURE USE </t>
  </si>
  <si>
    <t>WORKING CAPITAL  (Note H)</t>
  </si>
  <si>
    <t xml:space="preserve">  CWC  </t>
  </si>
  <si>
    <t>calculated</t>
  </si>
  <si>
    <t xml:space="preserve">  Materials &amp; Supplies  (Note G)</t>
  </si>
  <si>
    <t>TE</t>
  </si>
  <si>
    <t xml:space="preserve">  Prepayments (Account 165)</t>
  </si>
  <si>
    <t>GP</t>
  </si>
  <si>
    <t>TOTAL WORKING CAPITAL (sum lines 26 - 28)</t>
  </si>
  <si>
    <t>RATE BASE  (sum lines 18, 24, 25, &amp; 29)</t>
  </si>
  <si>
    <t>O&amp;M</t>
  </si>
  <si>
    <t xml:space="preserve">  Transmission </t>
  </si>
  <si>
    <t>1a</t>
  </si>
  <si>
    <t xml:space="preserve">     Less Account 565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</si>
  <si>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</si>
  <si>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</si>
  <si>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</si>
  <si>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</si>
  <si>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</si>
  <si>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>DEPRECIATION EXPENSE</t>
  </si>
  <si>
    <t xml:space="preserve">  General 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</si>
  <si>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</si>
  <si>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</si>
  <si>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</si>
  <si>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</si>
  <si>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</si>
  <si>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</si>
  <si>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</si>
  <si>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</si>
  <si>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</si>
  <si>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</si>
  <si>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</si>
  <si>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</si>
  <si>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</si>
  <si>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</si>
  <si>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</si>
  <si>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</si>
  <si>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</si>
  <si>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</si>
  <si>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</si>
  <si>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</si>
  <si>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</si>
  <si>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</si>
  <si>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</si>
  <si>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</si>
  <si>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</si>
  <si>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</si>
  <si>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>REV. REQUIREMENT  (sum lines 8, 12, 20, 27, 28)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</si>
  <si>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</si>
  <si>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</si>
  <si>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</si>
  <si>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</si>
  <si>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</si>
  <si>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</si>
  <si>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</si>
  <si>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</si>
  <si>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</si>
  <si>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</si>
  <si>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</si>
  <si>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Percentage of transmission plant included in ISO Rates (line 5)</t>
  </si>
  <si>
    <t>TE=</t>
  </si>
  <si>
    <t>WAGES &amp; SALARY ALLOCATOR   (W&amp;S)</t>
  </si>
  <si>
    <t>Form 1 Reference</t>
  </si>
  <si>
    <t>$</t>
  </si>
  <si>
    <t>Allocation</t>
  </si>
  <si>
    <t>354.20.b</t>
  </si>
  <si>
    <t>Please fill out info requested in the box below</t>
  </si>
  <si>
    <t>354.21.b</t>
  </si>
  <si>
    <t>354.23.b</t>
  </si>
  <si>
    <t>W&amp;S Allocator</t>
  </si>
  <si>
    <t>Schedule 1 Recoverable Expenses</t>
  </si>
  <si>
    <t xml:space="preserve">  Other</t>
  </si>
  <si>
    <t>354.24,25,26.b</t>
  </si>
  <si>
    <t>($ / Allocation)</t>
  </si>
  <si>
    <t>=</t>
  </si>
  <si>
    <t>Acct 561.1 - 561.3, 561.BA included in Line 7</t>
  </si>
  <si>
    <t>Acct 561.BA for Schedule 24</t>
  </si>
  <si>
    <t>COMMON PLANT ALLOCATOR  (CE)   (Note O)</t>
  </si>
  <si>
    <t>Acct 561.1 - 561.3 available for Schedule 1</t>
  </si>
  <si>
    <t>% Electric</t>
  </si>
  <si>
    <t>Revenue Credits for Sched 1 Acct 561.1 - 561.3</t>
  </si>
  <si>
    <t xml:space="preserve">  Electric</t>
  </si>
  <si>
    <t>200.3.c</t>
  </si>
  <si>
    <t>transactions &lt;1 yr</t>
  </si>
  <si>
    <t xml:space="preserve">  Gas</t>
  </si>
  <si>
    <t>201.3.d</t>
  </si>
  <si>
    <t>*</t>
  </si>
  <si>
    <t>non-firm</t>
  </si>
  <si>
    <t xml:space="preserve">  Water</t>
  </si>
  <si>
    <t>201.3.e</t>
  </si>
  <si>
    <t>transactions w/ load not in divisor</t>
  </si>
  <si>
    <t>total Revenue Credits</t>
  </si>
  <si>
    <t>Net Schedule 1 Expenses (Acct 561.1-561.3 minus Credits)</t>
  </si>
  <si>
    <t>RETURN (R)</t>
  </si>
  <si>
    <t>Long Term Interest (117, sum of 62.c through 67.c)</t>
  </si>
  <si>
    <t>Preferred Dividends (118.29c) (positive number)</t>
  </si>
  <si>
    <t xml:space="preserve">                                          Development of Common Stock:</t>
  </si>
  <si>
    <t>Proprietary Capital (112.16.c)</t>
  </si>
  <si>
    <t>Less Account 216.1 (112.12.c)  (enter negative)</t>
  </si>
  <si>
    <t>Common Stock</t>
  </si>
  <si>
    <t>Cost</t>
  </si>
  <si>
    <t>%</t>
  </si>
  <si>
    <t>(Note P)</t>
  </si>
  <si>
    <t>Weighted</t>
  </si>
  <si>
    <t xml:space="preserve">  Long Term Debt (112, sum of  18.c through 21.c)</t>
  </si>
  <si>
    <t>=WCLTD</t>
  </si>
  <si>
    <t xml:space="preserve">  Preferred Stock  ( 112.3.c)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</si>
  <si>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</si>
  <si>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</si>
  <si>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</si>
  <si>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</si>
  <si>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</si>
  <si>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</si>
  <si>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</si>
  <si>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</si>
  <si>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</si>
  <si>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</si>
  <si>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</si>
  <si>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</si>
  <si>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</si>
  <si>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</si>
  <si>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</si>
  <si>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</si>
  <si>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</si>
  <si>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</si>
  <si>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</si>
  <si>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ISO coincident monthly peaks.</t>
  </si>
  <si>
    <t>B</t>
  </si>
  <si>
    <t>C</t>
  </si>
  <si>
    <t>Labeled LF on page 328 of Form 1 at the time of the ISO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</si>
  <si>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</si>
  <si>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</si>
  <si>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</si>
  <si>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</si>
  <si>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</si>
  <si>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</si>
  <si>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</si>
  <si>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</si>
  <si>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</si>
  <si>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</si>
  <si>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</si>
  <si>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</si>
  <si>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</si>
  <si>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</si>
  <si>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</si>
  <si>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</si>
  <si>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</si>
  <si>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</si>
  <si>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</si>
  <si>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</si>
  <si>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</si>
  <si>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</si>
  <si>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</si>
  <si>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</si>
  <si>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</si>
  <si>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</si>
  <si>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</si>
  <si>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</si>
  <si>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</si>
  <si>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</si>
  <si>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</si>
  <si>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Provide SIT work papers if required</t>
  </si>
  <si>
    <t>p =</t>
  </si>
  <si>
    <t xml:space="preserve">  (percent of federal income tax deductible for state purposes)</t>
  </si>
  <si>
    <t>L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</si>
  <si>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</si>
  <si>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</si>
  <si>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</si>
  <si>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</si>
  <si>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</si>
  <si>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</si>
  <si>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</si>
  <si>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</si>
  <si>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</si>
  <si>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</si>
  <si>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</si>
  <si>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</si>
  <si>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</si>
  <si>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</si>
  <si>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</si>
  <si>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</si>
  <si>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</si>
  <si>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</si>
  <si>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</si>
  <si>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</si>
  <si>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</si>
  <si>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</si>
  <si>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</si>
  <si>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</si>
  <si>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</si>
  <si>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</si>
  <si>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</si>
  <si>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</si>
  <si>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</si>
  <si>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561.4, 561.8, and 575.7 consist of RTO expenses billed to load-serving entities and are not included in Transmission Owner</t>
  </si>
  <si>
    <t>revenue requirements.</t>
  </si>
  <si>
    <t>Accumulated Depreciation</t>
  </si>
  <si>
    <t>DA</t>
  </si>
  <si>
    <t>AC System</t>
  </si>
  <si>
    <t>DC System</t>
  </si>
  <si>
    <t>AC Allocator</t>
  </si>
  <si>
    <t>DC Allocator</t>
  </si>
  <si>
    <t>(6)</t>
  </si>
  <si>
    <t>(7)</t>
  </si>
  <si>
    <t>GrPlt AC</t>
  </si>
  <si>
    <t>GrPlt DC</t>
  </si>
  <si>
    <t>GrPlt AC =</t>
  </si>
  <si>
    <t>GrPlt DC=</t>
  </si>
  <si>
    <t>GrPlt  AC</t>
  </si>
  <si>
    <t>NPlt AC</t>
  </si>
  <si>
    <t>NPlt DC</t>
  </si>
  <si>
    <t>Total Allocated Net Transmission Plant ( page 2, line 18, Column 5)</t>
  </si>
  <si>
    <t>NPlt AC =</t>
  </si>
  <si>
    <t>NPlt DC=</t>
  </si>
  <si>
    <t>Issued By: Stephen G. Kozey, Issuing Officer</t>
  </si>
  <si>
    <r>
      <t>Removes dollar amount of transmission expenses included in the OATT ancillary services rates, including Account Nos. 561.1, 561.2,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561.3, and 561.BA.</t>
    </r>
  </si>
  <si>
    <t>Page 1 of 6</t>
  </si>
  <si>
    <t>Page 2 of 6</t>
  </si>
  <si>
    <t>Page 3 of 6</t>
  </si>
  <si>
    <t>Page 4 of 6</t>
  </si>
  <si>
    <t>Page 5 of 6</t>
  </si>
  <si>
    <t>Page 6 of 6</t>
  </si>
  <si>
    <t>W</t>
  </si>
  <si>
    <t>Gross Transmission Plant</t>
  </si>
  <si>
    <t>Inventory</t>
  </si>
  <si>
    <t>O&amp;M Expense</t>
  </si>
  <si>
    <t>Depreciation Expense</t>
  </si>
  <si>
    <t>Property Taxes</t>
  </si>
  <si>
    <t>Direct Assignment Values</t>
  </si>
  <si>
    <t>Total  (sum lines 11-13)</t>
  </si>
  <si>
    <t xml:space="preserve">  Common Stock  (line 10)</t>
  </si>
  <si>
    <t>(page 5, line 18)</t>
  </si>
  <si>
    <t>(page 5, line 21)</t>
  </si>
  <si>
    <t xml:space="preserve">  [ Rate Base (page 2, line 30) * Rate of Return (page 5, line 14)]</t>
  </si>
  <si>
    <t>7a</t>
  </si>
  <si>
    <t>7b</t>
  </si>
  <si>
    <t>Revenue Requirements from Attachment N-1 Projects</t>
  </si>
  <si>
    <t xml:space="preserve">263.i   </t>
  </si>
  <si>
    <t>Included transmission expenses (line 12 less line 13)</t>
  </si>
  <si>
    <t>Percentage of transmission expenses after adjustment (line 14 divided by line 12)</t>
  </si>
  <si>
    <t xml:space="preserve">  Total  (sum lines 18-21)</t>
  </si>
  <si>
    <t>=WS</t>
  </si>
  <si>
    <t xml:space="preserve">  Total  (sum lines 1-3)</t>
  </si>
  <si>
    <t>(Page 4, line 22)</t>
  </si>
  <si>
    <t xml:space="preserve">Less Preferred Stock (line 12) </t>
  </si>
  <si>
    <t>(sum lines 7-9)</t>
  </si>
  <si>
    <t>TOTAL O&amp;M  (sum lines 1, 3, 5a, 6, 7 less lines 1a, 2, 4, 5)</t>
  </si>
  <si>
    <t xml:space="preserve">[Revenue Requirement for facilities included on page 2, line 2, and also  </t>
  </si>
  <si>
    <t>included in Attachment GG]</t>
  </si>
  <si>
    <t>REV. REQUIREMENT TO BE COLLECTED UNDER ATTACHMENT O</t>
  </si>
  <si>
    <t>(line 29 - line 30)</t>
  </si>
  <si>
    <t>GROSS REVENUE REQUIREMENT    (page 3, line 31)</t>
  </si>
  <si>
    <t>(line 16 / 260)</t>
  </si>
  <si>
    <t xml:space="preserve">       where WCLTD=(page 5 , line 11) and R= (page 5, line 14)</t>
  </si>
  <si>
    <t>Total Allocated Transmission Plant ( page 2, line 2, Column 5)</t>
  </si>
  <si>
    <t>Line 18 should be supported by notes in Form 1 or detailed Schedule</t>
  </si>
  <si>
    <t>Line 19 should be supported by notes in Form 1 or detailed Schedule</t>
  </si>
  <si>
    <t>Line 20 should be supported by notes in Form 1 or detailed Schedule</t>
  </si>
  <si>
    <t xml:space="preserve">  c. Transmission charges associated with Schedule 26  (Note X)</t>
  </si>
  <si>
    <t>20a</t>
  </si>
  <si>
    <t>Total (a-b-c)</t>
  </si>
  <si>
    <t>FERC Electric Tariff, Fourth Revised Volume No. 1</t>
  </si>
  <si>
    <t>Original Sheet No.  2758Z.03</t>
  </si>
  <si>
    <t>Original Sheet No.  2758Z.04</t>
  </si>
  <si>
    <t>Original Sheet No.  2758Z.05</t>
  </si>
  <si>
    <t>Original Sheet No.  2758Z.06</t>
  </si>
  <si>
    <t>Original Sheet No.  2758Z.07</t>
  </si>
  <si>
    <t>Original Sheet No.  2758Z.08</t>
  </si>
  <si>
    <t>X</t>
  </si>
  <si>
    <t>Y</t>
  </si>
  <si>
    <t>Labeled LF, LU, IF, IU on pages 310-311 of Form 1 at the time of the ISO coincident monthly peaks.</t>
  </si>
  <si>
    <t>Adjusted NET REVENUE REQUIREMENTS  (line 7 minus line 7a)</t>
  </si>
  <si>
    <t>321.112.b    (Note Y)</t>
  </si>
  <si>
    <t>321.96.b   (Note Y)</t>
  </si>
  <si>
    <t xml:space="preserve">  Transmission Lease Payments  (Note Y)</t>
  </si>
  <si>
    <t xml:space="preserve">263.i       (Note Y)    </t>
  </si>
  <si>
    <t xml:space="preserve"> (Note Y)</t>
  </si>
  <si>
    <t xml:space="preserve"> Minnesota Power will provide supporting calculations and work papers for all DA (Direct Assignment) DC Amounts</t>
  </si>
  <si>
    <t xml:space="preserve">     Removes from revenue credits revenues that are distributed pursuant to Schedule 26 of the Midwest ISO Tariff, since the Transmission Owner's Attachment O revenue requirements have already been reduced by the Attachment GG revenue requirements.  </t>
  </si>
  <si>
    <t xml:space="preserve">     Pursuant to Attachment GG of the Midwest ISO Tariff, removes dollar amount of revenue requirements calculated pursuant to Attachment GG and recovered under Schedule 26 of the Midwest ISO Tariff.</t>
  </si>
  <si>
    <t>Minnesota Power</t>
  </si>
  <si>
    <t xml:space="preserve">  The ISO will report separately revenue derived from the AC system from revenue derived from the DC system thus allowing for Direct Assigment of those revenue credits.</t>
  </si>
  <si>
    <t>Z</t>
  </si>
  <si>
    <t>Minnesota Power Transmission and General Plant Depreciation Rates are shown in an attached schedule</t>
  </si>
  <si>
    <t>336.7.b             (Note Y and Z)</t>
  </si>
  <si>
    <t>336.10.b            (Note Z)</t>
  </si>
  <si>
    <t>(8)</t>
  </si>
  <si>
    <t>(9)</t>
  </si>
  <si>
    <t>(Col 5 times Col 8)</t>
  </si>
  <si>
    <t>(Col 5 times Col 6)</t>
  </si>
  <si>
    <t>AC</t>
  </si>
  <si>
    <t>DC</t>
  </si>
  <si>
    <r>
      <t xml:space="preserve">and the loads are included in line 13, page 1.  Grandfathered agreements whose rates have </t>
    </r>
    <r>
      <rPr>
        <u val="single"/>
        <sz val="9"/>
        <rFont val="Arial Narrow"/>
        <family val="2"/>
      </rPr>
      <t>not</t>
    </r>
    <r>
      <rPr>
        <sz val="9"/>
        <rFont val="Arial Narrow"/>
        <family val="2"/>
      </rPr>
      <t xml:space="preserve"> been changed to eliminate or mitigate </t>
    </r>
  </si>
  <si>
    <t>Allete, Inc. dba Minnesota Power</t>
  </si>
  <si>
    <t>(line 7b / line 15)</t>
  </si>
  <si>
    <t>(line 16 /52)</t>
  </si>
  <si>
    <t>(line 16 /12)</t>
  </si>
  <si>
    <t>(line 16 / 8760</t>
  </si>
  <si>
    <t xml:space="preserve">     Less LSE Expenses included in Transmission O&amp;M Accounts (Notes V and Y)</t>
  </si>
  <si>
    <t xml:space="preserve">     Plus Transmission Related Reg. Comm.  Exp. (Notes I and Y)</t>
  </si>
  <si>
    <t>(line 1 / line 4)</t>
  </si>
  <si>
    <t>(line 16/4160*1000)</t>
  </si>
  <si>
    <r>
      <t>Percentage of transmission expenses included in ISO Rates (line 15 times line 1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>)</t>
    </r>
  </si>
  <si>
    <t>356.1   (Note Y)</t>
  </si>
  <si>
    <t>6a</t>
  </si>
  <si>
    <t>6b</t>
  </si>
  <si>
    <t>6c</t>
  </si>
  <si>
    <t xml:space="preserve">6d </t>
  </si>
  <si>
    <t>6e</t>
  </si>
  <si>
    <t>6f</t>
  </si>
  <si>
    <t>6g</t>
  </si>
  <si>
    <t>6h</t>
  </si>
  <si>
    <t>6i</t>
  </si>
  <si>
    <t>Historic Year Actual Revenue Requirements</t>
  </si>
  <si>
    <t>Historic Year Projected Revenue Requirements</t>
  </si>
  <si>
    <t>Historic Year True Up</t>
  </si>
  <si>
    <t>Historic Year Actual Divisor</t>
  </si>
  <si>
    <t>Historic Year Projected Divisor</t>
  </si>
  <si>
    <t>Difference in Divisor</t>
  </si>
  <si>
    <t>Historic Year Projected Annual Cost ($/KW/Yr)</t>
  </si>
  <si>
    <t>Historic Year Divisor True Up</t>
  </si>
  <si>
    <t>Interest on Historic Year True Up</t>
  </si>
  <si>
    <t>(Line 6a-Line 6b)</t>
  </si>
  <si>
    <t>(Line 6e-Line 6d)</t>
  </si>
  <si>
    <t>(Line 6f * Line 6g)</t>
  </si>
  <si>
    <t>For the 12 months ended 12/31/10</t>
  </si>
  <si>
    <t>Line No.</t>
  </si>
  <si>
    <t xml:space="preserve">Budgeted 12 Months Ended December 31, 2010 </t>
  </si>
  <si>
    <t>AA</t>
  </si>
  <si>
    <t>The transmission charge for Non-Firm Point to Point Transmission Service over ALLETE's HVDC Facilities under Schedule 8 of the Tariff will be $1/MWh.</t>
  </si>
  <si>
    <t>(line 16/365)   (Note AA)</t>
  </si>
  <si>
    <t xml:space="preserve"> times 1,000)    (Note AA)</t>
  </si>
  <si>
    <t>LESS ATTACHMENT GG ADJUSTMENT [Attachment GG, page 2, line 3, column 10]   (Note W)</t>
  </si>
  <si>
    <t>Issued on : October 15, 2009</t>
  </si>
  <si>
    <t>Effective Date: January 1, 2010</t>
  </si>
  <si>
    <t>2010 Attachment O Work papers - Note Y-Directly Assigned Values</t>
  </si>
  <si>
    <t>AB</t>
  </si>
  <si>
    <t>227.8.c &amp; .16.c    (Note AC)</t>
  </si>
  <si>
    <t>111.57.c               (Note AC)</t>
  </si>
  <si>
    <t>205.46.g             (Note AB)</t>
  </si>
  <si>
    <t>207.58.g             (Note Y)  (Note AB)</t>
  </si>
  <si>
    <t>207.75.g             (Note AB)</t>
  </si>
  <si>
    <t>205.5.g &amp; 207.99.g    (Note AB)</t>
  </si>
  <si>
    <t>356.1                 (Note AB)</t>
  </si>
  <si>
    <t>219.20-24.c        (Note AB)</t>
  </si>
  <si>
    <t>219.25.c             (Note Y)  (Note AB)</t>
  </si>
  <si>
    <t>219.26.c             (Note AB)</t>
  </si>
  <si>
    <t>219.28.c             (Note AB)</t>
  </si>
  <si>
    <t>2010 Attachment O Work papers - Note Z-Depreciation Rates</t>
  </si>
  <si>
    <t>As filed with  MISO Attachment O DC Tariff</t>
  </si>
  <si>
    <t>As found on page 337 (column e) of the 2008 FERC Form 1</t>
  </si>
  <si>
    <t>Line No</t>
  </si>
  <si>
    <t>Plant Account</t>
  </si>
  <si>
    <t>Applied Depreciation Rate</t>
  </si>
  <si>
    <t>Intangible Plant</t>
  </si>
  <si>
    <t>³</t>
  </si>
  <si>
    <t>Transmission Plant</t>
  </si>
  <si>
    <t>¹</t>
  </si>
  <si>
    <t xml:space="preserve">General Plant  </t>
  </si>
  <si>
    <t>²</t>
  </si>
  <si>
    <t xml:space="preserve">Note 1:  Depreciation rates for Transmission Plant assets  have been approved by Minnesota Public Utilities Commission (MPUC) </t>
  </si>
  <si>
    <t xml:space="preserve">             in Docket No. E-015/D-08-422 by order dated 02/20/09.   </t>
  </si>
  <si>
    <t xml:space="preserve">Note 2:  Depreciation rates for General Plant assets  have been approved by Minnesota Public Utilities Commission (MPUC) </t>
  </si>
  <si>
    <t xml:space="preserve">            in Docket No. E-015/D-07-432 by order dated 06/25/07.   </t>
  </si>
  <si>
    <t>Note 3: Relicensing of five (5) FERC hydro projects is being amortized over the life of the license (typical 30 years).</t>
  </si>
  <si>
    <t xml:space="preserve">            Amortization of computer software is over a 5 year period.   </t>
  </si>
  <si>
    <t xml:space="preserve">            Cost of facilities at Ontario Hydro is being amortized over 35 years.</t>
  </si>
  <si>
    <t>(line1  - line 6 + Line 6c+ line 6h+ line 6i)</t>
  </si>
  <si>
    <t xml:space="preserve"> (line 1- line 7)          </t>
  </si>
  <si>
    <t xml:space="preserve"> (line 2- line 8)         </t>
  </si>
  <si>
    <t xml:space="preserve"> (line 3 - line 9)        </t>
  </si>
  <si>
    <t xml:space="preserve"> (line 4 - line 10)      </t>
  </si>
  <si>
    <t xml:space="preserve"> (line 5 - line 11)       </t>
  </si>
  <si>
    <t>214.x.d  (Notes G ,Y and AC)</t>
  </si>
  <si>
    <t>Amount Directly Assigned to the MP AC System (page 2, line 2, Column 7)</t>
  </si>
  <si>
    <t>Amount Directly Assigned to the MP DC System (page 2, line 2, Column 9)</t>
  </si>
  <si>
    <t>Amount Directly Assigned to the MP AC System (page 2, line 18, Column 7)</t>
  </si>
  <si>
    <t>Amount Directly Assigned to the MP DC System (page 2, line 18 Column 9)</t>
  </si>
  <si>
    <t>Identifies lines items which rate base balances are using a 13 month average balance reconiling to FERC From No.1 by page, line and column</t>
  </si>
  <si>
    <t>identifies which rate base balances are using average of the beginning of year and end of year balances reconiling to FERC From No.1 by page, line and column</t>
  </si>
  <si>
    <t>273.8.k    (Note AC)</t>
  </si>
  <si>
    <t>277.9.k    (Note AC)</t>
  </si>
  <si>
    <t>275.2.k    (Note AC)</t>
  </si>
  <si>
    <t>234.8.c    (Note AC)</t>
  </si>
  <si>
    <t>267.8.h    (Note AC)</t>
  </si>
  <si>
    <t>Exhibit ATE-4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</si>
</sst>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0.000%"/>
    <numFmt numFmtId="169" formatCode="#,##0.00000"/>
    <numFmt numFmtId="170" formatCode="#,##0.0"/>
    <numFmt numFmtId="171" formatCode="0.0000"/>
    <numFmt numFmtId="172" formatCode="#,##0.0000"/>
    <numFmt numFmtId="173" formatCode="&quot;$&quot;#,##0"/>
    <numFmt numFmtId="174" formatCode="_(&quot;$&quot;* #,##0_);_(&quot;$&quot;* \(#,##0\);_(&quot;$&quot;* &quot;-&quot;??_);_(@_)"/>
    <numFmt numFmtId="175" formatCode="_(* #,##0_);_(* \(#,##0\);_(* &quot;-&quot;??_);_(@_)"/>
    <numFmt numFmtId="176" formatCode="_(&quot;$&quot;* #,##0.000_);_(&quot;$&quot;* \(#,##0.000\);_(&quot;$&quot;* &quot;-&quot;??_);_(@_)"/>
    <numFmt numFmtId="177" formatCode="[$-409]mmm\-yy;@"/>
    <numFmt numFmtId="178" formatCode="mmmm\ yyyy"/>
    <numFmt numFmtId="179" formatCode="mmmm"/>
    <numFmt numFmtId="180" formatCode="_(* #,##0.0_);_(* \(#,##0.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  <family val="0"/>
    </font>
    <font>
      <sz val="12"/>
      <name val="Arial MT"/>
      <family val="0"/>
    </font>
    <font>
      <b/>
      <u val="single"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  <family val="0"/>
    </font>
    <font>
      <u val="single"/>
      <sz val="12"/>
      <color indexed="17"/>
      <name val="Arial MT"/>
      <family val="0"/>
    </font>
    <font>
      <sz val="12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u val="single"/>
      <sz val="9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2"/>
      <color indexed="10"/>
      <name val="Times New Roman"/>
      <family val="1"/>
    </font>
    <font>
      <b/>
      <sz val="9"/>
      <color indexed="10"/>
      <name val="Arial Narrow"/>
      <family val="2"/>
    </font>
    <font>
      <u val="single"/>
      <sz val="10.8"/>
      <color indexed="36"/>
      <name val="Arial MT"/>
      <family val="0"/>
    </font>
    <font>
      <u val="single"/>
      <sz val="10.8"/>
      <color indexed="12"/>
      <name val="Arial MT"/>
      <family val="0"/>
    </font>
    <font>
      <sz val="12"/>
      <color indexed="12"/>
      <name val="Times New Roman"/>
      <family val="1"/>
    </font>
    <font>
      <u val="single"/>
      <sz val="10"/>
      <name val="Arial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164" fontId="4" fillId="0" borderId="0" applyProtection="0">
      <alignment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/>
    </xf>
    <xf numFmtId="0" fontId="1" fillId="2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NumberFormat="1" applyFont="1" applyBorder="1" applyAlignment="1">
      <alignment horizontal="centerContinuous"/>
    </xf>
    <xf numFmtId="165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fill"/>
    </xf>
    <xf numFmtId="0" fontId="4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7" fontId="1" fillId="22" borderId="0" xfId="0" applyNumberFormat="1" applyFont="1" applyFill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left"/>
    </xf>
    <xf numFmtId="169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/>
    </xf>
    <xf numFmtId="10" fontId="1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 horizontal="right"/>
    </xf>
    <xf numFmtId="172" fontId="1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Alignment="1">
      <alignment/>
    </xf>
    <xf numFmtId="0" fontId="1" fillId="0" borderId="1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171" fontId="1" fillId="22" borderId="0" xfId="0" applyNumberFormat="1" applyFont="1" applyFill="1" applyAlignment="1">
      <alignment/>
    </xf>
    <xf numFmtId="171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Alignment="1" applyProtection="1">
      <alignment/>
      <protection/>
    </xf>
    <xf numFmtId="38" fontId="1" fillId="0" borderId="0" xfId="0" applyNumberFormat="1" applyFont="1" applyAlignment="1" applyProtection="1">
      <alignment/>
      <protection/>
    </xf>
    <xf numFmtId="0" fontId="1" fillId="0" borderId="1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75" fontId="1" fillId="0" borderId="0" xfId="42" applyNumberFormat="1" applyFont="1" applyAlignment="1">
      <alignment/>
    </xf>
    <xf numFmtId="175" fontId="1" fillId="0" borderId="0" xfId="42" applyNumberFormat="1" applyFont="1" applyBorder="1" applyAlignment="1">
      <alignment/>
    </xf>
    <xf numFmtId="175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75" fontId="1" fillId="0" borderId="0" xfId="42" applyNumberFormat="1" applyFont="1" applyFill="1" applyAlignment="1">
      <alignment horizontal="right"/>
    </xf>
    <xf numFmtId="175" fontId="1" fillId="0" borderId="0" xfId="42" applyNumberFormat="1" applyFont="1" applyAlignment="1">
      <alignment horizontal="right"/>
    </xf>
    <xf numFmtId="10" fontId="1" fillId="0" borderId="0" xfId="6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75" fontId="1" fillId="0" borderId="0" xfId="42" applyNumberFormat="1" applyFont="1" applyAlignment="1">
      <alignment horizontal="center"/>
    </xf>
    <xf numFmtId="175" fontId="1" fillId="0" borderId="0" xfId="42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42" fontId="1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wrapText="1"/>
    </xf>
    <xf numFmtId="175" fontId="1" fillId="0" borderId="0" xfId="42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center"/>
    </xf>
    <xf numFmtId="10" fontId="14" fillId="22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175" fontId="1" fillId="22" borderId="0" xfId="42" applyNumberFormat="1" applyFont="1" applyFill="1" applyAlignment="1">
      <alignment/>
    </xf>
    <xf numFmtId="175" fontId="1" fillId="22" borderId="0" xfId="42" applyNumberFormat="1" applyFont="1" applyFill="1" applyAlignment="1">
      <alignment horizontal="right"/>
    </xf>
    <xf numFmtId="42" fontId="1" fillId="0" borderId="0" xfId="0" applyNumberFormat="1" applyFont="1" applyBorder="1" applyAlignment="1">
      <alignment horizontal="right"/>
    </xf>
    <xf numFmtId="49" fontId="2" fillId="22" borderId="0" xfId="0" applyNumberFormat="1" applyFont="1" applyFill="1" applyAlignment="1">
      <alignment horizontal="center" wrapText="1"/>
    </xf>
    <xf numFmtId="176" fontId="1" fillId="0" borderId="0" xfId="0" applyNumberFormat="1" applyFont="1" applyAlignment="1">
      <alignment/>
    </xf>
    <xf numFmtId="3" fontId="2" fillId="22" borderId="0" xfId="0" applyNumberFormat="1" applyFont="1" applyFill="1" applyAlignment="1">
      <alignment horizontal="center" wrapText="1"/>
    </xf>
    <xf numFmtId="0" fontId="2" fillId="22" borderId="0" xfId="0" applyFont="1" applyFill="1" applyAlignment="1">
      <alignment horizontal="center" wrapText="1"/>
    </xf>
    <xf numFmtId="0" fontId="1" fillId="0" borderId="0" xfId="0" applyFont="1" applyAlignment="1" quotePrefix="1">
      <alignment horizontal="center"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11" borderId="12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11" borderId="0" xfId="0" applyFont="1" applyFill="1" applyBorder="1" applyAlignment="1">
      <alignment/>
    </xf>
    <xf numFmtId="3" fontId="0" fillId="11" borderId="0" xfId="0" applyNumberFormat="1" applyFon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11" borderId="13" xfId="0" applyFont="1" applyFill="1" applyBorder="1" applyAlignment="1">
      <alignment/>
    </xf>
    <xf numFmtId="3" fontId="0" fillId="11" borderId="12" xfId="0" applyNumberFormat="1" applyFont="1" applyFill="1" applyBorder="1" applyAlignment="1">
      <alignment/>
    </xf>
    <xf numFmtId="3" fontId="0" fillId="11" borderId="0" xfId="0" applyNumberFormat="1" applyFont="1" applyFill="1" applyBorder="1" applyAlignment="1">
      <alignment horizontal="center"/>
    </xf>
    <xf numFmtId="3" fontId="3" fillId="11" borderId="0" xfId="0" applyNumberFormat="1" applyFont="1" applyFill="1" applyBorder="1" applyAlignment="1">
      <alignment/>
    </xf>
    <xf numFmtId="173" fontId="0" fillId="11" borderId="14" xfId="0" applyNumberFormat="1" applyFill="1" applyBorder="1" applyAlignment="1">
      <alignment/>
    </xf>
    <xf numFmtId="173" fontId="0" fillId="11" borderId="0" xfId="0" applyNumberFormat="1" applyFill="1" applyBorder="1" applyAlignment="1">
      <alignment/>
    </xf>
    <xf numFmtId="173" fontId="0" fillId="11" borderId="0" xfId="0" applyNumberFormat="1" applyFill="1" applyBorder="1" applyAlignment="1">
      <alignment horizontal="center"/>
    </xf>
    <xf numFmtId="0" fontId="0" fillId="11" borderId="13" xfId="0" applyFill="1" applyBorder="1" applyAlignment="1">
      <alignment/>
    </xf>
    <xf numFmtId="0" fontId="0" fillId="11" borderId="12" xfId="0" applyNumberFormat="1" applyFont="1" applyFill="1" applyBorder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9" fillId="11" borderId="0" xfId="0" applyFont="1" applyFill="1" applyBorder="1" applyAlignment="1">
      <alignment/>
    </xf>
    <xf numFmtId="0" fontId="3" fillId="11" borderId="0" xfId="0" applyFont="1" applyFill="1" applyBorder="1" applyAlignment="1">
      <alignment/>
    </xf>
    <xf numFmtId="174" fontId="0" fillId="11" borderId="12" xfId="44" applyNumberFormat="1" applyFont="1" applyFill="1" applyBorder="1" applyAlignment="1">
      <alignment/>
    </xf>
    <xf numFmtId="174" fontId="0" fillId="11" borderId="0" xfId="44" applyNumberFormat="1" applyFont="1" applyFill="1" applyBorder="1" applyAlignment="1">
      <alignment/>
    </xf>
    <xf numFmtId="174" fontId="0" fillId="11" borderId="0" xfId="44" applyNumberFormat="1" applyFont="1" applyFill="1" applyBorder="1" applyAlignment="1">
      <alignment horizontal="center"/>
    </xf>
    <xf numFmtId="3" fontId="0" fillId="11" borderId="14" xfId="0" applyNumberFormat="1" applyFont="1" applyFill="1" applyBorder="1" applyAlignment="1">
      <alignment/>
    </xf>
    <xf numFmtId="0" fontId="3" fillId="11" borderId="0" xfId="0" applyFont="1" applyFill="1" applyBorder="1" applyAlignment="1">
      <alignment horizontal="left" wrapText="1"/>
    </xf>
    <xf numFmtId="173" fontId="0" fillId="11" borderId="12" xfId="0" applyNumberFormat="1" applyFill="1" applyBorder="1" applyAlignment="1">
      <alignment/>
    </xf>
    <xf numFmtId="0" fontId="3" fillId="11" borderId="0" xfId="0" applyFont="1" applyFill="1" applyBorder="1" applyAlignment="1">
      <alignment/>
    </xf>
    <xf numFmtId="173" fontId="0" fillId="11" borderId="14" xfId="0" applyNumberFormat="1" applyFont="1" applyFill="1" applyBorder="1" applyAlignment="1">
      <alignment/>
    </xf>
    <xf numFmtId="173" fontId="0" fillId="11" borderId="15" xfId="0" applyNumberFormat="1" applyFont="1" applyFill="1" applyBorder="1" applyAlignment="1">
      <alignment/>
    </xf>
    <xf numFmtId="173" fontId="0" fillId="11" borderId="15" xfId="0" applyNumberFormat="1" applyFont="1" applyFill="1" applyBorder="1" applyAlignment="1">
      <alignment horizontal="center"/>
    </xf>
    <xf numFmtId="0" fontId="3" fillId="11" borderId="15" xfId="0" applyFont="1" applyFill="1" applyBorder="1" applyAlignment="1">
      <alignment/>
    </xf>
    <xf numFmtId="3" fontId="0" fillId="11" borderId="15" xfId="0" applyNumberFormat="1" applyFont="1" applyFill="1" applyBorder="1" applyAlignment="1">
      <alignment/>
    </xf>
    <xf numFmtId="0" fontId="0" fillId="11" borderId="15" xfId="0" applyNumberFormat="1" applyFont="1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11" borderId="16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 quotePrefix="1">
      <alignment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0" fontId="8" fillId="11" borderId="0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175" fontId="1" fillId="0" borderId="0" xfId="42" applyNumberFormat="1" applyFont="1" applyFill="1" applyBorder="1" applyAlignment="1">
      <alignment horizontal="right"/>
    </xf>
    <xf numFmtId="175" fontId="1" fillId="0" borderId="0" xfId="42" applyNumberFormat="1" applyFont="1" applyFill="1" applyBorder="1" applyAlignment="1">
      <alignment/>
    </xf>
    <xf numFmtId="175" fontId="1" fillId="0" borderId="0" xfId="42" applyNumberFormat="1" applyFont="1" applyFill="1" applyBorder="1" applyAlignment="1">
      <alignment horizontal="center"/>
    </xf>
    <xf numFmtId="175" fontId="1" fillId="0" borderId="10" xfId="42" applyNumberFormat="1" applyFont="1" applyFill="1" applyBorder="1" applyAlignment="1">
      <alignment/>
    </xf>
    <xf numFmtId="175" fontId="1" fillId="0" borderId="10" xfId="42" applyNumberFormat="1" applyFont="1" applyBorder="1" applyAlignment="1">
      <alignment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0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top" wrapText="1"/>
    </xf>
    <xf numFmtId="175" fontId="4" fillId="22" borderId="0" xfId="42" applyNumberFormat="1" applyFont="1" applyFill="1" applyAlignment="1">
      <alignment/>
    </xf>
    <xf numFmtId="175" fontId="4" fillId="22" borderId="15" xfId="42" applyNumberFormat="1" applyFont="1" applyFill="1" applyBorder="1" applyAlignment="1">
      <alignment/>
    </xf>
    <xf numFmtId="175" fontId="4" fillId="0" borderId="0" xfId="42" applyNumberFormat="1" applyFont="1" applyAlignment="1">
      <alignment/>
    </xf>
    <xf numFmtId="175" fontId="4" fillId="0" borderId="0" xfId="42" applyNumberFormat="1" applyFont="1" applyAlignment="1">
      <alignment/>
    </xf>
    <xf numFmtId="175" fontId="1" fillId="0" borderId="0" xfId="42" applyNumberFormat="1" applyFont="1" applyBorder="1" applyAlignment="1">
      <alignment horizontal="right"/>
    </xf>
    <xf numFmtId="175" fontId="4" fillId="0" borderId="15" xfId="42" applyNumberFormat="1" applyFont="1" applyBorder="1" applyAlignment="1">
      <alignment/>
    </xf>
    <xf numFmtId="175" fontId="1" fillId="22" borderId="15" xfId="42" applyNumberFormat="1" applyFont="1" applyFill="1" applyBorder="1" applyAlignment="1">
      <alignment/>
    </xf>
    <xf numFmtId="175" fontId="1" fillId="0" borderId="15" xfId="42" applyNumberFormat="1" applyFont="1" applyBorder="1" applyAlignment="1">
      <alignment/>
    </xf>
    <xf numFmtId="175" fontId="4" fillId="0" borderId="15" xfId="42" applyNumberFormat="1" applyFont="1" applyBorder="1" applyAlignment="1">
      <alignment/>
    </xf>
    <xf numFmtId="175" fontId="1" fillId="0" borderId="0" xfId="42" applyNumberFormat="1" applyFont="1" applyAlignment="1">
      <alignment/>
    </xf>
    <xf numFmtId="175" fontId="1" fillId="22" borderId="0" xfId="42" applyNumberFormat="1" applyFont="1" applyFill="1" applyAlignment="1">
      <alignment/>
    </xf>
    <xf numFmtId="175" fontId="1" fillId="22" borderId="0" xfId="42" applyNumberFormat="1" applyFont="1" applyFill="1" applyBorder="1" applyAlignment="1">
      <alignment/>
    </xf>
    <xf numFmtId="175" fontId="1" fillId="22" borderId="10" xfId="42" applyNumberFormat="1" applyFont="1" applyFill="1" applyBorder="1" applyAlignment="1">
      <alignment/>
    </xf>
    <xf numFmtId="175" fontId="1" fillId="22" borderId="10" xfId="42" applyNumberFormat="1" applyFont="1" applyFill="1" applyBorder="1" applyAlignment="1">
      <alignment/>
    </xf>
    <xf numFmtId="175" fontId="1" fillId="0" borderId="0" xfId="42" applyNumberFormat="1" applyFont="1" applyFill="1" applyAlignment="1">
      <alignment horizontal="center"/>
    </xf>
    <xf numFmtId="175" fontId="1" fillId="0" borderId="11" xfId="42" applyNumberFormat="1" applyFont="1" applyBorder="1" applyAlignment="1">
      <alignment/>
    </xf>
    <xf numFmtId="175" fontId="1" fillId="0" borderId="17" xfId="42" applyNumberFormat="1" applyFont="1" applyBorder="1" applyAlignment="1">
      <alignment/>
    </xf>
    <xf numFmtId="175" fontId="1" fillId="0" borderId="11" xfId="42" applyNumberFormat="1" applyFont="1" applyFill="1" applyBorder="1" applyAlignment="1">
      <alignment/>
    </xf>
    <xf numFmtId="175" fontId="1" fillId="0" borderId="0" xfId="42" applyNumberFormat="1" applyFont="1" applyFill="1" applyAlignment="1" applyProtection="1">
      <alignment/>
      <protection locked="0"/>
    </xf>
    <xf numFmtId="175" fontId="1" fillId="0" borderId="18" xfId="42" applyNumberFormat="1" applyFont="1" applyFill="1" applyBorder="1" applyAlignment="1">
      <alignment/>
    </xf>
    <xf numFmtId="175" fontId="1" fillId="22" borderId="0" xfId="42" applyNumberFormat="1" applyFont="1" applyFill="1" applyBorder="1" applyAlignment="1" applyProtection="1">
      <alignment/>
      <protection locked="0"/>
    </xf>
    <xf numFmtId="175" fontId="1" fillId="22" borderId="10" xfId="42" applyNumberFormat="1" applyFont="1" applyFill="1" applyBorder="1" applyAlignment="1" applyProtection="1">
      <alignment/>
      <protection locked="0"/>
    </xf>
    <xf numFmtId="175" fontId="1" fillId="0" borderId="0" xfId="42" applyNumberFormat="1" applyFont="1" applyFill="1" applyBorder="1" applyAlignment="1" applyProtection="1">
      <alignment/>
      <protection/>
    </xf>
    <xf numFmtId="175" fontId="1" fillId="22" borderId="0" xfId="42" applyNumberFormat="1" applyFont="1" applyFill="1" applyBorder="1" applyAlignment="1" applyProtection="1">
      <alignment/>
      <protection/>
    </xf>
    <xf numFmtId="175" fontId="1" fillId="22" borderId="0" xfId="42" applyNumberFormat="1" applyFont="1" applyFill="1" applyBorder="1" applyAlignment="1" applyProtection="1">
      <alignment/>
      <protection locked="0"/>
    </xf>
    <xf numFmtId="175" fontId="1" fillId="22" borderId="15" xfId="42" applyNumberFormat="1" applyFont="1" applyFill="1" applyBorder="1" applyAlignment="1" applyProtection="1">
      <alignment/>
      <protection locked="0"/>
    </xf>
    <xf numFmtId="175" fontId="1" fillId="0" borderId="0" xfId="42" applyNumberFormat="1" applyFont="1" applyFill="1" applyBorder="1" applyAlignment="1" applyProtection="1">
      <alignment/>
      <protection/>
    </xf>
    <xf numFmtId="0" fontId="37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42" fontId="1" fillId="0" borderId="0" xfId="0" applyNumberFormat="1" applyFont="1" applyFill="1" applyAlignment="1">
      <alignment/>
    </xf>
    <xf numFmtId="42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0" fontId="1" fillId="0" borderId="0" xfId="60" applyNumberFormat="1" applyFont="1" applyFill="1" applyAlignment="1">
      <alignment horizontal="center"/>
    </xf>
    <xf numFmtId="165" fontId="2" fillId="0" borderId="0" xfId="0" applyNumberFormat="1" applyFont="1" applyFill="1" applyAlignment="1" quotePrefix="1">
      <alignment/>
    </xf>
    <xf numFmtId="165" fontId="1" fillId="0" borderId="0" xfId="0" applyNumberFormat="1" applyFont="1" applyFill="1" applyAlignment="1">
      <alignment horizontal="center"/>
    </xf>
    <xf numFmtId="175" fontId="4" fillId="22" borderId="0" xfId="42" applyNumberFormat="1" applyFont="1" applyFill="1" applyAlignment="1">
      <alignment/>
    </xf>
    <xf numFmtId="175" fontId="4" fillId="0" borderId="0" xfId="42" applyNumberFormat="1" applyFont="1" applyFill="1" applyAlignment="1">
      <alignment/>
    </xf>
    <xf numFmtId="175" fontId="4" fillId="22" borderId="15" xfId="42" applyNumberFormat="1" applyFont="1" applyFill="1" applyBorder="1" applyAlignment="1">
      <alignment/>
    </xf>
    <xf numFmtId="175" fontId="40" fillId="22" borderId="0" xfId="42" applyNumberFormat="1" applyFont="1" applyFill="1" applyAlignment="1">
      <alignment/>
    </xf>
    <xf numFmtId="175" fontId="1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57" applyFont="1" applyAlignment="1">
      <alignment horizontal="left"/>
    </xf>
    <xf numFmtId="164" fontId="0" fillId="0" borderId="0" xfId="57" applyFont="1" applyAlignment="1">
      <alignment/>
    </xf>
    <xf numFmtId="164" fontId="0" fillId="0" borderId="0" xfId="57" applyFont="1" applyAlignment="1">
      <alignment horizontal="right"/>
    </xf>
    <xf numFmtId="164" fontId="0" fillId="0" borderId="0" xfId="57" applyFont="1" applyBorder="1" applyAlignment="1">
      <alignment/>
    </xf>
    <xf numFmtId="3" fontId="0" fillId="0" borderId="0" xfId="57" applyNumberFormat="1" applyFont="1" applyAlignment="1">
      <alignment horizontal="center"/>
    </xf>
    <xf numFmtId="3" fontId="0" fillId="0" borderId="0" xfId="57" applyNumberFormat="1" applyFont="1" applyFill="1" applyBorder="1" applyAlignment="1">
      <alignment horizontal="center"/>
    </xf>
    <xf numFmtId="164" fontId="0" fillId="0" borderId="15" xfId="57" applyFont="1" applyBorder="1" applyAlignment="1">
      <alignment horizontal="right"/>
    </xf>
    <xf numFmtId="0" fontId="0" fillId="0" borderId="0" xfId="57" applyNumberFormat="1" applyFont="1" applyAlignment="1">
      <alignment horizontal="right"/>
    </xf>
    <xf numFmtId="164" fontId="0" fillId="0" borderId="0" xfId="57" applyFont="1" applyBorder="1" applyAlignment="1">
      <alignment horizontal="right"/>
    </xf>
    <xf numFmtId="1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22" borderId="0" xfId="44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22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7" fontId="11" fillId="22" borderId="0" xfId="57" applyNumberFormat="1" applyFont="1" applyFill="1" applyAlignment="1">
      <alignment horizontal="right"/>
    </xf>
    <xf numFmtId="37" fontId="1" fillId="22" borderId="0" xfId="0" applyNumberFormat="1" applyFont="1" applyFill="1" applyAlignment="1">
      <alignment/>
    </xf>
    <xf numFmtId="3" fontId="1" fillId="22" borderId="0" xfId="0" applyNumberFormat="1" applyFont="1" applyFill="1" applyAlignment="1">
      <alignment/>
    </xf>
    <xf numFmtId="0" fontId="1" fillId="22" borderId="0" xfId="0" applyFont="1" applyFill="1" applyAlignment="1" applyProtection="1">
      <alignment/>
      <protection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60" applyNumberFormat="1" applyFon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60" applyNumberFormat="1" applyFont="1" applyAlignment="1">
      <alignment/>
    </xf>
    <xf numFmtId="10" fontId="0" fillId="0" borderId="0" xfId="6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1" borderId="19" xfId="0" applyNumberFormat="1" applyFill="1" applyBorder="1" applyAlignment="1">
      <alignment horizontal="center"/>
    </xf>
    <xf numFmtId="0" fontId="0" fillId="11" borderId="20" xfId="0" applyNumberFormat="1" applyFill="1" applyBorder="1" applyAlignment="1">
      <alignment horizontal="center"/>
    </xf>
    <xf numFmtId="0" fontId="0" fillId="11" borderId="20" xfId="0" applyNumberFormat="1" applyFont="1" applyFill="1" applyBorder="1" applyAlignment="1">
      <alignment horizontal="center"/>
    </xf>
    <xf numFmtId="0" fontId="0" fillId="11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visedFinal 5-15-09 2009 Attach O Sheets Form 1 Non-Leveliz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5"/>
  <sheetViews>
    <sheetView tabSelected="1" zoomScale="75" zoomScaleNormal="75" workbookViewId="0" topLeftCell="F1">
      <selection activeCell="J3" sqref="J3"/>
    </sheetView>
  </sheetViews>
  <sheetFormatPr defaultColWidth="9.140625" defaultRowHeight="12.75"/>
  <cols>
    <col min="1" max="1" width="7.7109375" style="1" customWidth="1"/>
    <col min="2" max="2" width="1.8515625" style="1" customWidth="1"/>
    <col min="3" max="3" width="40.7109375" style="1" customWidth="1"/>
    <col min="4" max="4" width="44.140625" style="1" customWidth="1"/>
    <col min="5" max="5" width="21.57421875" style="1" customWidth="1"/>
    <col min="6" max="6" width="8.7109375" style="1" customWidth="1"/>
    <col min="7" max="7" width="7.28125" style="1" customWidth="1"/>
    <col min="8" max="8" width="13.7109375" style="1" customWidth="1"/>
    <col min="9" max="9" width="12.00390625" style="1" customWidth="1"/>
    <col min="10" max="10" width="17.7109375" style="1" customWidth="1"/>
    <col min="11" max="11" width="3.00390625" style="1" customWidth="1"/>
    <col min="12" max="12" width="11.57421875" style="23" customWidth="1"/>
    <col min="13" max="13" width="20.421875" style="1" customWidth="1"/>
    <col min="14" max="14" width="3.8515625" style="1" customWidth="1"/>
    <col min="15" max="15" width="10.28125" style="23" customWidth="1"/>
    <col min="16" max="16" width="16.8515625" style="1" customWidth="1"/>
    <col min="17" max="17" width="9.140625" style="1" customWidth="1"/>
    <col min="18" max="18" width="13.57421875" style="1" bestFit="1" customWidth="1"/>
    <col min="19" max="20" width="9.140625" style="1" customWidth="1"/>
    <col min="21" max="21" width="13.00390625" style="1" customWidth="1"/>
    <col min="22" max="25" width="9.140625" style="1" customWidth="1"/>
    <col min="26" max="26" width="33.28125" style="1" customWidth="1"/>
    <col min="27" max="16384" width="9.140625" style="1" customWidth="1"/>
  </cols>
  <sheetData>
    <row r="1" spans="1:16" ht="15.75">
      <c r="A1" s="1" t="s">
        <v>0</v>
      </c>
      <c r="C1" s="2"/>
      <c r="D1" s="2"/>
      <c r="E1" s="3"/>
      <c r="F1" s="2"/>
      <c r="G1" s="2"/>
      <c r="H1" s="2"/>
      <c r="I1" s="4"/>
      <c r="J1" s="37" t="s">
        <v>470</v>
      </c>
      <c r="K1" s="5"/>
      <c r="P1" s="115" t="s">
        <v>347</v>
      </c>
    </row>
    <row r="2" spans="1:11" ht="15.75">
      <c r="A2" s="1" t="s">
        <v>346</v>
      </c>
      <c r="C2" s="2"/>
      <c r="D2" s="2"/>
      <c r="E2" s="3"/>
      <c r="F2" s="2"/>
      <c r="G2" s="2"/>
      <c r="H2" s="2"/>
      <c r="I2" s="4"/>
      <c r="J2" s="6"/>
      <c r="K2" s="6"/>
    </row>
    <row r="3" spans="3:16" ht="15.75">
      <c r="C3" s="2"/>
      <c r="D3" s="2"/>
      <c r="E3" s="3"/>
      <c r="F3" s="2"/>
      <c r="G3" s="2"/>
      <c r="H3" s="2"/>
      <c r="I3" s="4"/>
      <c r="J3" s="6"/>
      <c r="K3" s="6"/>
      <c r="P3" s="23" t="s">
        <v>1</v>
      </c>
    </row>
    <row r="4" spans="3:16" ht="15.75">
      <c r="C4" s="2"/>
      <c r="D4" s="2"/>
      <c r="E4" s="3"/>
      <c r="F4" s="2"/>
      <c r="G4" s="2"/>
      <c r="H4" s="2"/>
      <c r="I4" s="4"/>
      <c r="J4" s="4"/>
      <c r="K4" s="4"/>
      <c r="P4" s="23" t="s">
        <v>301</v>
      </c>
    </row>
    <row r="5" spans="3:12" ht="15.75">
      <c r="C5" s="2" t="s">
        <v>2</v>
      </c>
      <c r="D5" s="2"/>
      <c r="E5" s="3" t="s">
        <v>3</v>
      </c>
      <c r="F5" s="2"/>
      <c r="G5" s="2"/>
      <c r="H5" s="2"/>
      <c r="I5" s="4"/>
      <c r="J5" s="8" t="s">
        <v>410</v>
      </c>
      <c r="K5" s="8"/>
      <c r="L5" s="262"/>
    </row>
    <row r="6" spans="3:11" ht="15.75">
      <c r="C6" s="2"/>
      <c r="D6" s="9" t="s">
        <v>4</v>
      </c>
      <c r="E6" s="9" t="s">
        <v>5</v>
      </c>
      <c r="F6" s="9"/>
      <c r="G6" s="9"/>
      <c r="H6" s="9"/>
      <c r="I6" s="4"/>
      <c r="J6" s="4"/>
      <c r="K6" s="4"/>
    </row>
    <row r="7" spans="3:11" ht="15.75">
      <c r="C7" s="4"/>
      <c r="D7" s="4"/>
      <c r="E7" s="4"/>
      <c r="F7" s="4"/>
      <c r="G7" s="4"/>
      <c r="H7" s="4"/>
      <c r="I7" s="4"/>
      <c r="J7" s="4"/>
      <c r="K7" s="4"/>
    </row>
    <row r="8" spans="1:16" ht="31.5">
      <c r="A8" s="5"/>
      <c r="C8" s="4"/>
      <c r="D8" s="7"/>
      <c r="E8" s="131" t="s">
        <v>378</v>
      </c>
      <c r="F8" s="261"/>
      <c r="G8" s="4"/>
      <c r="H8" s="4"/>
      <c r="I8" s="4"/>
      <c r="J8" s="4"/>
      <c r="K8" s="4"/>
      <c r="L8" s="271" t="s">
        <v>285</v>
      </c>
      <c r="M8" s="272" t="s">
        <v>283</v>
      </c>
      <c r="N8" s="38"/>
      <c r="O8" s="271" t="s">
        <v>286</v>
      </c>
      <c r="P8" s="272" t="s">
        <v>284</v>
      </c>
    </row>
    <row r="9" spans="1:11" ht="15.75">
      <c r="A9" s="5"/>
      <c r="C9" s="4"/>
      <c r="D9" s="4"/>
      <c r="E9" s="10"/>
      <c r="F9" s="4"/>
      <c r="G9" s="4"/>
      <c r="H9" s="4"/>
      <c r="I9" s="4"/>
      <c r="J9" s="4"/>
      <c r="K9" s="4"/>
    </row>
    <row r="10" spans="1:11" ht="15.75">
      <c r="A10" s="5" t="s">
        <v>6</v>
      </c>
      <c r="C10" s="4"/>
      <c r="D10" s="4"/>
      <c r="E10" s="10"/>
      <c r="F10" s="4"/>
      <c r="G10" s="4"/>
      <c r="H10" s="4"/>
      <c r="I10" s="4"/>
      <c r="J10" s="5" t="s">
        <v>7</v>
      </c>
      <c r="K10" s="4"/>
    </row>
    <row r="11" spans="1:11" ht="16.5" thickBot="1">
      <c r="A11" s="11" t="s">
        <v>8</v>
      </c>
      <c r="C11" s="4"/>
      <c r="D11" s="4"/>
      <c r="E11" s="4"/>
      <c r="F11" s="4"/>
      <c r="G11" s="4"/>
      <c r="H11" s="4"/>
      <c r="I11" s="4"/>
      <c r="J11" s="11" t="s">
        <v>9</v>
      </c>
      <c r="K11" s="4"/>
    </row>
    <row r="12" spans="1:16" ht="15.75">
      <c r="A12" s="5">
        <v>1</v>
      </c>
      <c r="C12" s="4" t="s">
        <v>336</v>
      </c>
      <c r="D12" s="4"/>
      <c r="E12" s="12"/>
      <c r="F12" s="4"/>
      <c r="G12" s="4"/>
      <c r="H12" s="4"/>
      <c r="I12" s="4"/>
      <c r="J12" s="228">
        <f>+J191</f>
        <v>53517756.686134025</v>
      </c>
      <c r="K12" s="7"/>
      <c r="L12" s="91"/>
      <c r="M12" s="228">
        <f>+M191</f>
        <v>37532452.975853495</v>
      </c>
      <c r="N12" s="228"/>
      <c r="O12" s="229"/>
      <c r="P12" s="228">
        <f>+P191</f>
        <v>15985303.77037055</v>
      </c>
    </row>
    <row r="13" spans="1:11" ht="15.75">
      <c r="A13" s="5"/>
      <c r="C13" s="4"/>
      <c r="D13" s="4"/>
      <c r="E13" s="4"/>
      <c r="F13" s="4"/>
      <c r="G13" s="4"/>
      <c r="H13" s="4"/>
      <c r="I13" s="4"/>
      <c r="J13" s="12"/>
      <c r="K13" s="4"/>
    </row>
    <row r="14" spans="1:11" ht="15.75">
      <c r="A14" s="5"/>
      <c r="C14" s="4"/>
      <c r="D14" s="4"/>
      <c r="E14" s="4"/>
      <c r="F14" s="4"/>
      <c r="G14" s="4"/>
      <c r="H14" s="4"/>
      <c r="I14" s="4"/>
      <c r="J14" s="12"/>
      <c r="K14" s="4"/>
    </row>
    <row r="15" spans="1:16" ht="16.5" thickBot="1">
      <c r="A15" s="5" t="s">
        <v>4</v>
      </c>
      <c r="C15" s="2" t="s">
        <v>10</v>
      </c>
      <c r="D15" s="13" t="s">
        <v>11</v>
      </c>
      <c r="E15" s="11" t="s">
        <v>12</v>
      </c>
      <c r="F15" s="9"/>
      <c r="G15" s="14" t="s">
        <v>13</v>
      </c>
      <c r="H15" s="14"/>
      <c r="I15" s="4"/>
      <c r="J15" s="12"/>
      <c r="K15" s="4"/>
      <c r="P15" s="92"/>
    </row>
    <row r="16" spans="1:16" ht="15.75">
      <c r="A16" s="5">
        <v>2</v>
      </c>
      <c r="C16" s="2" t="s">
        <v>14</v>
      </c>
      <c r="D16" s="9" t="s">
        <v>316</v>
      </c>
      <c r="E16" s="92">
        <f>J286</f>
        <v>1117244</v>
      </c>
      <c r="F16" s="9"/>
      <c r="G16" s="9" t="s">
        <v>15</v>
      </c>
      <c r="H16" s="15">
        <f>J213</f>
        <v>0.9568899144195272</v>
      </c>
      <c r="I16" s="9"/>
      <c r="J16" s="92">
        <f>+H16*E16</f>
        <v>1069079.5155457302</v>
      </c>
      <c r="K16" s="4"/>
      <c r="L16" s="23" t="s">
        <v>282</v>
      </c>
      <c r="M16" s="92">
        <f>J16</f>
        <v>1069079.5155457302</v>
      </c>
      <c r="N16" s="9"/>
      <c r="O16" s="23" t="s">
        <v>282</v>
      </c>
      <c r="P16" s="128">
        <v>0</v>
      </c>
    </row>
    <row r="17" spans="1:16" ht="15.75">
      <c r="A17" s="5">
        <v>3</v>
      </c>
      <c r="C17" s="2" t="s">
        <v>16</v>
      </c>
      <c r="D17" s="9" t="s">
        <v>317</v>
      </c>
      <c r="E17" s="92">
        <f>J292</f>
        <v>4842400</v>
      </c>
      <c r="F17" s="9"/>
      <c r="G17" s="9" t="str">
        <f aca="true" t="shared" si="0" ref="G17:H19">+G16</f>
        <v>TP</v>
      </c>
      <c r="H17" s="15">
        <f t="shared" si="0"/>
        <v>0.9568899144195272</v>
      </c>
      <c r="I17" s="9"/>
      <c r="J17" s="92">
        <f>+H17*E17</f>
        <v>4633643.721585118</v>
      </c>
      <c r="K17" s="4"/>
      <c r="L17" s="23" t="s">
        <v>282</v>
      </c>
      <c r="M17" s="92">
        <f>J17</f>
        <v>4633643.721585118</v>
      </c>
      <c r="N17" s="9"/>
      <c r="O17" s="23" t="s">
        <v>282</v>
      </c>
      <c r="P17" s="128">
        <v>0</v>
      </c>
    </row>
    <row r="18" spans="1:18" ht="15.75">
      <c r="A18" s="5">
        <v>4</v>
      </c>
      <c r="C18" s="16" t="s">
        <v>17</v>
      </c>
      <c r="D18" s="9"/>
      <c r="E18" s="128">
        <v>0</v>
      </c>
      <c r="F18" s="9"/>
      <c r="G18" s="9" t="str">
        <f t="shared" si="0"/>
        <v>TP</v>
      </c>
      <c r="H18" s="15">
        <f t="shared" si="0"/>
        <v>0.9568899144195272</v>
      </c>
      <c r="I18" s="9"/>
      <c r="J18" s="92">
        <f>+H18*E18</f>
        <v>0</v>
      </c>
      <c r="K18" s="4"/>
      <c r="L18" s="23" t="s">
        <v>282</v>
      </c>
      <c r="M18" s="92">
        <f>J18</f>
        <v>0</v>
      </c>
      <c r="N18" s="9"/>
      <c r="O18" s="23" t="s">
        <v>282</v>
      </c>
      <c r="P18" s="198">
        <v>0</v>
      </c>
      <c r="Q18" s="17"/>
      <c r="R18" s="17"/>
    </row>
    <row r="19" spans="1:18" ht="16.5" thickBot="1">
      <c r="A19" s="5">
        <v>5</v>
      </c>
      <c r="C19" s="16" t="s">
        <v>18</v>
      </c>
      <c r="D19" s="9"/>
      <c r="E19" s="128">
        <v>0</v>
      </c>
      <c r="F19" s="9"/>
      <c r="G19" s="9" t="str">
        <f t="shared" si="0"/>
        <v>TP</v>
      </c>
      <c r="H19" s="15">
        <f t="shared" si="0"/>
        <v>0.9568899144195272</v>
      </c>
      <c r="I19" s="9"/>
      <c r="J19" s="188">
        <f>+H19*E19</f>
        <v>0</v>
      </c>
      <c r="K19" s="4"/>
      <c r="L19" s="23" t="s">
        <v>282</v>
      </c>
      <c r="M19" s="205">
        <f>J19</f>
        <v>0</v>
      </c>
      <c r="N19" s="31"/>
      <c r="O19" s="23" t="s">
        <v>282</v>
      </c>
      <c r="P19" s="199">
        <v>0</v>
      </c>
      <c r="Q19" s="17"/>
      <c r="R19" s="17"/>
    </row>
    <row r="20" spans="1:18" ht="15.75">
      <c r="A20" s="5">
        <v>6</v>
      </c>
      <c r="C20" s="2" t="s">
        <v>19</v>
      </c>
      <c r="D20" s="4"/>
      <c r="E20" s="19" t="s">
        <v>4</v>
      </c>
      <c r="F20" s="9"/>
      <c r="G20" s="9"/>
      <c r="H20" s="15"/>
      <c r="I20" s="9"/>
      <c r="J20" s="92">
        <f>SUM(J16:J19)</f>
        <v>5702723.237130849</v>
      </c>
      <c r="K20" s="4"/>
      <c r="M20" s="200">
        <f>SUM(M16:M19)</f>
        <v>5702723.237130849</v>
      </c>
      <c r="N20" s="95"/>
      <c r="O20" s="100"/>
      <c r="P20" s="200">
        <f>SUM(P16:P19)</f>
        <v>0</v>
      </c>
      <c r="Q20" s="17"/>
      <c r="R20" s="17"/>
    </row>
    <row r="21" spans="1:18" ht="15.75">
      <c r="A21" s="5"/>
      <c r="C21" s="2"/>
      <c r="D21" s="4"/>
      <c r="E21" s="19"/>
      <c r="F21" s="9"/>
      <c r="G21" s="9"/>
      <c r="H21" s="15"/>
      <c r="I21" s="9"/>
      <c r="J21" s="92"/>
      <c r="K21" s="4"/>
      <c r="M21" s="200"/>
      <c r="N21" s="95"/>
      <c r="O21" s="100"/>
      <c r="P21" s="200"/>
      <c r="Q21" s="17"/>
      <c r="R21" s="17"/>
    </row>
    <row r="22" spans="1:18" ht="15.75">
      <c r="A22" s="5" t="s">
        <v>389</v>
      </c>
      <c r="C22" s="2" t="s">
        <v>398</v>
      </c>
      <c r="D22" s="4"/>
      <c r="E22" s="19"/>
      <c r="F22" s="9"/>
      <c r="G22" s="9"/>
      <c r="H22" s="15"/>
      <c r="I22" s="9"/>
      <c r="J22" s="128"/>
      <c r="K22" s="4"/>
      <c r="M22" s="236"/>
      <c r="N22" s="95"/>
      <c r="O22" s="100"/>
      <c r="P22" s="236"/>
      <c r="Q22" s="17"/>
      <c r="R22" s="17"/>
    </row>
    <row r="23" spans="1:18" ht="15.75">
      <c r="A23" s="5" t="s">
        <v>390</v>
      </c>
      <c r="C23" s="2" t="s">
        <v>399</v>
      </c>
      <c r="D23" s="4"/>
      <c r="E23" s="19"/>
      <c r="F23" s="9"/>
      <c r="G23" s="9"/>
      <c r="H23" s="15"/>
      <c r="I23" s="9"/>
      <c r="J23" s="204"/>
      <c r="K23" s="4"/>
      <c r="M23" s="238"/>
      <c r="N23" s="95"/>
      <c r="O23" s="100"/>
      <c r="P23" s="238"/>
      <c r="Q23" s="17"/>
      <c r="R23" s="17"/>
    </row>
    <row r="24" spans="1:18" ht="15.75">
      <c r="A24" s="5" t="s">
        <v>391</v>
      </c>
      <c r="C24" s="2" t="s">
        <v>400</v>
      </c>
      <c r="D24" s="4" t="s">
        <v>407</v>
      </c>
      <c r="E24" s="19"/>
      <c r="F24" s="9"/>
      <c r="G24" s="9"/>
      <c r="H24" s="15"/>
      <c r="I24" s="9"/>
      <c r="J24" s="128">
        <f>J22-J23</f>
        <v>0</v>
      </c>
      <c r="K24" s="4"/>
      <c r="M24" s="128">
        <f>M22-M23</f>
        <v>0</v>
      </c>
      <c r="N24" s="95"/>
      <c r="O24" s="100"/>
      <c r="P24" s="128">
        <f>P22-P23</f>
        <v>0</v>
      </c>
      <c r="Q24" s="17"/>
      <c r="R24" s="17"/>
    </row>
    <row r="25" spans="1:18" ht="15.75">
      <c r="A25" s="5"/>
      <c r="C25" s="2"/>
      <c r="D25" s="4"/>
      <c r="E25" s="19"/>
      <c r="F25" s="9"/>
      <c r="G25" s="9"/>
      <c r="H25" s="15"/>
      <c r="I25" s="9"/>
      <c r="J25" s="92"/>
      <c r="K25" s="4"/>
      <c r="M25" s="200"/>
      <c r="N25" s="95"/>
      <c r="O25" s="100"/>
      <c r="P25" s="200"/>
      <c r="Q25" s="17"/>
      <c r="R25" s="17"/>
    </row>
    <row r="26" spans="1:18" ht="15.75">
      <c r="A26" s="5" t="s">
        <v>392</v>
      </c>
      <c r="C26" s="2" t="s">
        <v>401</v>
      </c>
      <c r="D26" s="4"/>
      <c r="E26" s="19"/>
      <c r="F26" s="9"/>
      <c r="G26" s="9"/>
      <c r="H26" s="15"/>
      <c r="I26" s="9"/>
      <c r="J26" s="128"/>
      <c r="K26" s="4"/>
      <c r="M26" s="236"/>
      <c r="N26" s="95"/>
      <c r="O26" s="100"/>
      <c r="P26" s="236"/>
      <c r="Q26" s="17"/>
      <c r="R26" s="17"/>
    </row>
    <row r="27" spans="1:18" ht="15.75">
      <c r="A27" s="5" t="s">
        <v>393</v>
      </c>
      <c r="C27" s="2" t="s">
        <v>402</v>
      </c>
      <c r="D27" s="4"/>
      <c r="E27" s="19"/>
      <c r="F27" s="9"/>
      <c r="G27" s="9"/>
      <c r="H27" s="15"/>
      <c r="I27" s="9"/>
      <c r="J27" s="204"/>
      <c r="K27" s="4"/>
      <c r="M27" s="238"/>
      <c r="N27" s="95"/>
      <c r="O27" s="100"/>
      <c r="P27" s="238"/>
      <c r="Q27" s="17"/>
      <c r="R27" s="17"/>
    </row>
    <row r="28" spans="1:18" ht="15.75">
      <c r="A28" s="5" t="s">
        <v>394</v>
      </c>
      <c r="C28" s="2" t="s">
        <v>403</v>
      </c>
      <c r="D28" s="4" t="s">
        <v>408</v>
      </c>
      <c r="E28" s="19"/>
      <c r="F28" s="9"/>
      <c r="G28" s="9"/>
      <c r="H28" s="15"/>
      <c r="I28" s="9"/>
      <c r="J28" s="128">
        <f>J26-J27</f>
        <v>0</v>
      </c>
      <c r="K28" s="4"/>
      <c r="M28" s="128">
        <f>M26-M27</f>
        <v>0</v>
      </c>
      <c r="N28" s="95"/>
      <c r="O28" s="100"/>
      <c r="P28" s="128">
        <f>P26-P27</f>
        <v>0</v>
      </c>
      <c r="Q28" s="17"/>
      <c r="R28" s="17"/>
    </row>
    <row r="29" spans="1:18" ht="15.75">
      <c r="A29" s="5"/>
      <c r="C29" s="2"/>
      <c r="D29" s="4"/>
      <c r="E29" s="19"/>
      <c r="F29" s="9"/>
      <c r="G29" s="9"/>
      <c r="H29" s="15"/>
      <c r="I29" s="9"/>
      <c r="J29" s="128"/>
      <c r="K29" s="4"/>
      <c r="M29" s="128"/>
      <c r="N29" s="95"/>
      <c r="O29" s="100"/>
      <c r="P29" s="128"/>
      <c r="Q29" s="17"/>
      <c r="R29" s="17"/>
    </row>
    <row r="30" spans="1:18" ht="15.75">
      <c r="A30" s="5" t="s">
        <v>395</v>
      </c>
      <c r="C30" s="2" t="s">
        <v>404</v>
      </c>
      <c r="D30" s="4"/>
      <c r="E30" s="19"/>
      <c r="F30" s="9"/>
      <c r="G30" s="9"/>
      <c r="H30" s="15"/>
      <c r="I30" s="9"/>
      <c r="J30" s="204"/>
      <c r="K30" s="4"/>
      <c r="M30" s="238"/>
      <c r="N30" s="95"/>
      <c r="O30" s="100"/>
      <c r="P30" s="238"/>
      <c r="Q30" s="17"/>
      <c r="R30" s="17"/>
    </row>
    <row r="31" spans="1:18" ht="15.75">
      <c r="A31" s="5" t="s">
        <v>396</v>
      </c>
      <c r="C31" s="2" t="s">
        <v>405</v>
      </c>
      <c r="D31" s="4" t="s">
        <v>409</v>
      </c>
      <c r="E31" s="19"/>
      <c r="F31" s="9"/>
      <c r="G31" s="9"/>
      <c r="H31" s="15"/>
      <c r="I31" s="9"/>
      <c r="J31" s="128">
        <f>J30*J28</f>
        <v>0</v>
      </c>
      <c r="K31" s="4"/>
      <c r="M31" s="128">
        <f>M30*M28</f>
        <v>0</v>
      </c>
      <c r="N31" s="95"/>
      <c r="O31" s="100"/>
      <c r="P31" s="128">
        <f>P30*P28</f>
        <v>0</v>
      </c>
      <c r="Q31" s="17"/>
      <c r="R31" s="17"/>
    </row>
    <row r="32" spans="1:18" ht="15.75">
      <c r="A32" s="5"/>
      <c r="C32" s="2"/>
      <c r="D32" s="4"/>
      <c r="E32" s="19"/>
      <c r="F32" s="9"/>
      <c r="G32" s="9"/>
      <c r="H32" s="15"/>
      <c r="I32" s="9"/>
      <c r="J32" s="92"/>
      <c r="K32" s="4"/>
      <c r="M32" s="200"/>
      <c r="N32" s="95"/>
      <c r="O32" s="100"/>
      <c r="P32" s="237"/>
      <c r="Q32" s="17"/>
      <c r="R32" s="17"/>
    </row>
    <row r="33" spans="1:18" ht="15.75">
      <c r="A33" s="5" t="s">
        <v>397</v>
      </c>
      <c r="C33" s="2" t="s">
        <v>406</v>
      </c>
      <c r="D33" s="4"/>
      <c r="E33" s="19"/>
      <c r="F33" s="9"/>
      <c r="G33" s="9"/>
      <c r="H33" s="15"/>
      <c r="I33" s="9"/>
      <c r="J33" s="128"/>
      <c r="K33" s="4"/>
      <c r="M33" s="236"/>
      <c r="N33" s="95"/>
      <c r="O33" s="100"/>
      <c r="P33" s="236"/>
      <c r="Q33" s="17"/>
      <c r="R33" s="17"/>
    </row>
    <row r="34" spans="1:18" ht="15.75">
      <c r="A34" s="5"/>
      <c r="C34" s="2"/>
      <c r="D34" s="4"/>
      <c r="E34" s="19"/>
      <c r="F34" s="9"/>
      <c r="G34" s="9"/>
      <c r="H34" s="15"/>
      <c r="I34" s="9"/>
      <c r="J34" s="92"/>
      <c r="K34" s="4"/>
      <c r="M34" s="200"/>
      <c r="N34" s="95"/>
      <c r="O34" s="100"/>
      <c r="P34" s="200"/>
      <c r="Q34" s="17"/>
      <c r="R34" s="17"/>
    </row>
    <row r="35" spans="1:18" ht="15.75">
      <c r="A35" s="5">
        <v>7</v>
      </c>
      <c r="C35" s="2" t="s">
        <v>20</v>
      </c>
      <c r="D35" s="4" t="s">
        <v>452</v>
      </c>
      <c r="E35" s="19" t="s">
        <v>4</v>
      </c>
      <c r="F35" s="9"/>
      <c r="G35" s="9"/>
      <c r="H35" s="9"/>
      <c r="I35" s="9"/>
      <c r="J35" s="202">
        <f>+J12-J20+J24+J32+J33</f>
        <v>47815033.449003175</v>
      </c>
      <c r="K35" s="4"/>
      <c r="M35" s="202">
        <f>+M12-M20+M24+M32+M33</f>
        <v>31829729.738722645</v>
      </c>
      <c r="N35" s="130"/>
      <c r="O35" s="109"/>
      <c r="P35" s="202">
        <f>+P12-P20+P24+P32+P33</f>
        <v>15985303.77037055</v>
      </c>
      <c r="Q35" s="17"/>
      <c r="R35" s="17"/>
    </row>
    <row r="36" spans="1:18" ht="15.75">
      <c r="A36" s="5" t="s">
        <v>319</v>
      </c>
      <c r="C36" s="1" t="s">
        <v>321</v>
      </c>
      <c r="D36" s="4"/>
      <c r="E36" s="19"/>
      <c r="F36" s="9"/>
      <c r="G36" s="9"/>
      <c r="H36" s="9"/>
      <c r="I36" s="9"/>
      <c r="J36" s="205">
        <v>0</v>
      </c>
      <c r="K36" s="4"/>
      <c r="L36" s="23" t="s">
        <v>282</v>
      </c>
      <c r="M36" s="206">
        <v>0</v>
      </c>
      <c r="N36" s="20"/>
      <c r="O36" s="23" t="s">
        <v>282</v>
      </c>
      <c r="P36" s="203">
        <v>0</v>
      </c>
      <c r="Q36" s="17"/>
      <c r="R36" s="17"/>
    </row>
    <row r="37" spans="1:18" ht="15.75">
      <c r="A37" s="5" t="s">
        <v>320</v>
      </c>
      <c r="C37" s="28" t="s">
        <v>356</v>
      </c>
      <c r="D37" s="9"/>
      <c r="J37" s="92">
        <f>J35-J36</f>
        <v>47815033.449003175</v>
      </c>
      <c r="K37" s="4"/>
      <c r="M37" s="92">
        <f>M35-M36</f>
        <v>31829729.738722645</v>
      </c>
      <c r="N37" s="20"/>
      <c r="O37" s="101"/>
      <c r="P37" s="92">
        <f>P35-P36</f>
        <v>15985303.77037055</v>
      </c>
      <c r="Q37" s="17"/>
      <c r="R37" s="17"/>
    </row>
    <row r="38" spans="1:18" ht="15.75">
      <c r="A38" s="5"/>
      <c r="D38" s="9"/>
      <c r="J38" s="92"/>
      <c r="K38" s="4"/>
      <c r="M38" s="200"/>
      <c r="N38" s="20"/>
      <c r="O38" s="101"/>
      <c r="P38" s="201"/>
      <c r="Q38" s="17"/>
      <c r="R38" s="17"/>
    </row>
    <row r="39" spans="1:18" ht="15.75">
      <c r="A39" s="5"/>
      <c r="C39" s="2" t="s">
        <v>21</v>
      </c>
      <c r="D39" s="4"/>
      <c r="E39" s="12"/>
      <c r="F39" s="4"/>
      <c r="G39" s="4"/>
      <c r="H39" s="4"/>
      <c r="I39" s="4"/>
      <c r="J39" s="207"/>
      <c r="K39" s="4"/>
      <c r="M39" s="200"/>
      <c r="N39" s="20"/>
      <c r="O39" s="101"/>
      <c r="P39" s="201"/>
      <c r="Q39" s="17"/>
      <c r="R39" s="17"/>
    </row>
    <row r="40" spans="1:18" ht="15.75">
      <c r="A40" s="5">
        <v>8</v>
      </c>
      <c r="C40" s="2" t="s">
        <v>22</v>
      </c>
      <c r="E40" s="12"/>
      <c r="F40" s="4"/>
      <c r="G40" s="4"/>
      <c r="H40" s="7" t="s">
        <v>23</v>
      </c>
      <c r="I40" s="4"/>
      <c r="J40" s="208">
        <f>M40</f>
        <v>1399000</v>
      </c>
      <c r="K40" s="4"/>
      <c r="L40" s="23" t="s">
        <v>282</v>
      </c>
      <c r="M40" s="92">
        <v>1399000</v>
      </c>
      <c r="N40" s="9"/>
      <c r="O40" s="23" t="s">
        <v>282</v>
      </c>
      <c r="P40" s="128">
        <v>0</v>
      </c>
      <c r="Q40" s="17"/>
      <c r="R40" s="17"/>
    </row>
    <row r="41" spans="1:16" ht="15.75">
      <c r="A41" s="5">
        <v>9</v>
      </c>
      <c r="C41" s="2" t="s">
        <v>24</v>
      </c>
      <c r="D41" s="9"/>
      <c r="E41" s="9"/>
      <c r="F41" s="9"/>
      <c r="G41" s="9"/>
      <c r="H41" s="13" t="s">
        <v>25</v>
      </c>
      <c r="I41" s="9"/>
      <c r="J41" s="208">
        <v>0</v>
      </c>
      <c r="K41" s="4"/>
      <c r="L41" s="23" t="s">
        <v>282</v>
      </c>
      <c r="M41" s="92">
        <f aca="true" t="shared" si="1" ref="M41:M46">J41</f>
        <v>0</v>
      </c>
      <c r="N41" s="9"/>
      <c r="O41" s="23" t="s">
        <v>282</v>
      </c>
      <c r="P41" s="128">
        <v>0</v>
      </c>
    </row>
    <row r="42" spans="1:16" ht="15.75">
      <c r="A42" s="5">
        <v>10</v>
      </c>
      <c r="C42" s="16" t="s">
        <v>26</v>
      </c>
      <c r="D42" s="4"/>
      <c r="E42" s="4"/>
      <c r="F42" s="4"/>
      <c r="H42" s="7" t="s">
        <v>27</v>
      </c>
      <c r="I42" s="4"/>
      <c r="J42" s="208">
        <v>0</v>
      </c>
      <c r="K42" s="4"/>
      <c r="L42" s="23" t="s">
        <v>282</v>
      </c>
      <c r="M42" s="92">
        <f t="shared" si="1"/>
        <v>0</v>
      </c>
      <c r="N42" s="9"/>
      <c r="O42" s="23" t="s">
        <v>282</v>
      </c>
      <c r="P42" s="128">
        <v>0</v>
      </c>
    </row>
    <row r="43" spans="1:16" ht="15.75">
      <c r="A43" s="5">
        <v>11</v>
      </c>
      <c r="C43" s="2" t="s">
        <v>28</v>
      </c>
      <c r="D43" s="4"/>
      <c r="E43" s="4"/>
      <c r="F43" s="4"/>
      <c r="H43" s="7" t="s">
        <v>29</v>
      </c>
      <c r="I43" s="4"/>
      <c r="J43" s="209">
        <v>0</v>
      </c>
      <c r="K43" s="4"/>
      <c r="L43" s="23" t="s">
        <v>282</v>
      </c>
      <c r="M43" s="92">
        <f t="shared" si="1"/>
        <v>0</v>
      </c>
      <c r="N43" s="9"/>
      <c r="O43" s="23" t="s">
        <v>282</v>
      </c>
      <c r="P43" s="128">
        <v>0</v>
      </c>
    </row>
    <row r="44" spans="1:16" ht="15.75">
      <c r="A44" s="5">
        <v>12</v>
      </c>
      <c r="C44" s="16" t="s">
        <v>30</v>
      </c>
      <c r="D44" s="4"/>
      <c r="E44" s="4"/>
      <c r="F44" s="4"/>
      <c r="G44" s="4"/>
      <c r="H44" s="4"/>
      <c r="I44" s="4"/>
      <c r="J44" s="209">
        <f>M44+P44</f>
        <v>546500</v>
      </c>
      <c r="K44" s="4"/>
      <c r="L44" s="23" t="s">
        <v>282</v>
      </c>
      <c r="M44" s="92">
        <v>46500</v>
      </c>
      <c r="N44" s="9"/>
      <c r="O44" s="23" t="s">
        <v>282</v>
      </c>
      <c r="P44" s="128">
        <v>500000</v>
      </c>
    </row>
    <row r="45" spans="1:16" ht="15.75">
      <c r="A45" s="5">
        <v>13</v>
      </c>
      <c r="C45" s="16" t="s">
        <v>31</v>
      </c>
      <c r="D45" s="4"/>
      <c r="E45" s="4"/>
      <c r="F45" s="4"/>
      <c r="G45" s="4"/>
      <c r="H45" s="7"/>
      <c r="I45" s="4"/>
      <c r="J45" s="209">
        <v>0</v>
      </c>
      <c r="K45" s="4"/>
      <c r="L45" s="23" t="s">
        <v>282</v>
      </c>
      <c r="M45" s="92">
        <f t="shared" si="1"/>
        <v>0</v>
      </c>
      <c r="N45" s="9"/>
      <c r="O45" s="23" t="s">
        <v>282</v>
      </c>
      <c r="P45" s="128">
        <v>0</v>
      </c>
    </row>
    <row r="46" spans="1:16" ht="16.5" thickBot="1">
      <c r="A46" s="5">
        <v>14</v>
      </c>
      <c r="C46" s="16" t="s">
        <v>32</v>
      </c>
      <c r="D46" s="4"/>
      <c r="E46" s="4"/>
      <c r="F46" s="4"/>
      <c r="G46" s="4"/>
      <c r="H46" s="4"/>
      <c r="I46" s="4"/>
      <c r="J46" s="210">
        <v>0</v>
      </c>
      <c r="K46" s="4"/>
      <c r="L46" s="23" t="s">
        <v>282</v>
      </c>
      <c r="M46" s="205">
        <f t="shared" si="1"/>
        <v>0</v>
      </c>
      <c r="N46" s="31"/>
      <c r="O46" s="23" t="s">
        <v>282</v>
      </c>
      <c r="P46" s="204">
        <v>0</v>
      </c>
    </row>
    <row r="47" spans="1:16" ht="15.75">
      <c r="A47" s="5">
        <v>15</v>
      </c>
      <c r="C47" s="2" t="s">
        <v>33</v>
      </c>
      <c r="D47" s="4"/>
      <c r="E47" s="4"/>
      <c r="F47" s="4"/>
      <c r="G47" s="4"/>
      <c r="H47" s="4"/>
      <c r="I47" s="4"/>
      <c r="J47" s="207">
        <f>SUM(J40:J46)</f>
        <v>1945500</v>
      </c>
      <c r="K47" s="4"/>
      <c r="M47" s="92">
        <f>SUM(M40:M46)</f>
        <v>1445500</v>
      </c>
      <c r="N47" s="9"/>
      <c r="O47" s="64"/>
      <c r="P47" s="112">
        <f>SUM(P40:P46)</f>
        <v>500000</v>
      </c>
    </row>
    <row r="48" spans="1:11" ht="15.75">
      <c r="A48" s="5"/>
      <c r="C48" s="2"/>
      <c r="D48" s="4"/>
      <c r="E48" s="4"/>
      <c r="F48" s="4"/>
      <c r="G48" s="4"/>
      <c r="H48" s="4"/>
      <c r="I48" s="4"/>
      <c r="J48" s="12"/>
      <c r="K48" s="4"/>
    </row>
    <row r="49" spans="1:16" ht="15.75">
      <c r="A49" s="5">
        <v>16</v>
      </c>
      <c r="C49" s="2" t="s">
        <v>34</v>
      </c>
      <c r="D49" s="4" t="s">
        <v>379</v>
      </c>
      <c r="E49" s="21"/>
      <c r="F49" s="4"/>
      <c r="G49" s="4"/>
      <c r="H49" s="4"/>
      <c r="I49" s="4"/>
      <c r="K49" s="4"/>
      <c r="M49" s="132">
        <f>M37/M47</f>
        <v>22.01987529486174</v>
      </c>
      <c r="N49" s="96"/>
      <c r="O49" s="102"/>
      <c r="P49" s="132">
        <f>P37/P47</f>
        <v>31.9706075407411</v>
      </c>
    </row>
    <row r="50" spans="1:16" ht="15.75">
      <c r="A50" s="5">
        <v>17</v>
      </c>
      <c r="C50" s="2" t="s">
        <v>35</v>
      </c>
      <c r="D50" s="4" t="s">
        <v>381</v>
      </c>
      <c r="E50" s="21"/>
      <c r="F50" s="4"/>
      <c r="G50" s="4"/>
      <c r="H50" s="4"/>
      <c r="I50" s="4"/>
      <c r="K50" s="4"/>
      <c r="M50" s="132">
        <f>M49/12</f>
        <v>1.834989607905145</v>
      </c>
      <c r="N50" s="96"/>
      <c r="O50" s="102"/>
      <c r="P50" s="132">
        <f>P49/12</f>
        <v>2.6642172950617584</v>
      </c>
    </row>
    <row r="51" spans="1:16" ht="15.75">
      <c r="A51" s="5">
        <v>18</v>
      </c>
      <c r="C51" s="2" t="s">
        <v>38</v>
      </c>
      <c r="D51" s="3" t="s">
        <v>380</v>
      </c>
      <c r="E51" s="21"/>
      <c r="F51" s="4"/>
      <c r="G51" s="4"/>
      <c r="H51" s="4"/>
      <c r="I51" s="4"/>
      <c r="J51" s="24"/>
      <c r="K51" s="4"/>
      <c r="M51" s="24">
        <f>+M49/52</f>
        <v>0.4234591402858027</v>
      </c>
      <c r="N51" s="24"/>
      <c r="O51" s="103"/>
      <c r="P51" s="24">
        <f>+P49/52</f>
        <v>0.6148193757834827</v>
      </c>
    </row>
    <row r="52" spans="1:16" ht="15.75">
      <c r="A52" s="5"/>
      <c r="C52" s="2"/>
      <c r="D52" s="3"/>
      <c r="E52" s="21"/>
      <c r="F52" s="4"/>
      <c r="G52" s="4"/>
      <c r="H52" s="4"/>
      <c r="I52" s="4"/>
      <c r="J52" s="24"/>
      <c r="K52" s="4"/>
      <c r="M52" s="24"/>
      <c r="N52" s="24"/>
      <c r="O52" s="103"/>
      <c r="P52" s="24"/>
    </row>
    <row r="53" spans="1:16" ht="15.75">
      <c r="A53" s="5"/>
      <c r="C53" s="2"/>
      <c r="D53" s="3"/>
      <c r="E53" s="21"/>
      <c r="F53" s="4"/>
      <c r="G53" s="4"/>
      <c r="H53" s="4"/>
      <c r="I53" s="4"/>
      <c r="J53" s="24"/>
      <c r="K53" s="4"/>
      <c r="M53" s="103" t="s">
        <v>36</v>
      </c>
      <c r="N53" s="103"/>
      <c r="O53" s="103"/>
      <c r="P53" s="103" t="s">
        <v>36</v>
      </c>
    </row>
    <row r="54" spans="1:16" ht="15.75">
      <c r="A54" s="5">
        <v>19</v>
      </c>
      <c r="C54" s="2" t="s">
        <v>39</v>
      </c>
      <c r="D54" s="3" t="s">
        <v>337</v>
      </c>
      <c r="E54" s="21"/>
      <c r="F54" s="4" t="s">
        <v>40</v>
      </c>
      <c r="H54" s="4"/>
      <c r="I54" s="4"/>
      <c r="J54" s="24"/>
      <c r="K54" s="4"/>
      <c r="M54" s="230">
        <f>+M49/260</f>
        <v>0.08469182805716054</v>
      </c>
      <c r="N54" s="230"/>
      <c r="O54" s="231"/>
      <c r="P54" s="230">
        <f>+P49/260</f>
        <v>0.12296387515669653</v>
      </c>
    </row>
    <row r="55" spans="1:16" ht="15.75">
      <c r="A55" s="5">
        <v>20</v>
      </c>
      <c r="C55" s="2" t="s">
        <v>41</v>
      </c>
      <c r="D55" s="3" t="s">
        <v>386</v>
      </c>
      <c r="E55" s="21"/>
      <c r="F55" s="4" t="s">
        <v>42</v>
      </c>
      <c r="H55" s="4"/>
      <c r="I55" s="4"/>
      <c r="J55" s="24"/>
      <c r="K55" s="4"/>
      <c r="M55" s="230">
        <f>+M49/4160*1000</f>
        <v>5.293239253572533</v>
      </c>
      <c r="N55" s="230"/>
      <c r="O55" s="231"/>
      <c r="P55" s="230">
        <f>+P49/4160*1000</f>
        <v>7.685242197293533</v>
      </c>
    </row>
    <row r="56" spans="1:16" ht="15.75">
      <c r="A56" s="5"/>
      <c r="C56" s="2"/>
      <c r="D56" s="4"/>
      <c r="E56" s="4"/>
      <c r="F56" s="4" t="s">
        <v>43</v>
      </c>
      <c r="H56" s="4"/>
      <c r="I56" s="4"/>
      <c r="K56" s="4"/>
      <c r="M56" s="28"/>
      <c r="N56" s="28"/>
      <c r="O56" s="91"/>
      <c r="P56" s="28"/>
    </row>
    <row r="57" spans="1:16" ht="15.75">
      <c r="A57" s="5"/>
      <c r="C57" s="2"/>
      <c r="D57" s="4"/>
      <c r="E57" s="22"/>
      <c r="F57" s="4"/>
      <c r="G57" s="4"/>
      <c r="H57" s="4"/>
      <c r="I57" s="4"/>
      <c r="J57" s="23"/>
      <c r="K57" s="4"/>
      <c r="M57" s="91" t="s">
        <v>37</v>
      </c>
      <c r="N57" s="28"/>
      <c r="O57" s="91"/>
      <c r="P57" s="91" t="s">
        <v>37</v>
      </c>
    </row>
    <row r="58" spans="1:16" ht="15.75">
      <c r="A58" s="5"/>
      <c r="C58" s="2"/>
      <c r="D58" s="4"/>
      <c r="E58" s="21"/>
      <c r="F58" s="4"/>
      <c r="G58" s="4"/>
      <c r="H58" s="4"/>
      <c r="I58" s="4"/>
      <c r="K58" s="4"/>
      <c r="M58" s="28"/>
      <c r="N58" s="28"/>
      <c r="O58" s="91"/>
      <c r="P58" s="28"/>
    </row>
    <row r="59" spans="1:16" ht="15.75">
      <c r="A59" s="5"/>
      <c r="C59" s="2"/>
      <c r="D59" s="3"/>
      <c r="E59" s="21"/>
      <c r="F59" s="4"/>
      <c r="G59" s="4"/>
      <c r="H59" s="4"/>
      <c r="I59" s="4"/>
      <c r="J59" s="24"/>
      <c r="K59" s="4"/>
      <c r="M59" s="230"/>
      <c r="N59" s="230"/>
      <c r="O59" s="231"/>
      <c r="P59" s="230"/>
    </row>
    <row r="60" spans="1:16" ht="15.75">
      <c r="A60" s="5">
        <v>21</v>
      </c>
      <c r="C60" s="2" t="s">
        <v>39</v>
      </c>
      <c r="D60" s="3" t="s">
        <v>415</v>
      </c>
      <c r="E60" s="21"/>
      <c r="F60" s="4" t="s">
        <v>40</v>
      </c>
      <c r="H60" s="4"/>
      <c r="I60" s="4"/>
      <c r="J60" s="24"/>
      <c r="K60" s="4"/>
      <c r="M60" s="230">
        <f>+M49/365</f>
        <v>0.06032842546537463</v>
      </c>
      <c r="N60" s="230"/>
      <c r="O60" s="231"/>
      <c r="P60" s="230">
        <f>+P49/365</f>
        <v>0.0875907055910715</v>
      </c>
    </row>
    <row r="61" spans="1:16" ht="15.75">
      <c r="A61" s="5">
        <v>22</v>
      </c>
      <c r="C61" s="2" t="s">
        <v>41</v>
      </c>
      <c r="D61" s="3" t="s">
        <v>382</v>
      </c>
      <c r="E61" s="21"/>
      <c r="F61" s="4" t="s">
        <v>42</v>
      </c>
      <c r="H61" s="4"/>
      <c r="I61" s="4"/>
      <c r="J61" s="24"/>
      <c r="K61" s="4"/>
      <c r="M61" s="230">
        <f>+M49/8760*1000</f>
        <v>2.5136843943906095</v>
      </c>
      <c r="N61" s="230"/>
      <c r="O61" s="231"/>
      <c r="P61" s="230">
        <f>+P49/8760*1000</f>
        <v>3.649612732961313</v>
      </c>
    </row>
    <row r="62" spans="1:16" ht="15.75">
      <c r="A62" s="5"/>
      <c r="C62" s="2"/>
      <c r="D62" s="4" t="s">
        <v>416</v>
      </c>
      <c r="E62" s="4"/>
      <c r="F62" s="4" t="s">
        <v>43</v>
      </c>
      <c r="H62" s="4"/>
      <c r="I62" s="4"/>
      <c r="K62" s="4"/>
      <c r="M62" s="28"/>
      <c r="N62" s="28"/>
      <c r="O62" s="91"/>
      <c r="P62" s="28"/>
    </row>
    <row r="63" spans="1:16" ht="15.75">
      <c r="A63" s="5"/>
      <c r="C63" s="2"/>
      <c r="D63" s="4"/>
      <c r="E63" s="4"/>
      <c r="F63" s="4"/>
      <c r="H63" s="4"/>
      <c r="I63" s="4"/>
      <c r="K63" s="4"/>
      <c r="M63" s="28"/>
      <c r="N63" s="28"/>
      <c r="O63" s="91"/>
      <c r="P63" s="28"/>
    </row>
    <row r="64" spans="1:16" ht="15.75">
      <c r="A64" s="5">
        <v>23</v>
      </c>
      <c r="C64" s="2" t="s">
        <v>44</v>
      </c>
      <c r="D64" s="4" t="s">
        <v>45</v>
      </c>
      <c r="E64" s="25">
        <v>0</v>
      </c>
      <c r="F64" s="26" t="s">
        <v>46</v>
      </c>
      <c r="G64" s="26"/>
      <c r="H64" s="26"/>
      <c r="I64" s="26"/>
      <c r="J64" s="26">
        <f>E64</f>
        <v>0</v>
      </c>
      <c r="K64" s="26" t="s">
        <v>46</v>
      </c>
      <c r="M64" s="28"/>
      <c r="N64" s="28"/>
      <c r="O64" s="91"/>
      <c r="P64" s="28"/>
    </row>
    <row r="65" spans="1:16" ht="15.75">
      <c r="A65" s="5">
        <v>24</v>
      </c>
      <c r="C65" s="2"/>
      <c r="D65" s="4"/>
      <c r="E65" s="25">
        <v>0</v>
      </c>
      <c r="F65" s="26" t="s">
        <v>47</v>
      </c>
      <c r="G65" s="26"/>
      <c r="H65" s="26"/>
      <c r="I65" s="26"/>
      <c r="J65" s="26">
        <f>E65</f>
        <v>0</v>
      </c>
      <c r="K65" s="26" t="s">
        <v>47</v>
      </c>
      <c r="M65" s="28"/>
      <c r="N65" s="28"/>
      <c r="O65" s="91"/>
      <c r="P65" s="28"/>
    </row>
    <row r="66" spans="1:15" s="28" customFormat="1" ht="15.75">
      <c r="A66" s="27"/>
      <c r="C66" s="29"/>
      <c r="D66" s="7"/>
      <c r="E66" s="30"/>
      <c r="F66" s="30"/>
      <c r="G66" s="30"/>
      <c r="H66" s="30"/>
      <c r="I66" s="30"/>
      <c r="J66" s="30"/>
      <c r="K66" s="30"/>
      <c r="L66" s="91"/>
      <c r="O66" s="91"/>
    </row>
    <row r="67" spans="1:15" s="28" customFormat="1" ht="15.75">
      <c r="A67" s="27"/>
      <c r="C67" s="29"/>
      <c r="D67" s="7"/>
      <c r="E67" s="30"/>
      <c r="F67" s="30"/>
      <c r="G67" s="30"/>
      <c r="H67" s="30"/>
      <c r="I67" s="30"/>
      <c r="J67" s="30"/>
      <c r="K67" s="30"/>
      <c r="L67" s="91"/>
      <c r="O67" s="91"/>
    </row>
    <row r="68" spans="1:16" s="28" customFormat="1" ht="15.75">
      <c r="A68" s="114" t="s">
        <v>299</v>
      </c>
      <c r="C68" s="29"/>
      <c r="D68" s="7"/>
      <c r="E68" s="30"/>
      <c r="F68" s="30"/>
      <c r="G68" s="30"/>
      <c r="H68" s="30"/>
      <c r="I68" s="30"/>
      <c r="J68" s="30"/>
      <c r="K68" s="30"/>
      <c r="L68" s="91"/>
      <c r="O68" s="91"/>
      <c r="P68" s="28" t="s">
        <v>419</v>
      </c>
    </row>
    <row r="69" spans="1:15" s="28" customFormat="1" ht="15.75">
      <c r="A69" s="114" t="s">
        <v>418</v>
      </c>
      <c r="C69" s="29"/>
      <c r="D69" s="7"/>
      <c r="E69" s="30"/>
      <c r="F69" s="30"/>
      <c r="G69" s="30"/>
      <c r="H69" s="30"/>
      <c r="I69" s="30"/>
      <c r="J69" s="30"/>
      <c r="K69" s="30"/>
      <c r="L69" s="91"/>
      <c r="O69" s="91"/>
    </row>
    <row r="70" spans="1:15" s="28" customFormat="1" ht="15.75">
      <c r="A70" s="27"/>
      <c r="C70" s="29"/>
      <c r="D70" s="7"/>
      <c r="E70" s="30"/>
      <c r="F70" s="30"/>
      <c r="G70" s="30"/>
      <c r="H70" s="30"/>
      <c r="I70" s="30"/>
      <c r="J70" s="30"/>
      <c r="K70" s="30"/>
      <c r="L70" s="91"/>
      <c r="O70" s="91"/>
    </row>
    <row r="71" spans="1:16" ht="15.75">
      <c r="A71" s="1" t="s">
        <v>0</v>
      </c>
      <c r="C71" s="2"/>
      <c r="D71" s="2"/>
      <c r="E71" s="3"/>
      <c r="F71" s="2"/>
      <c r="G71" s="2"/>
      <c r="H71" s="2"/>
      <c r="I71" s="4"/>
      <c r="J71" s="5"/>
      <c r="K71" s="5"/>
      <c r="P71" s="115" t="s">
        <v>348</v>
      </c>
    </row>
    <row r="72" spans="1:11" ht="15.75">
      <c r="A72" s="1" t="s">
        <v>346</v>
      </c>
      <c r="C72" s="2"/>
      <c r="D72" s="2"/>
      <c r="E72" s="3"/>
      <c r="F72" s="2"/>
      <c r="G72" s="2"/>
      <c r="H72" s="2"/>
      <c r="I72" s="4"/>
      <c r="J72" s="6"/>
      <c r="K72" s="6"/>
    </row>
    <row r="73" spans="3:16" ht="15.75">
      <c r="C73" s="2"/>
      <c r="D73" s="2"/>
      <c r="E73" s="3"/>
      <c r="F73" s="2"/>
      <c r="G73" s="2"/>
      <c r="H73" s="2"/>
      <c r="I73" s="4"/>
      <c r="J73" s="4"/>
      <c r="K73" s="4"/>
      <c r="P73" s="23" t="s">
        <v>1</v>
      </c>
    </row>
    <row r="74" spans="3:16" ht="15.75">
      <c r="C74" s="2" t="s">
        <v>2</v>
      </c>
      <c r="D74" s="2"/>
      <c r="E74" s="3" t="s">
        <v>3</v>
      </c>
      <c r="F74" s="2"/>
      <c r="G74" s="2"/>
      <c r="H74" s="2"/>
      <c r="I74" s="4"/>
      <c r="J74" s="8" t="str">
        <f>J5</f>
        <v>For the 12 months ended 12/31/10</v>
      </c>
      <c r="K74" s="8"/>
      <c r="L74" s="262"/>
      <c r="P74" s="23" t="s">
        <v>302</v>
      </c>
    </row>
    <row r="75" spans="3:11" ht="15.75">
      <c r="C75" s="2"/>
      <c r="D75" s="9" t="s">
        <v>4</v>
      </c>
      <c r="E75" s="9" t="s">
        <v>5</v>
      </c>
      <c r="F75" s="9"/>
      <c r="G75" s="9"/>
      <c r="H75" s="9"/>
      <c r="I75" s="4"/>
      <c r="J75" s="4"/>
      <c r="K75" s="4"/>
    </row>
    <row r="76" spans="3:11" ht="15.75">
      <c r="C76" s="2"/>
      <c r="D76" s="9"/>
      <c r="E76" s="9"/>
      <c r="F76" s="9"/>
      <c r="G76" s="9"/>
      <c r="H76" s="9"/>
      <c r="I76" s="4"/>
      <c r="J76" s="4"/>
      <c r="K76" s="4"/>
    </row>
    <row r="77" spans="3:11" ht="31.5">
      <c r="C77" s="2"/>
      <c r="D77" s="4"/>
      <c r="E77" s="133" t="str">
        <f>E8</f>
        <v>Allete, Inc. dba Minnesota Power</v>
      </c>
      <c r="F77" s="9"/>
      <c r="G77" s="9"/>
      <c r="H77" s="9"/>
      <c r="I77" s="9"/>
      <c r="J77" s="9"/>
      <c r="K77" s="9"/>
    </row>
    <row r="78" spans="3:16" ht="15.75">
      <c r="C78" s="5" t="s">
        <v>48</v>
      </c>
      <c r="D78" s="5" t="s">
        <v>49</v>
      </c>
      <c r="E78" s="5" t="s">
        <v>50</v>
      </c>
      <c r="F78" s="9" t="s">
        <v>4</v>
      </c>
      <c r="G78" s="9"/>
      <c r="H78" s="34" t="s">
        <v>51</v>
      </c>
      <c r="I78" s="9"/>
      <c r="J78" s="35" t="s">
        <v>52</v>
      </c>
      <c r="K78" s="9"/>
      <c r="L78" s="35" t="s">
        <v>287</v>
      </c>
      <c r="M78" s="35" t="s">
        <v>288</v>
      </c>
      <c r="O78" s="35" t="s">
        <v>371</v>
      </c>
      <c r="P78" s="35" t="s">
        <v>372</v>
      </c>
    </row>
    <row r="79" spans="3:16" ht="15.75">
      <c r="C79" s="2"/>
      <c r="D79" s="36" t="s">
        <v>53</v>
      </c>
      <c r="E79" s="9"/>
      <c r="F79" s="9"/>
      <c r="G79" s="9"/>
      <c r="H79" s="5"/>
      <c r="I79" s="9"/>
      <c r="J79" s="37" t="s">
        <v>54</v>
      </c>
      <c r="K79" s="9"/>
      <c r="L79" s="38" t="s">
        <v>375</v>
      </c>
      <c r="M79" s="38" t="s">
        <v>283</v>
      </c>
      <c r="N79" s="38"/>
      <c r="O79" s="38" t="s">
        <v>376</v>
      </c>
      <c r="P79" s="38" t="s">
        <v>284</v>
      </c>
    </row>
    <row r="80" spans="1:16" ht="15.75">
      <c r="A80" s="5" t="s">
        <v>6</v>
      </c>
      <c r="C80" s="2"/>
      <c r="D80" s="272" t="s">
        <v>55</v>
      </c>
      <c r="E80" s="273" t="s">
        <v>56</v>
      </c>
      <c r="F80" s="274"/>
      <c r="G80" s="273" t="s">
        <v>57</v>
      </c>
      <c r="H80" s="275"/>
      <c r="I80" s="39"/>
      <c r="J80" s="265" t="s">
        <v>58</v>
      </c>
      <c r="K80" s="9"/>
      <c r="L80" s="272" t="s">
        <v>13</v>
      </c>
      <c r="M80" s="275" t="s">
        <v>374</v>
      </c>
      <c r="O80" s="272" t="s">
        <v>13</v>
      </c>
      <c r="P80" s="275" t="s">
        <v>373</v>
      </c>
    </row>
    <row r="81" spans="1:11" ht="16.5" thickBot="1">
      <c r="A81" s="11" t="s">
        <v>8</v>
      </c>
      <c r="C81" s="40" t="s">
        <v>59</v>
      </c>
      <c r="D81" s="9"/>
      <c r="E81" s="9"/>
      <c r="F81" s="9"/>
      <c r="G81" s="9"/>
      <c r="H81" s="9"/>
      <c r="I81" s="9"/>
      <c r="J81" s="9"/>
      <c r="K81" s="9"/>
    </row>
    <row r="82" spans="1:11" ht="15.75">
      <c r="A82" s="5"/>
      <c r="C82" s="2"/>
      <c r="D82" s="13"/>
      <c r="E82" s="9"/>
      <c r="F82" s="9"/>
      <c r="G82" s="9"/>
      <c r="H82" s="9"/>
      <c r="I82" s="9"/>
      <c r="J82" s="9"/>
      <c r="K82" s="9"/>
    </row>
    <row r="83" spans="1:11" ht="15.75">
      <c r="A83" s="5"/>
      <c r="C83" s="2" t="s">
        <v>60</v>
      </c>
      <c r="D83" s="13"/>
      <c r="E83" s="9"/>
      <c r="F83" s="9"/>
      <c r="G83" s="9"/>
      <c r="H83" s="13"/>
      <c r="I83" s="9"/>
      <c r="J83" s="9"/>
      <c r="K83" s="9"/>
    </row>
    <row r="84" spans="1:11" ht="15.75">
      <c r="A84" s="5">
        <v>1</v>
      </c>
      <c r="C84" s="2" t="s">
        <v>61</v>
      </c>
      <c r="D84" s="13" t="s">
        <v>424</v>
      </c>
      <c r="E84" s="128">
        <v>1398753969</v>
      </c>
      <c r="F84" s="9"/>
      <c r="G84" s="9" t="s">
        <v>62</v>
      </c>
      <c r="H84" s="41" t="s">
        <v>4</v>
      </c>
      <c r="I84" s="9"/>
      <c r="J84" s="9" t="s">
        <v>4</v>
      </c>
      <c r="K84" s="9"/>
    </row>
    <row r="85" spans="1:16" s="28" customFormat="1" ht="15.75">
      <c r="A85" s="27">
        <v>2</v>
      </c>
      <c r="C85" s="29" t="s">
        <v>63</v>
      </c>
      <c r="D85" s="13" t="s">
        <v>425</v>
      </c>
      <c r="E85" s="128">
        <v>363599300</v>
      </c>
      <c r="F85" s="13"/>
      <c r="G85" s="13" t="s">
        <v>15</v>
      </c>
      <c r="H85" s="49">
        <f>J213</f>
        <v>0.9568899144195272</v>
      </c>
      <c r="I85" s="13"/>
      <c r="J85" s="112">
        <f>+H85*E85</f>
        <v>347924503.06</v>
      </c>
      <c r="K85" s="112"/>
      <c r="L85" s="212" t="s">
        <v>282</v>
      </c>
      <c r="M85" s="112">
        <f>J85-P85</f>
        <v>242325387.74307692</v>
      </c>
      <c r="N85" s="112"/>
      <c r="O85" s="212" t="s">
        <v>282</v>
      </c>
      <c r="P85" s="128">
        <f>'Note Y-Directly Assigned Values'!F9</f>
        <v>105599115.31692308</v>
      </c>
    </row>
    <row r="86" spans="1:16" ht="15.75">
      <c r="A86" s="5">
        <v>3</v>
      </c>
      <c r="C86" s="2" t="s">
        <v>64</v>
      </c>
      <c r="D86" s="13" t="s">
        <v>426</v>
      </c>
      <c r="E86" s="128">
        <v>444197513</v>
      </c>
      <c r="F86" s="9"/>
      <c r="G86" s="9" t="s">
        <v>62</v>
      </c>
      <c r="H86" s="41" t="s">
        <v>4</v>
      </c>
      <c r="I86" s="9"/>
      <c r="J86" s="92" t="s">
        <v>4</v>
      </c>
      <c r="K86" s="92"/>
      <c r="L86" s="104"/>
      <c r="M86" s="92"/>
      <c r="N86" s="92"/>
      <c r="O86" s="104"/>
      <c r="P86" s="92"/>
    </row>
    <row r="87" spans="1:16" ht="15.75">
      <c r="A87" s="5">
        <v>4</v>
      </c>
      <c r="C87" s="2" t="s">
        <v>65</v>
      </c>
      <c r="D87" s="13" t="s">
        <v>427</v>
      </c>
      <c r="E87" s="128">
        <v>175383048.34846157</v>
      </c>
      <c r="F87" s="9"/>
      <c r="G87" s="9" t="s">
        <v>66</v>
      </c>
      <c r="H87" s="41">
        <f>J239</f>
        <v>0.10487160552470236</v>
      </c>
      <c r="I87" s="9"/>
      <c r="J87" s="92">
        <f>+H87*E87</f>
        <v>18392701.862119664</v>
      </c>
      <c r="K87" s="92"/>
      <c r="L87" s="212" t="s">
        <v>293</v>
      </c>
      <c r="M87" s="112">
        <f>$J$216*J87</f>
        <v>12810303.876793472</v>
      </c>
      <c r="N87" s="112"/>
      <c r="O87" s="212" t="s">
        <v>290</v>
      </c>
      <c r="P87" s="92">
        <f>J87*$J$217</f>
        <v>5582397.985326191</v>
      </c>
    </row>
    <row r="88" spans="1:16" ht="16.5" thickBot="1">
      <c r="A88" s="5">
        <v>5</v>
      </c>
      <c r="C88" s="2" t="s">
        <v>67</v>
      </c>
      <c r="D88" s="13" t="s">
        <v>428</v>
      </c>
      <c r="E88" s="211">
        <v>0</v>
      </c>
      <c r="F88" s="9"/>
      <c r="G88" s="9" t="s">
        <v>68</v>
      </c>
      <c r="H88" s="49">
        <f>L256</f>
        <v>0.10487160552470236</v>
      </c>
      <c r="I88" s="13"/>
      <c r="J88" s="187">
        <f>+H88*E88</f>
        <v>0</v>
      </c>
      <c r="K88" s="112"/>
      <c r="L88" s="212" t="s">
        <v>293</v>
      </c>
      <c r="M88" s="187">
        <f>$J$216*J88</f>
        <v>0</v>
      </c>
      <c r="N88" s="185"/>
      <c r="O88" s="212" t="s">
        <v>290</v>
      </c>
      <c r="P88" s="187">
        <f>J88*$J$217</f>
        <v>0</v>
      </c>
    </row>
    <row r="89" spans="1:16" ht="15.75">
      <c r="A89" s="5">
        <v>6</v>
      </c>
      <c r="C89" s="2" t="s">
        <v>69</v>
      </c>
      <c r="D89" s="13"/>
      <c r="E89" s="92">
        <f>SUM(E84:E88)</f>
        <v>2381933830.3484616</v>
      </c>
      <c r="F89" s="9"/>
      <c r="G89" s="9" t="s">
        <v>70</v>
      </c>
      <c r="H89" s="232">
        <f>IF(J89&gt;0,J89/E89,0)</f>
        <v>0.15378983255321152</v>
      </c>
      <c r="I89" s="13"/>
      <c r="J89" s="112">
        <f>SUM(J84:J88)</f>
        <v>366317204.9221197</v>
      </c>
      <c r="K89" s="112"/>
      <c r="L89" s="212"/>
      <c r="M89" s="112">
        <f>SUM(M84:M88)</f>
        <v>255135691.6198704</v>
      </c>
      <c r="N89" s="112"/>
      <c r="O89" s="212"/>
      <c r="P89" s="112">
        <f>SUM(P85:P88)</f>
        <v>111181513.30224927</v>
      </c>
    </row>
    <row r="90" spans="3:16" ht="15.75">
      <c r="C90" s="2"/>
      <c r="D90" s="13"/>
      <c r="E90" s="92"/>
      <c r="F90" s="9"/>
      <c r="G90" s="9"/>
      <c r="H90" s="32"/>
      <c r="I90" s="9"/>
      <c r="J90" s="92"/>
      <c r="K90" s="92"/>
      <c r="L90" s="212"/>
      <c r="M90" s="112"/>
      <c r="N90" s="112"/>
      <c r="O90" s="212"/>
      <c r="P90" s="92"/>
    </row>
    <row r="91" spans="3:16" ht="15.75">
      <c r="C91" s="2" t="s">
        <v>71</v>
      </c>
      <c r="D91" s="13"/>
      <c r="E91" s="92"/>
      <c r="F91" s="9"/>
      <c r="G91" s="9"/>
      <c r="H91" s="9"/>
      <c r="I91" s="9"/>
      <c r="J91" s="92"/>
      <c r="K91" s="92"/>
      <c r="L91" s="212"/>
      <c r="M91" s="112"/>
      <c r="N91" s="112"/>
      <c r="O91" s="212"/>
      <c r="P91" s="92"/>
    </row>
    <row r="92" spans="1:16" ht="15.75">
      <c r="A92" s="5">
        <v>7</v>
      </c>
      <c r="C92" s="2" t="str">
        <f>+C84</f>
        <v>  Production</v>
      </c>
      <c r="D92" s="13" t="s">
        <v>429</v>
      </c>
      <c r="E92" s="128">
        <v>524887746</v>
      </c>
      <c r="F92" s="9"/>
      <c r="G92" s="9" t="str">
        <f>+G84</f>
        <v>NA</v>
      </c>
      <c r="H92" s="41" t="str">
        <f>+H84</f>
        <v> </v>
      </c>
      <c r="I92" s="9"/>
      <c r="J92" s="92" t="s">
        <v>4</v>
      </c>
      <c r="K92" s="92"/>
      <c r="L92" s="212"/>
      <c r="M92" s="112"/>
      <c r="N92" s="112"/>
      <c r="O92" s="212"/>
      <c r="P92" s="92"/>
    </row>
    <row r="93" spans="1:16" s="28" customFormat="1" ht="15.75">
      <c r="A93" s="27">
        <v>8</v>
      </c>
      <c r="C93" s="29" t="str">
        <f>+C85</f>
        <v>  Transmission</v>
      </c>
      <c r="D93" s="13" t="s">
        <v>430</v>
      </c>
      <c r="E93" s="128">
        <v>158188127</v>
      </c>
      <c r="F93" s="13"/>
      <c r="G93" s="13" t="str">
        <f aca="true" t="shared" si="2" ref="G93:H96">+G85</f>
        <v>TP</v>
      </c>
      <c r="H93" s="49">
        <f t="shared" si="2"/>
        <v>0.9568899144195272</v>
      </c>
      <c r="I93" s="13"/>
      <c r="J93" s="112">
        <f>+H93*E93</f>
        <v>151368623.3072153</v>
      </c>
      <c r="K93" s="112"/>
      <c r="L93" s="212" t="s">
        <v>282</v>
      </c>
      <c r="M93" s="97">
        <f>J93-P93</f>
        <v>110631955.3072153</v>
      </c>
      <c r="N93" s="97"/>
      <c r="O93" s="212" t="s">
        <v>282</v>
      </c>
      <c r="P93" s="129">
        <f>'Note Y-Directly Assigned Values'!F10</f>
        <v>40736668</v>
      </c>
    </row>
    <row r="94" spans="1:16" ht="15.75">
      <c r="A94" s="5">
        <v>9</v>
      </c>
      <c r="C94" s="2" t="str">
        <f>+C86</f>
        <v>  Distribution</v>
      </c>
      <c r="D94" s="13" t="s">
        <v>431</v>
      </c>
      <c r="E94" s="128">
        <v>187792113</v>
      </c>
      <c r="F94" s="9"/>
      <c r="G94" s="9" t="str">
        <f t="shared" si="2"/>
        <v>NA</v>
      </c>
      <c r="H94" s="41" t="str">
        <f t="shared" si="2"/>
        <v> </v>
      </c>
      <c r="I94" s="9"/>
      <c r="J94" s="92" t="s">
        <v>4</v>
      </c>
      <c r="K94" s="92"/>
      <c r="L94" s="212"/>
      <c r="M94" s="97"/>
      <c r="N94" s="97"/>
      <c r="O94" s="212"/>
      <c r="P94" s="98"/>
    </row>
    <row r="95" spans="1:16" ht="15.75">
      <c r="A95" s="5">
        <v>10</v>
      </c>
      <c r="C95" s="2" t="str">
        <f>+C87</f>
        <v>  General &amp; Intangible</v>
      </c>
      <c r="D95" s="13" t="s">
        <v>432</v>
      </c>
      <c r="E95" s="128">
        <v>71306573</v>
      </c>
      <c r="F95" s="9"/>
      <c r="G95" s="9" t="str">
        <f t="shared" si="2"/>
        <v>W/S</v>
      </c>
      <c r="H95" s="41">
        <f t="shared" si="2"/>
        <v>0.10487160552470236</v>
      </c>
      <c r="I95" s="9"/>
      <c r="J95" s="92">
        <f>+H95*E95</f>
        <v>7478034.794974392</v>
      </c>
      <c r="K95" s="92"/>
      <c r="L95" s="212" t="s">
        <v>289</v>
      </c>
      <c r="M95" s="112">
        <f>$J$216*J95</f>
        <v>5208364.646096479</v>
      </c>
      <c r="N95" s="184"/>
      <c r="O95" s="212" t="s">
        <v>290</v>
      </c>
      <c r="P95" s="92">
        <f>J95*$J$217</f>
        <v>2269670.148877913</v>
      </c>
    </row>
    <row r="96" spans="1:16" ht="16.5" thickBot="1">
      <c r="A96" s="5">
        <v>11</v>
      </c>
      <c r="C96" s="2" t="str">
        <f>+C88</f>
        <v>  Common</v>
      </c>
      <c r="D96" s="13" t="s">
        <v>428</v>
      </c>
      <c r="E96" s="211">
        <v>0</v>
      </c>
      <c r="F96" s="9"/>
      <c r="G96" s="9" t="str">
        <f t="shared" si="2"/>
        <v>CE</v>
      </c>
      <c r="H96" s="41">
        <f t="shared" si="2"/>
        <v>0.10487160552470236</v>
      </c>
      <c r="I96" s="9"/>
      <c r="J96" s="188">
        <f>+H96*E96</f>
        <v>0</v>
      </c>
      <c r="K96" s="92"/>
      <c r="L96" s="212" t="s">
        <v>293</v>
      </c>
      <c r="M96" s="187">
        <f>$J$216*J96</f>
        <v>0</v>
      </c>
      <c r="N96" s="185"/>
      <c r="O96" s="212" t="s">
        <v>290</v>
      </c>
      <c r="P96" s="188">
        <f>J96*$J$217</f>
        <v>0</v>
      </c>
    </row>
    <row r="97" spans="1:16" ht="15.75">
      <c r="A97" s="5">
        <v>12</v>
      </c>
      <c r="C97" s="2" t="s">
        <v>72</v>
      </c>
      <c r="D97" s="13"/>
      <c r="E97" s="92">
        <f>SUM(E92:E96)</f>
        <v>942174559</v>
      </c>
      <c r="F97" s="9"/>
      <c r="G97" s="9"/>
      <c r="H97" s="9"/>
      <c r="I97" s="9"/>
      <c r="J97" s="92">
        <f>SUM(J92:J96)</f>
        <v>158846658.1021897</v>
      </c>
      <c r="K97" s="92"/>
      <c r="L97" s="104"/>
      <c r="M97" s="97">
        <f>SUM(M93:M96)</f>
        <v>115840319.95331179</v>
      </c>
      <c r="N97" s="97"/>
      <c r="O97" s="212"/>
      <c r="P97" s="97">
        <f>SUM(P93:P96)</f>
        <v>43006338.14887791</v>
      </c>
    </row>
    <row r="98" spans="1:16" ht="15.75">
      <c r="A98" s="5"/>
      <c r="D98" s="13" t="s">
        <v>4</v>
      </c>
      <c r="E98" s="92"/>
      <c r="F98" s="9"/>
      <c r="G98" s="9"/>
      <c r="H98" s="32"/>
      <c r="I98" s="9"/>
      <c r="J98" s="92"/>
      <c r="K98" s="92"/>
      <c r="L98" s="104"/>
      <c r="M98" s="92"/>
      <c r="N98" s="92"/>
      <c r="O98" s="104"/>
      <c r="P98" s="92"/>
    </row>
    <row r="99" spans="1:16" ht="15.75">
      <c r="A99" s="5"/>
      <c r="C99" s="2" t="s">
        <v>73</v>
      </c>
      <c r="D99" s="13"/>
      <c r="E99" s="92"/>
      <c r="F99" s="9"/>
      <c r="G99" s="9"/>
      <c r="H99" s="9"/>
      <c r="I99" s="9"/>
      <c r="J99" s="92"/>
      <c r="K99" s="92"/>
      <c r="L99" s="104"/>
      <c r="M99" s="92"/>
      <c r="N99" s="92"/>
      <c r="O99" s="104"/>
      <c r="P99" s="92"/>
    </row>
    <row r="100" spans="1:16" ht="15.75">
      <c r="A100" s="5">
        <v>13</v>
      </c>
      <c r="C100" s="2" t="str">
        <f>+C92</f>
        <v>  Production</v>
      </c>
      <c r="D100" s="13" t="s">
        <v>453</v>
      </c>
      <c r="E100" s="92">
        <f>E84-E92</f>
        <v>873866223</v>
      </c>
      <c r="F100" s="9"/>
      <c r="G100" s="9"/>
      <c r="H100" s="32"/>
      <c r="I100" s="9"/>
      <c r="J100" s="92" t="s">
        <v>4</v>
      </c>
      <c r="K100" s="92"/>
      <c r="L100" s="104"/>
      <c r="M100" s="92"/>
      <c r="N100" s="92"/>
      <c r="O100" s="104"/>
      <c r="P100" s="92"/>
    </row>
    <row r="101" spans="1:16" s="28" customFormat="1" ht="15.75">
      <c r="A101" s="27">
        <v>14</v>
      </c>
      <c r="C101" s="29" t="str">
        <f>+C93</f>
        <v>  Transmission</v>
      </c>
      <c r="D101" s="13" t="s">
        <v>454</v>
      </c>
      <c r="E101" s="112">
        <f>E85-E93</f>
        <v>205411173</v>
      </c>
      <c r="F101" s="13"/>
      <c r="G101" s="13"/>
      <c r="H101" s="49"/>
      <c r="I101" s="13"/>
      <c r="J101" s="112">
        <f>J85-J93</f>
        <v>196555879.7527847</v>
      </c>
      <c r="K101" s="112"/>
      <c r="L101" s="212"/>
      <c r="M101" s="112">
        <f>M85-M93</f>
        <v>131693432.43586162</v>
      </c>
      <c r="N101" s="112"/>
      <c r="O101" s="212"/>
      <c r="P101" s="112">
        <f>P85-P93</f>
        <v>64862447.31692308</v>
      </c>
    </row>
    <row r="102" spans="1:16" ht="15.75">
      <c r="A102" s="5">
        <v>15</v>
      </c>
      <c r="C102" s="2" t="str">
        <f>+C94</f>
        <v>  Distribution</v>
      </c>
      <c r="D102" s="13" t="s">
        <v>455</v>
      </c>
      <c r="E102" s="92">
        <f>E86-E94</f>
        <v>256405400</v>
      </c>
      <c r="F102" s="9"/>
      <c r="G102" s="9"/>
      <c r="H102" s="32"/>
      <c r="I102" s="9"/>
      <c r="J102" s="92" t="s">
        <v>4</v>
      </c>
      <c r="K102" s="92"/>
      <c r="L102" s="104"/>
      <c r="M102" s="92" t="s">
        <v>4</v>
      </c>
      <c r="N102" s="92"/>
      <c r="O102" s="104"/>
      <c r="P102" s="92" t="s">
        <v>4</v>
      </c>
    </row>
    <row r="103" spans="1:16" ht="15.75">
      <c r="A103" s="5">
        <v>16</v>
      </c>
      <c r="C103" s="2" t="str">
        <f>+C95</f>
        <v>  General &amp; Intangible</v>
      </c>
      <c r="D103" s="13" t="s">
        <v>456</v>
      </c>
      <c r="E103" s="92">
        <f>E87-E95</f>
        <v>104076475.34846157</v>
      </c>
      <c r="F103" s="9"/>
      <c r="G103" s="9"/>
      <c r="H103" s="32"/>
      <c r="I103" s="9"/>
      <c r="J103" s="92">
        <f>J87-J95</f>
        <v>10914667.067145271</v>
      </c>
      <c r="K103" s="92"/>
      <c r="L103" s="104"/>
      <c r="M103" s="92">
        <f>M87-M95</f>
        <v>7601939.230696993</v>
      </c>
      <c r="N103" s="92"/>
      <c r="O103" s="104"/>
      <c r="P103" s="92">
        <f>P87-P95</f>
        <v>3312727.8364482783</v>
      </c>
    </row>
    <row r="104" spans="1:16" ht="16.5" thickBot="1">
      <c r="A104" s="5">
        <v>17</v>
      </c>
      <c r="C104" s="2" t="str">
        <f>+C96</f>
        <v>  Common</v>
      </c>
      <c r="D104" s="13" t="s">
        <v>457</v>
      </c>
      <c r="E104" s="188">
        <f>E88-E96</f>
        <v>0</v>
      </c>
      <c r="F104" s="9"/>
      <c r="G104" s="9"/>
      <c r="H104" s="32"/>
      <c r="I104" s="9"/>
      <c r="J104" s="188">
        <f>J88-J96</f>
        <v>0</v>
      </c>
      <c r="K104" s="92"/>
      <c r="L104" s="104"/>
      <c r="M104" s="188">
        <f>M88-M96</f>
        <v>0</v>
      </c>
      <c r="N104" s="93"/>
      <c r="O104" s="105"/>
      <c r="P104" s="187">
        <f>P88-P96</f>
        <v>0</v>
      </c>
    </row>
    <row r="105" spans="1:16" ht="15.75">
      <c r="A105" s="5">
        <v>18</v>
      </c>
      <c r="C105" s="2" t="s">
        <v>74</v>
      </c>
      <c r="D105" s="13"/>
      <c r="E105" s="92">
        <f>SUM(E100:E104)</f>
        <v>1439759271.3484616</v>
      </c>
      <c r="F105" s="9"/>
      <c r="G105" s="9" t="s">
        <v>75</v>
      </c>
      <c r="H105" s="32">
        <f>IF(J105&gt;0,J105/E105,0)</f>
        <v>0.14410085835086547</v>
      </c>
      <c r="I105" s="9"/>
      <c r="J105" s="92">
        <f>SUM(J100:J104)</f>
        <v>207470546.81992996</v>
      </c>
      <c r="K105" s="92"/>
      <c r="L105" s="104"/>
      <c r="M105" s="112">
        <f>SUM(M101:M104)</f>
        <v>139295371.66655862</v>
      </c>
      <c r="N105" s="112"/>
      <c r="O105" s="212"/>
      <c r="P105" s="112">
        <f>SUM(P101:P104)</f>
        <v>68175175.15337136</v>
      </c>
    </row>
    <row r="106" spans="1:16" ht="15.75">
      <c r="A106" s="5"/>
      <c r="D106" s="13"/>
      <c r="E106" s="92"/>
      <c r="F106" s="9"/>
      <c r="I106" s="9"/>
      <c r="J106" s="92"/>
      <c r="K106" s="92"/>
      <c r="L106" s="104"/>
      <c r="M106" s="92"/>
      <c r="N106" s="92"/>
      <c r="O106" s="104"/>
      <c r="P106" s="92"/>
    </row>
    <row r="107" spans="1:16" ht="15.75">
      <c r="A107" s="5"/>
      <c r="C107" s="2" t="s">
        <v>76</v>
      </c>
      <c r="D107" s="13"/>
      <c r="E107" s="92"/>
      <c r="F107" s="9"/>
      <c r="G107" s="9"/>
      <c r="H107" s="9"/>
      <c r="I107" s="9"/>
      <c r="J107" s="92"/>
      <c r="K107" s="92"/>
      <c r="L107" s="104"/>
      <c r="M107" s="92"/>
      <c r="N107" s="92"/>
      <c r="O107" s="104"/>
      <c r="P107" s="92"/>
    </row>
    <row r="108" spans="1:16" ht="15.75">
      <c r="A108" s="5">
        <v>19</v>
      </c>
      <c r="C108" s="29" t="s">
        <v>77</v>
      </c>
      <c r="D108" s="13" t="s">
        <v>465</v>
      </c>
      <c r="E108" s="208">
        <v>-32925763</v>
      </c>
      <c r="F108" s="13"/>
      <c r="G108" s="13" t="str">
        <f>+G92</f>
        <v>NA</v>
      </c>
      <c r="H108" s="42" t="s">
        <v>78</v>
      </c>
      <c r="I108" s="9"/>
      <c r="J108" s="92">
        <v>0</v>
      </c>
      <c r="K108" s="92"/>
      <c r="L108" s="104" t="s">
        <v>4</v>
      </c>
      <c r="M108" s="93">
        <v>0</v>
      </c>
      <c r="N108" s="93"/>
      <c r="O108" s="105"/>
      <c r="P108" s="93">
        <f>J108*0.3196</f>
        <v>0</v>
      </c>
    </row>
    <row r="109" spans="1:18" ht="15.75">
      <c r="A109" s="5">
        <v>20</v>
      </c>
      <c r="C109" s="29" t="s">
        <v>79</v>
      </c>
      <c r="D109" s="13" t="s">
        <v>467</v>
      </c>
      <c r="E109" s="208">
        <v>-270099612</v>
      </c>
      <c r="F109" s="9"/>
      <c r="G109" s="9" t="s">
        <v>80</v>
      </c>
      <c r="H109" s="41">
        <f>+H105</f>
        <v>0.14410085835086547</v>
      </c>
      <c r="I109" s="9"/>
      <c r="J109" s="92">
        <f>E109*H109</f>
        <v>-38921585.92943572</v>
      </c>
      <c r="K109" s="92"/>
      <c r="L109" s="212" t="s">
        <v>294</v>
      </c>
      <c r="M109" s="185">
        <f>$J$220*$J109</f>
        <v>-26131886.48217242</v>
      </c>
      <c r="N109" s="185"/>
      <c r="O109" s="186" t="s">
        <v>295</v>
      </c>
      <c r="P109" s="93">
        <f>$J$221*$J109</f>
        <v>-12789699.44726331</v>
      </c>
      <c r="R109" s="94"/>
    </row>
    <row r="110" spans="1:18" ht="15.75">
      <c r="A110" s="5">
        <v>21</v>
      </c>
      <c r="C110" s="29" t="s">
        <v>81</v>
      </c>
      <c r="D110" s="13" t="s">
        <v>466</v>
      </c>
      <c r="E110" s="267">
        <v>-169982407</v>
      </c>
      <c r="F110" s="9"/>
      <c r="G110" s="9" t="s">
        <v>80</v>
      </c>
      <c r="H110" s="41">
        <f>+H109</f>
        <v>0.14410085835086547</v>
      </c>
      <c r="I110" s="9"/>
      <c r="J110" s="92">
        <f>E110*H110</f>
        <v>-24494610.753246162</v>
      </c>
      <c r="K110" s="92"/>
      <c r="L110" s="212" t="s">
        <v>294</v>
      </c>
      <c r="M110" s="185">
        <f>$J$220*$J110</f>
        <v>-16445639.928170018</v>
      </c>
      <c r="N110" s="185"/>
      <c r="O110" s="186" t="s">
        <v>295</v>
      </c>
      <c r="P110" s="93">
        <f>$J$221*$J110</f>
        <v>-8048970.825076146</v>
      </c>
      <c r="R110" s="94"/>
    </row>
    <row r="111" spans="1:18" ht="15.75">
      <c r="A111" s="5">
        <v>22</v>
      </c>
      <c r="C111" s="29" t="s">
        <v>82</v>
      </c>
      <c r="D111" s="13" t="s">
        <v>468</v>
      </c>
      <c r="E111" s="208">
        <v>198269518</v>
      </c>
      <c r="F111" s="9"/>
      <c r="G111" s="9" t="str">
        <f>+G110</f>
        <v>NP</v>
      </c>
      <c r="H111" s="41">
        <f>+H110</f>
        <v>0.14410085835086547</v>
      </c>
      <c r="I111" s="9"/>
      <c r="J111" s="92">
        <f>E111*H111</f>
        <v>28570807.72861237</v>
      </c>
      <c r="K111" s="92"/>
      <c r="L111" s="212" t="s">
        <v>294</v>
      </c>
      <c r="M111" s="185">
        <f>$J$220*$J111</f>
        <v>19182391.63279894</v>
      </c>
      <c r="N111" s="185"/>
      <c r="O111" s="186" t="s">
        <v>295</v>
      </c>
      <c r="P111" s="93">
        <f>$J$221*$J111</f>
        <v>9388416.095813433</v>
      </c>
      <c r="R111" s="94"/>
    </row>
    <row r="112" spans="1:18" ht="16.5" thickBot="1">
      <c r="A112" s="5">
        <v>23</v>
      </c>
      <c r="C112" s="28" t="s">
        <v>83</v>
      </c>
      <c r="D112" s="28" t="s">
        <v>469</v>
      </c>
      <c r="E112" s="210">
        <v>0</v>
      </c>
      <c r="F112" s="9"/>
      <c r="G112" s="9" t="s">
        <v>80</v>
      </c>
      <c r="H112" s="41">
        <f>+H110</f>
        <v>0.14410085835086547</v>
      </c>
      <c r="I112" s="9"/>
      <c r="J112" s="188">
        <f>E112*H112</f>
        <v>0</v>
      </c>
      <c r="K112" s="92"/>
      <c r="L112" s="212" t="s">
        <v>294</v>
      </c>
      <c r="M112" s="187">
        <f>$J$220*$J112</f>
        <v>0</v>
      </c>
      <c r="N112" s="185"/>
      <c r="O112" s="186" t="s">
        <v>295</v>
      </c>
      <c r="P112" s="188">
        <f>$J$221*$J112</f>
        <v>0</v>
      </c>
      <c r="R112" s="94"/>
    </row>
    <row r="113" spans="1:18" ht="15.75">
      <c r="A113" s="5">
        <v>24</v>
      </c>
      <c r="C113" s="2" t="s">
        <v>84</v>
      </c>
      <c r="D113" s="13"/>
      <c r="E113" s="92">
        <f>SUM(E108:E112)</f>
        <v>-274738264</v>
      </c>
      <c r="F113" s="9"/>
      <c r="G113" s="9"/>
      <c r="H113" s="9"/>
      <c r="I113" s="9"/>
      <c r="J113" s="92">
        <f>SUM(J108:J112)</f>
        <v>-34845388.95406952</v>
      </c>
      <c r="K113" s="92"/>
      <c r="L113" s="212"/>
      <c r="M113" s="112">
        <f>SUM(M108:M112)</f>
        <v>-23395134.7775435</v>
      </c>
      <c r="N113" s="112"/>
      <c r="O113" s="212"/>
      <c r="P113" s="92">
        <f>SUM(P108:P112)</f>
        <v>-11450254.176526023</v>
      </c>
      <c r="R113" s="94"/>
    </row>
    <row r="114" spans="1:16" ht="15.75">
      <c r="A114" s="5"/>
      <c r="D114" s="13"/>
      <c r="E114" s="92"/>
      <c r="F114" s="9"/>
      <c r="G114" s="9"/>
      <c r="H114" s="32"/>
      <c r="I114" s="9"/>
      <c r="J114" s="92"/>
      <c r="K114" s="92"/>
      <c r="L114" s="212"/>
      <c r="M114" s="112"/>
      <c r="N114" s="112"/>
      <c r="O114" s="212"/>
      <c r="P114" s="92"/>
    </row>
    <row r="115" spans="1:16" ht="15.75">
      <c r="A115" s="5">
        <v>25</v>
      </c>
      <c r="C115" s="2" t="s">
        <v>85</v>
      </c>
      <c r="D115" s="13" t="s">
        <v>458</v>
      </c>
      <c r="E115" s="128">
        <v>19426</v>
      </c>
      <c r="F115" s="9"/>
      <c r="G115" s="9" t="str">
        <f>+G93</f>
        <v>TP</v>
      </c>
      <c r="H115" s="41">
        <f>+H93</f>
        <v>0.9568899144195272</v>
      </c>
      <c r="I115" s="9"/>
      <c r="J115" s="92">
        <f>+H115*E115</f>
        <v>18588.543477513736</v>
      </c>
      <c r="K115" s="92"/>
      <c r="L115" s="212" t="s">
        <v>282</v>
      </c>
      <c r="M115" s="112">
        <f>J115</f>
        <v>18588.543477513736</v>
      </c>
      <c r="N115" s="112"/>
      <c r="O115" s="212" t="s">
        <v>282</v>
      </c>
      <c r="P115" s="92">
        <v>0</v>
      </c>
    </row>
    <row r="116" spans="1:16" ht="15.75">
      <c r="A116" s="5"/>
      <c r="C116" s="2"/>
      <c r="D116" s="9"/>
      <c r="E116" s="92"/>
      <c r="F116" s="9"/>
      <c r="G116" s="9"/>
      <c r="H116" s="9"/>
      <c r="I116" s="9"/>
      <c r="J116" s="92"/>
      <c r="K116" s="92"/>
      <c r="L116" s="212"/>
      <c r="M116" s="112"/>
      <c r="N116" s="112"/>
      <c r="O116" s="212"/>
      <c r="P116" s="92"/>
    </row>
    <row r="117" spans="1:16" ht="15.75">
      <c r="A117" s="5"/>
      <c r="C117" s="2" t="s">
        <v>86</v>
      </c>
      <c r="D117" s="9" t="s">
        <v>4</v>
      </c>
      <c r="E117" s="92"/>
      <c r="F117" s="9"/>
      <c r="G117" s="9"/>
      <c r="H117" s="9"/>
      <c r="I117" s="9"/>
      <c r="J117" s="92"/>
      <c r="K117" s="92"/>
      <c r="L117" s="212"/>
      <c r="M117" s="112"/>
      <c r="N117" s="112"/>
      <c r="O117" s="212"/>
      <c r="P117" s="92"/>
    </row>
    <row r="118" spans="1:16" ht="15.75">
      <c r="A118" s="5">
        <v>26</v>
      </c>
      <c r="C118" s="2" t="s">
        <v>87</v>
      </c>
      <c r="D118" s="1" t="s">
        <v>88</v>
      </c>
      <c r="E118" s="92">
        <f>+E151/8</f>
        <v>8386826.588749999</v>
      </c>
      <c r="F118" s="9"/>
      <c r="G118" s="9"/>
      <c r="H118" s="32"/>
      <c r="I118" s="9"/>
      <c r="J118" s="92">
        <f>+J151/8</f>
        <v>2456313.6277027023</v>
      </c>
      <c r="K118" s="207"/>
      <c r="L118" s="212" t="s">
        <v>4</v>
      </c>
      <c r="M118" s="112">
        <f>+M151/8</f>
        <v>1957283.1123245659</v>
      </c>
      <c r="N118" s="185"/>
      <c r="O118" s="212" t="s">
        <v>4</v>
      </c>
      <c r="P118" s="92">
        <f>+P151/8</f>
        <v>499030.51537813665</v>
      </c>
    </row>
    <row r="119" spans="1:16" s="28" customFormat="1" ht="15.75">
      <c r="A119" s="27">
        <v>27</v>
      </c>
      <c r="C119" s="29" t="s">
        <v>89</v>
      </c>
      <c r="D119" s="13" t="s">
        <v>422</v>
      </c>
      <c r="E119" s="128">
        <v>3085104</v>
      </c>
      <c r="F119" s="13"/>
      <c r="G119" s="13" t="s">
        <v>90</v>
      </c>
      <c r="H119" s="49">
        <f>J231</f>
        <v>0.8885938538775122</v>
      </c>
      <c r="I119" s="13"/>
      <c r="J119" s="112">
        <f>+H119*E119</f>
        <v>2741404.4529729285</v>
      </c>
      <c r="K119" s="112" t="s">
        <v>4</v>
      </c>
      <c r="L119" s="212" t="s">
        <v>289</v>
      </c>
      <c r="M119" s="185">
        <f>$J$216*J119</f>
        <v>1909356.4586128078</v>
      </c>
      <c r="N119" s="185"/>
      <c r="O119" s="186" t="s">
        <v>290</v>
      </c>
      <c r="P119" s="93">
        <f>J119*$J$217</f>
        <v>832047.9943601209</v>
      </c>
    </row>
    <row r="120" spans="1:16" ht="16.5" thickBot="1">
      <c r="A120" s="5">
        <v>28</v>
      </c>
      <c r="C120" s="2" t="s">
        <v>91</v>
      </c>
      <c r="D120" s="9" t="s">
        <v>423</v>
      </c>
      <c r="E120" s="211">
        <v>4239630</v>
      </c>
      <c r="F120" s="9"/>
      <c r="G120" s="9" t="s">
        <v>92</v>
      </c>
      <c r="H120" s="41">
        <f>+H89</f>
        <v>0.15378983255321152</v>
      </c>
      <c r="I120" s="9"/>
      <c r="J120" s="188">
        <f>+H120*E120</f>
        <v>652011.9877875722</v>
      </c>
      <c r="K120" s="92"/>
      <c r="L120" s="212" t="s">
        <v>289</v>
      </c>
      <c r="M120" s="187">
        <f>$J$216*J120</f>
        <v>454118.7998090225</v>
      </c>
      <c r="N120" s="185"/>
      <c r="O120" s="186" t="s">
        <v>290</v>
      </c>
      <c r="P120" s="188">
        <f>J120*$J$217</f>
        <v>197893.18797854974</v>
      </c>
    </row>
    <row r="121" spans="1:16" ht="15.75">
      <c r="A121" s="5">
        <v>29</v>
      </c>
      <c r="C121" s="2" t="s">
        <v>93</v>
      </c>
      <c r="D121" s="4"/>
      <c r="E121" s="92">
        <f>E118+E119+E120</f>
        <v>15711560.58875</v>
      </c>
      <c r="F121" s="4"/>
      <c r="G121" s="4"/>
      <c r="H121" s="4"/>
      <c r="I121" s="4"/>
      <c r="J121" s="92">
        <f>J118+J119+J120</f>
        <v>5849730.068463203</v>
      </c>
      <c r="K121" s="207"/>
      <c r="L121" s="104"/>
      <c r="M121" s="92">
        <f>SUM(M118:M120)</f>
        <v>4320758.3707463965</v>
      </c>
      <c r="N121" s="92"/>
      <c r="O121" s="104"/>
      <c r="P121" s="92">
        <f>SUM(P118:P120)</f>
        <v>1528971.6977168075</v>
      </c>
    </row>
    <row r="122" spans="4:16" ht="16.5" thickBot="1">
      <c r="D122" s="9"/>
      <c r="E122" s="43"/>
      <c r="F122" s="9"/>
      <c r="G122" s="9"/>
      <c r="H122" s="9"/>
      <c r="I122" s="9"/>
      <c r="J122" s="188"/>
      <c r="K122" s="92"/>
      <c r="L122" s="104"/>
      <c r="M122" s="92"/>
      <c r="N122" s="92"/>
      <c r="O122" s="104"/>
      <c r="P122" s="92"/>
    </row>
    <row r="123" spans="1:16" ht="16.5" thickBot="1">
      <c r="A123" s="5">
        <v>30</v>
      </c>
      <c r="C123" s="2" t="s">
        <v>94</v>
      </c>
      <c r="D123" s="9"/>
      <c r="E123" s="44">
        <f>+E121+E115+E113+E105</f>
        <v>1180751993.9372115</v>
      </c>
      <c r="F123" s="9"/>
      <c r="G123" s="9"/>
      <c r="H123" s="32"/>
      <c r="I123" s="9"/>
      <c r="J123" s="213">
        <f>+J121+J115+J113+J105</f>
        <v>178493476.47780114</v>
      </c>
      <c r="K123" s="92"/>
      <c r="L123" s="104"/>
      <c r="M123" s="213">
        <f>+M121+M115+M113+M105</f>
        <v>120239583.80323903</v>
      </c>
      <c r="N123" s="93"/>
      <c r="O123" s="105"/>
      <c r="P123" s="213">
        <f>+P121+P115+P113+P105</f>
        <v>58253892.67456215</v>
      </c>
    </row>
    <row r="124" spans="1:11" ht="16.5" thickTop="1">
      <c r="A124" s="5"/>
      <c r="C124" s="2"/>
      <c r="D124" s="9"/>
      <c r="E124" s="31"/>
      <c r="F124" s="9"/>
      <c r="G124" s="9"/>
      <c r="H124" s="32"/>
      <c r="I124" s="9"/>
      <c r="J124" s="31"/>
      <c r="K124" s="9"/>
    </row>
    <row r="125" spans="1:11" ht="15.75">
      <c r="A125" s="5"/>
      <c r="C125" s="2"/>
      <c r="D125" s="9"/>
      <c r="E125" s="31"/>
      <c r="F125" s="9"/>
      <c r="G125" s="9"/>
      <c r="H125" s="32"/>
      <c r="I125" s="9"/>
      <c r="J125" s="31"/>
      <c r="K125" s="9"/>
    </row>
    <row r="126" spans="1:16" s="28" customFormat="1" ht="15.75">
      <c r="A126" s="114" t="s">
        <v>299</v>
      </c>
      <c r="C126" s="29"/>
      <c r="D126" s="7"/>
      <c r="E126" s="30"/>
      <c r="F126" s="30"/>
      <c r="G126" s="30"/>
      <c r="H126" s="30"/>
      <c r="I126" s="30"/>
      <c r="J126" s="30"/>
      <c r="K126" s="30"/>
      <c r="L126" s="91"/>
      <c r="O126" s="91"/>
      <c r="P126" s="28" t="s">
        <v>419</v>
      </c>
    </row>
    <row r="127" spans="1:15" s="28" customFormat="1" ht="15.75">
      <c r="A127" s="114" t="s">
        <v>418</v>
      </c>
      <c r="C127" s="29"/>
      <c r="D127" s="7"/>
      <c r="E127" s="30"/>
      <c r="F127" s="30"/>
      <c r="G127" s="30"/>
      <c r="H127" s="30"/>
      <c r="I127" s="30"/>
      <c r="J127" s="30"/>
      <c r="K127" s="30"/>
      <c r="L127" s="91"/>
      <c r="O127" s="91"/>
    </row>
    <row r="128" spans="1:11" ht="15.75">
      <c r="A128" s="5"/>
      <c r="C128" s="2"/>
      <c r="D128" s="9"/>
      <c r="E128" s="31"/>
      <c r="F128" s="9"/>
      <c r="G128" s="9"/>
      <c r="H128" s="32"/>
      <c r="I128" s="9"/>
      <c r="J128" s="31"/>
      <c r="K128" s="9"/>
    </row>
    <row r="129" spans="3:11" ht="15.75">
      <c r="C129" s="2"/>
      <c r="D129" s="2"/>
      <c r="E129" s="3"/>
      <c r="F129" s="2"/>
      <c r="G129" s="2"/>
      <c r="H129" s="2"/>
      <c r="I129" s="4"/>
      <c r="J129" s="6"/>
      <c r="K129" s="6"/>
    </row>
    <row r="130" spans="1:16" ht="21.75" customHeight="1">
      <c r="A130" s="1" t="s">
        <v>0</v>
      </c>
      <c r="C130" s="2"/>
      <c r="D130" s="2"/>
      <c r="E130" s="3"/>
      <c r="F130" s="2"/>
      <c r="G130" s="2"/>
      <c r="H130" s="2"/>
      <c r="I130" s="4"/>
      <c r="J130" s="5"/>
      <c r="K130" s="5"/>
      <c r="P130" s="115" t="s">
        <v>349</v>
      </c>
    </row>
    <row r="131" spans="1:11" ht="21.75" customHeight="1">
      <c r="A131" s="1" t="s">
        <v>346</v>
      </c>
      <c r="C131" s="2"/>
      <c r="D131" s="2"/>
      <c r="E131" s="3"/>
      <c r="F131" s="2"/>
      <c r="G131" s="2"/>
      <c r="H131" s="2"/>
      <c r="I131" s="4"/>
      <c r="J131" s="6"/>
      <c r="K131" s="6"/>
    </row>
    <row r="132" spans="3:16" ht="21.75" customHeight="1">
      <c r="C132" s="2"/>
      <c r="D132" s="2"/>
      <c r="E132" s="3"/>
      <c r="F132" s="2"/>
      <c r="G132" s="2"/>
      <c r="H132" s="2"/>
      <c r="I132" s="4"/>
      <c r="J132" s="4"/>
      <c r="K132" s="4"/>
      <c r="P132" s="23" t="s">
        <v>303</v>
      </c>
    </row>
    <row r="133" spans="3:12" ht="21.75" customHeight="1">
      <c r="C133" s="2" t="s">
        <v>2</v>
      </c>
      <c r="D133" s="2"/>
      <c r="E133" s="3" t="s">
        <v>3</v>
      </c>
      <c r="F133" s="2"/>
      <c r="G133" s="2"/>
      <c r="H133" s="2"/>
      <c r="I133" s="4"/>
      <c r="J133" s="8" t="str">
        <f>J5</f>
        <v>For the 12 months ended 12/31/10</v>
      </c>
      <c r="K133" s="8"/>
      <c r="L133" s="262"/>
    </row>
    <row r="134" spans="3:11" ht="15.75">
      <c r="C134" s="2"/>
      <c r="D134" s="9" t="s">
        <v>4</v>
      </c>
      <c r="E134" s="9" t="s">
        <v>5</v>
      </c>
      <c r="F134" s="9"/>
      <c r="G134" s="9"/>
      <c r="H134" s="9"/>
      <c r="I134" s="4"/>
      <c r="J134" s="4"/>
      <c r="K134" s="4"/>
    </row>
    <row r="135" spans="3:11" ht="6" customHeight="1">
      <c r="C135" s="2"/>
      <c r="D135" s="9"/>
      <c r="E135" s="9"/>
      <c r="F135" s="9"/>
      <c r="G135" s="9"/>
      <c r="H135" s="9"/>
      <c r="I135" s="4"/>
      <c r="J135" s="4"/>
      <c r="K135" s="4"/>
    </row>
    <row r="136" spans="1:11" ht="31.5">
      <c r="A136" s="5"/>
      <c r="E136" s="134" t="str">
        <f>E8</f>
        <v>Allete, Inc. dba Minnesota Power</v>
      </c>
      <c r="K136" s="9"/>
    </row>
    <row r="137" spans="1:16" ht="15.75">
      <c r="A137" s="5"/>
      <c r="C137" s="5" t="s">
        <v>48</v>
      </c>
      <c r="D137" s="5" t="s">
        <v>49</v>
      </c>
      <c r="E137" s="5" t="s">
        <v>50</v>
      </c>
      <c r="F137" s="9" t="s">
        <v>4</v>
      </c>
      <c r="G137" s="9"/>
      <c r="H137" s="34" t="s">
        <v>51</v>
      </c>
      <c r="I137" s="9"/>
      <c r="J137" s="35" t="s">
        <v>52</v>
      </c>
      <c r="K137" s="9"/>
      <c r="L137" s="35" t="s">
        <v>287</v>
      </c>
      <c r="M137" s="35" t="s">
        <v>288</v>
      </c>
      <c r="O137" s="35" t="s">
        <v>371</v>
      </c>
      <c r="P137" s="35" t="s">
        <v>372</v>
      </c>
    </row>
    <row r="138" spans="1:16" ht="15.75" customHeight="1">
      <c r="A138" s="5" t="s">
        <v>6</v>
      </c>
      <c r="C138" s="5"/>
      <c r="D138" s="36" t="s">
        <v>53</v>
      </c>
      <c r="E138" s="4"/>
      <c r="F138" s="4"/>
      <c r="G138" s="4"/>
      <c r="H138" s="4"/>
      <c r="I138" s="4"/>
      <c r="J138" s="37" t="s">
        <v>54</v>
      </c>
      <c r="K138" s="9"/>
      <c r="L138" s="38" t="s">
        <v>375</v>
      </c>
      <c r="M138" s="38" t="s">
        <v>283</v>
      </c>
      <c r="N138" s="38"/>
      <c r="O138" s="38" t="s">
        <v>376</v>
      </c>
      <c r="P138" s="38" t="s">
        <v>284</v>
      </c>
    </row>
    <row r="139" spans="1:16" ht="16.5" thickBot="1">
      <c r="A139" s="11" t="s">
        <v>8</v>
      </c>
      <c r="C139" s="2"/>
      <c r="D139" s="272" t="s">
        <v>55</v>
      </c>
      <c r="E139" s="273" t="s">
        <v>56</v>
      </c>
      <c r="F139" s="274"/>
      <c r="G139" s="273" t="s">
        <v>57</v>
      </c>
      <c r="H139" s="275"/>
      <c r="I139" s="39"/>
      <c r="J139" s="265" t="s">
        <v>58</v>
      </c>
      <c r="K139" s="9"/>
      <c r="L139" s="272" t="s">
        <v>13</v>
      </c>
      <c r="M139" s="275" t="s">
        <v>374</v>
      </c>
      <c r="O139" s="272" t="s">
        <v>13</v>
      </c>
      <c r="P139" s="275" t="s">
        <v>373</v>
      </c>
    </row>
    <row r="140" spans="3:11" ht="6.75" customHeight="1">
      <c r="C140" s="2"/>
      <c r="D140" s="9"/>
      <c r="E140" s="45"/>
      <c r="F140" s="46"/>
      <c r="G140" s="37"/>
      <c r="I140" s="46"/>
      <c r="J140" s="45"/>
      <c r="K140" s="9"/>
    </row>
    <row r="141" spans="1:11" ht="15.75">
      <c r="A141" s="5"/>
      <c r="C141" s="2" t="s">
        <v>95</v>
      </c>
      <c r="D141" s="9"/>
      <c r="E141" s="9"/>
      <c r="F141" s="9"/>
      <c r="G141" s="9"/>
      <c r="H141" s="9"/>
      <c r="I141" s="9"/>
      <c r="J141" s="9"/>
      <c r="K141" s="9"/>
    </row>
    <row r="142" spans="1:16" ht="15.75">
      <c r="A142" s="5">
        <v>1</v>
      </c>
      <c r="C142" s="29" t="s">
        <v>96</v>
      </c>
      <c r="D142" s="13" t="s">
        <v>357</v>
      </c>
      <c r="E142" s="128">
        <v>39251558.25</v>
      </c>
      <c r="F142" s="13"/>
      <c r="G142" s="13" t="s">
        <v>90</v>
      </c>
      <c r="H142" s="49">
        <f>J231</f>
        <v>0.8885938538775122</v>
      </c>
      <c r="I142" s="13"/>
      <c r="J142" s="112">
        <f>+H142*E142</f>
        <v>34878693.41606516</v>
      </c>
      <c r="K142" s="207"/>
      <c r="L142" s="212" t="s">
        <v>282</v>
      </c>
      <c r="M142" s="112">
        <f aca="true" t="shared" si="3" ref="M142:M150">J142-P142</f>
        <v>22933852.416065156</v>
      </c>
      <c r="N142" s="112"/>
      <c r="O142" s="212" t="s">
        <v>282</v>
      </c>
      <c r="P142" s="239">
        <v>11944841</v>
      </c>
    </row>
    <row r="143" spans="1:16" ht="15.75">
      <c r="A143" s="27" t="s">
        <v>97</v>
      </c>
      <c r="B143" s="28"/>
      <c r="C143" s="29" t="s">
        <v>383</v>
      </c>
      <c r="D143" s="13"/>
      <c r="E143" s="128">
        <v>1629390</v>
      </c>
      <c r="F143" s="9"/>
      <c r="G143" s="47"/>
      <c r="H143" s="41">
        <v>1</v>
      </c>
      <c r="I143" s="9"/>
      <c r="J143" s="92">
        <f>+H143*E143</f>
        <v>1629390</v>
      </c>
      <c r="K143" s="207"/>
      <c r="L143" s="212" t="s">
        <v>282</v>
      </c>
      <c r="M143" s="112">
        <f t="shared" si="3"/>
        <v>1629390</v>
      </c>
      <c r="N143" s="112"/>
      <c r="O143" s="212" t="s">
        <v>282</v>
      </c>
      <c r="P143" s="128">
        <v>0</v>
      </c>
    </row>
    <row r="144" spans="1:16" ht="15.75">
      <c r="A144" s="5">
        <v>2</v>
      </c>
      <c r="C144" s="2" t="s">
        <v>98</v>
      </c>
      <c r="D144" s="13" t="s">
        <v>358</v>
      </c>
      <c r="E144" s="268">
        <v>22375224</v>
      </c>
      <c r="F144" s="9"/>
      <c r="G144" s="9" t="s">
        <v>90</v>
      </c>
      <c r="H144" s="41">
        <f>J231</f>
        <v>0.8885938538775122</v>
      </c>
      <c r="I144" s="9"/>
      <c r="J144" s="92">
        <f aca="true" t="shared" si="4" ref="J144:J150">+H144*E144</f>
        <v>19882486.525532603</v>
      </c>
      <c r="K144" s="207"/>
      <c r="L144" s="212" t="s">
        <v>282</v>
      </c>
      <c r="M144" s="112">
        <f t="shared" si="3"/>
        <v>10309686.525532603</v>
      </c>
      <c r="N144" s="112"/>
      <c r="O144" s="212" t="s">
        <v>282</v>
      </c>
      <c r="P144" s="128">
        <v>9572800</v>
      </c>
    </row>
    <row r="145" spans="1:16" ht="15.75">
      <c r="A145" s="5">
        <v>3</v>
      </c>
      <c r="C145" s="2" t="s">
        <v>99</v>
      </c>
      <c r="D145" s="13" t="s">
        <v>100</v>
      </c>
      <c r="E145" s="269">
        <v>53996026.45999999</v>
      </c>
      <c r="F145" s="9"/>
      <c r="G145" s="9" t="s">
        <v>66</v>
      </c>
      <c r="H145" s="41">
        <f>+H95</f>
        <v>0.10487160552470236</v>
      </c>
      <c r="I145" s="9"/>
      <c r="J145" s="92">
        <f t="shared" si="4"/>
        <v>5662649.98681451</v>
      </c>
      <c r="K145" s="92"/>
      <c r="L145" s="212" t="s">
        <v>289</v>
      </c>
      <c r="M145" s="112">
        <f>$J$216*J145</f>
        <v>3943970.1476602163</v>
      </c>
      <c r="N145" s="185"/>
      <c r="O145" s="212" t="s">
        <v>290</v>
      </c>
      <c r="P145" s="92">
        <f>J145*$J$217</f>
        <v>1718679.839154294</v>
      </c>
    </row>
    <row r="146" spans="1:16" ht="15.75">
      <c r="A146" s="5">
        <v>4</v>
      </c>
      <c r="C146" s="2" t="s">
        <v>101</v>
      </c>
      <c r="D146" s="13"/>
      <c r="E146" s="128">
        <v>805521</v>
      </c>
      <c r="F146" s="9"/>
      <c r="G146" s="9" t="str">
        <f>+G145</f>
        <v>W/S</v>
      </c>
      <c r="H146" s="41">
        <f>+H145</f>
        <v>0.10487160552470236</v>
      </c>
      <c r="I146" s="9"/>
      <c r="J146" s="92">
        <f t="shared" si="4"/>
        <v>84476.28055386376</v>
      </c>
      <c r="K146" s="92"/>
      <c r="L146" s="212" t="s">
        <v>289</v>
      </c>
      <c r="M146" s="112">
        <f>$J$216*J146</f>
        <v>58836.751249962355</v>
      </c>
      <c r="N146" s="185"/>
      <c r="O146" s="212" t="s">
        <v>290</v>
      </c>
      <c r="P146" s="92">
        <f>J146*$J$217</f>
        <v>25639.529303901414</v>
      </c>
    </row>
    <row r="147" spans="1:16" ht="15.75">
      <c r="A147" s="5">
        <v>5</v>
      </c>
      <c r="C147" s="29" t="s">
        <v>102</v>
      </c>
      <c r="D147" s="13"/>
      <c r="E147" s="128">
        <v>2288337</v>
      </c>
      <c r="F147" s="9"/>
      <c r="G147" s="9" t="str">
        <f>+G146</f>
        <v>W/S</v>
      </c>
      <c r="H147" s="41">
        <f>+H146</f>
        <v>0.10487160552470236</v>
      </c>
      <c r="I147" s="9"/>
      <c r="J147" s="92">
        <f t="shared" si="4"/>
        <v>239981.57517158083</v>
      </c>
      <c r="K147" s="92"/>
      <c r="L147" s="212" t="s">
        <v>289</v>
      </c>
      <c r="M147" s="112">
        <f>$J$216*J147</f>
        <v>167144.38834628163</v>
      </c>
      <c r="N147" s="185"/>
      <c r="O147" s="212" t="s">
        <v>290</v>
      </c>
      <c r="P147" s="92">
        <f>J147*$J$217</f>
        <v>72837.18682529923</v>
      </c>
    </row>
    <row r="148" spans="1:16" ht="15.75">
      <c r="A148" s="5" t="s">
        <v>103</v>
      </c>
      <c r="C148" s="29" t="s">
        <v>384</v>
      </c>
      <c r="D148" s="13"/>
      <c r="E148" s="128">
        <v>0</v>
      </c>
      <c r="F148" s="9"/>
      <c r="G148" s="48" t="str">
        <f>+G142</f>
        <v>TE</v>
      </c>
      <c r="H148" s="49">
        <f>+H142</f>
        <v>0.8885938538775122</v>
      </c>
      <c r="I148" s="9"/>
      <c r="J148" s="92">
        <f>+H148*E148</f>
        <v>0</v>
      </c>
      <c r="K148" s="92"/>
      <c r="L148" s="212" t="s">
        <v>282</v>
      </c>
      <c r="M148" s="112">
        <f t="shared" si="3"/>
        <v>0</v>
      </c>
      <c r="N148" s="112"/>
      <c r="O148" s="212" t="s">
        <v>282</v>
      </c>
      <c r="P148" s="128">
        <v>0</v>
      </c>
    </row>
    <row r="149" spans="1:16" ht="15.75">
      <c r="A149" s="5">
        <v>6</v>
      </c>
      <c r="C149" s="29" t="s">
        <v>67</v>
      </c>
      <c r="D149" s="179" t="s">
        <v>388</v>
      </c>
      <c r="E149" s="128">
        <v>0</v>
      </c>
      <c r="F149" s="9"/>
      <c r="G149" s="9" t="s">
        <v>68</v>
      </c>
      <c r="H149" s="41">
        <f>+H96</f>
        <v>0.10487160552470236</v>
      </c>
      <c r="I149" s="9"/>
      <c r="J149" s="92">
        <f t="shared" si="4"/>
        <v>0</v>
      </c>
      <c r="K149" s="92"/>
      <c r="L149" s="212" t="s">
        <v>282</v>
      </c>
      <c r="M149" s="112">
        <f t="shared" si="3"/>
        <v>0</v>
      </c>
      <c r="N149" s="112"/>
      <c r="O149" s="212" t="s">
        <v>282</v>
      </c>
      <c r="P149" s="128">
        <v>0</v>
      </c>
    </row>
    <row r="150" spans="1:16" ht="16.5" thickBot="1">
      <c r="A150" s="5">
        <v>7</v>
      </c>
      <c r="C150" s="2" t="s">
        <v>359</v>
      </c>
      <c r="D150" s="13"/>
      <c r="E150" s="211">
        <v>945500</v>
      </c>
      <c r="F150" s="9"/>
      <c r="G150" s="9" t="s">
        <v>4</v>
      </c>
      <c r="H150" s="41">
        <v>1</v>
      </c>
      <c r="I150" s="9"/>
      <c r="J150" s="188">
        <f t="shared" si="4"/>
        <v>945500</v>
      </c>
      <c r="K150" s="92"/>
      <c r="L150" s="212" t="s">
        <v>282</v>
      </c>
      <c r="M150" s="187">
        <f t="shared" si="3"/>
        <v>945500</v>
      </c>
      <c r="N150" s="185"/>
      <c r="O150" s="186" t="s">
        <v>282</v>
      </c>
      <c r="P150" s="211">
        <v>0</v>
      </c>
    </row>
    <row r="151" spans="1:16" ht="15.75">
      <c r="A151" s="5">
        <v>8</v>
      </c>
      <c r="C151" s="29" t="s">
        <v>331</v>
      </c>
      <c r="D151" s="13"/>
      <c r="E151" s="92">
        <f>E142+E145+E148+E149+E150-E143-E144-E146-E147</f>
        <v>67094612.70999999</v>
      </c>
      <c r="F151" s="9"/>
      <c r="G151" s="9"/>
      <c r="H151" s="9"/>
      <c r="I151" s="9"/>
      <c r="J151" s="112">
        <f>+J142-J144+J145-J146-J147-J143+J149+J150+J148</f>
        <v>19650509.02162162</v>
      </c>
      <c r="K151" s="112"/>
      <c r="L151" s="212"/>
      <c r="M151" s="112">
        <f>+M142-M143-M144+M145-M146-M147+M148+M149+M150</f>
        <v>15658264.898596527</v>
      </c>
      <c r="N151" s="112"/>
      <c r="O151" s="212"/>
      <c r="P151" s="112">
        <f>+P142-P143-P144+P145-P146-P147+P148+P149+P150</f>
        <v>3992244.123025093</v>
      </c>
    </row>
    <row r="152" spans="1:16" ht="15.75">
      <c r="A152" s="5"/>
      <c r="D152" s="13"/>
      <c r="E152" s="92"/>
      <c r="F152" s="9"/>
      <c r="G152" s="9"/>
      <c r="H152" s="9"/>
      <c r="I152" s="9"/>
      <c r="J152" s="92"/>
      <c r="K152" s="92"/>
      <c r="L152" s="212"/>
      <c r="M152" s="112"/>
      <c r="N152" s="112"/>
      <c r="O152" s="212"/>
      <c r="P152" s="92"/>
    </row>
    <row r="153" spans="1:16" ht="15.75">
      <c r="A153" s="5"/>
      <c r="C153" s="2" t="s">
        <v>104</v>
      </c>
      <c r="D153" s="13"/>
      <c r="E153" s="92"/>
      <c r="F153" s="9"/>
      <c r="G153" s="9"/>
      <c r="H153" s="9"/>
      <c r="I153" s="9"/>
      <c r="J153" s="92"/>
      <c r="K153" s="92"/>
      <c r="L153" s="212"/>
      <c r="M153" s="112"/>
      <c r="N153" s="112"/>
      <c r="O153" s="212"/>
      <c r="P153" s="92"/>
    </row>
    <row r="154" spans="1:16" ht="15.75">
      <c r="A154" s="5">
        <v>9</v>
      </c>
      <c r="C154" s="29" t="str">
        <f>+C142</f>
        <v>  Transmission </v>
      </c>
      <c r="D154" s="13" t="s">
        <v>369</v>
      </c>
      <c r="E154" s="128">
        <v>9038693</v>
      </c>
      <c r="F154" s="13"/>
      <c r="G154" s="13" t="s">
        <v>15</v>
      </c>
      <c r="H154" s="49">
        <f>+H115</f>
        <v>0.9568899144195272</v>
      </c>
      <c r="I154" s="13"/>
      <c r="J154" s="112">
        <f>+H154*E154</f>
        <v>8649034.17123438</v>
      </c>
      <c r="K154" s="92"/>
      <c r="L154" s="212" t="s">
        <v>282</v>
      </c>
      <c r="M154" s="112">
        <f>J154-P154</f>
        <v>6051448.17123438</v>
      </c>
      <c r="N154" s="112"/>
      <c r="O154" s="212" t="s">
        <v>282</v>
      </c>
      <c r="P154" s="239">
        <f>'Note Y-Directly Assigned Values'!F13</f>
        <v>2597586</v>
      </c>
    </row>
    <row r="155" spans="1:16" ht="15.75">
      <c r="A155" s="5">
        <v>10</v>
      </c>
      <c r="C155" s="2" t="s">
        <v>105</v>
      </c>
      <c r="D155" s="13" t="s">
        <v>370</v>
      </c>
      <c r="E155" s="128">
        <v>6124628</v>
      </c>
      <c r="F155" s="9"/>
      <c r="G155" s="9" t="s">
        <v>66</v>
      </c>
      <c r="H155" s="41">
        <f>+H145</f>
        <v>0.10487160552470236</v>
      </c>
      <c r="I155" s="9"/>
      <c r="J155" s="92">
        <f>+H155*E155</f>
        <v>642299.5716015467</v>
      </c>
      <c r="K155" s="92"/>
      <c r="L155" s="212" t="s">
        <v>289</v>
      </c>
      <c r="M155" s="112">
        <f>$J$216*J155</f>
        <v>447354.214396092</v>
      </c>
      <c r="N155" s="185"/>
      <c r="O155" s="212" t="s">
        <v>290</v>
      </c>
      <c r="P155" s="92">
        <f>J155*$J$217</f>
        <v>194945.35720545473</v>
      </c>
    </row>
    <row r="156" spans="1:16" ht="16.5" thickBot="1">
      <c r="A156" s="5">
        <v>11</v>
      </c>
      <c r="C156" s="2" t="str">
        <f>+C149</f>
        <v>  Common</v>
      </c>
      <c r="D156" s="13" t="s">
        <v>106</v>
      </c>
      <c r="E156" s="211">
        <v>0</v>
      </c>
      <c r="F156" s="9"/>
      <c r="G156" s="9" t="s">
        <v>68</v>
      </c>
      <c r="H156" s="41">
        <f>+H149</f>
        <v>0.10487160552470236</v>
      </c>
      <c r="I156" s="9"/>
      <c r="J156" s="188">
        <f>+H156*E156</f>
        <v>0</v>
      </c>
      <c r="K156" s="92"/>
      <c r="L156" s="212" t="s">
        <v>289</v>
      </c>
      <c r="M156" s="187">
        <f>$J$216*J156</f>
        <v>0</v>
      </c>
      <c r="N156" s="185"/>
      <c r="O156" s="186" t="s">
        <v>290</v>
      </c>
      <c r="P156" s="188">
        <f>J156*$J$217</f>
        <v>0</v>
      </c>
    </row>
    <row r="157" spans="1:16" ht="15.75">
      <c r="A157" s="5">
        <v>12</v>
      </c>
      <c r="C157" s="2" t="s">
        <v>107</v>
      </c>
      <c r="D157" s="13"/>
      <c r="E157" s="92">
        <f>SUM(E154:E156)</f>
        <v>15163321</v>
      </c>
      <c r="F157" s="9"/>
      <c r="G157" s="9"/>
      <c r="H157" s="9"/>
      <c r="I157" s="9"/>
      <c r="J157" s="112">
        <f>SUM(J154:J156)</f>
        <v>9291333.742835928</v>
      </c>
      <c r="K157" s="92"/>
      <c r="L157" s="104"/>
      <c r="M157" s="92">
        <f>SUM(M154:M156)</f>
        <v>6498802.385630473</v>
      </c>
      <c r="N157" s="92"/>
      <c r="O157" s="104"/>
      <c r="P157" s="92">
        <f>SUM(P154:P156)</f>
        <v>2792531.3572054547</v>
      </c>
    </row>
    <row r="158" spans="1:16" ht="6" customHeight="1">
      <c r="A158" s="5"/>
      <c r="C158" s="2"/>
      <c r="D158" s="13"/>
      <c r="E158" s="92"/>
      <c r="F158" s="9"/>
      <c r="G158" s="9"/>
      <c r="H158" s="9"/>
      <c r="I158" s="9"/>
      <c r="J158" s="112"/>
      <c r="K158" s="92"/>
      <c r="L158" s="104"/>
      <c r="M158" s="92"/>
      <c r="N158" s="92"/>
      <c r="O158" s="104"/>
      <c r="P158" s="92"/>
    </row>
    <row r="159" spans="1:16" ht="15.75">
      <c r="A159" s="5" t="s">
        <v>4</v>
      </c>
      <c r="C159" s="2" t="s">
        <v>108</v>
      </c>
      <c r="D159" s="28"/>
      <c r="E159" s="92"/>
      <c r="F159" s="9"/>
      <c r="G159" s="9"/>
      <c r="H159" s="9"/>
      <c r="I159" s="9"/>
      <c r="J159" s="112"/>
      <c r="K159" s="92"/>
      <c r="L159" s="104"/>
      <c r="M159" s="92"/>
      <c r="N159" s="92"/>
      <c r="O159" s="104"/>
      <c r="P159" s="92"/>
    </row>
    <row r="160" spans="1:16" ht="15.75">
      <c r="A160" s="5"/>
      <c r="C160" s="2" t="s">
        <v>109</v>
      </c>
      <c r="D160" s="28"/>
      <c r="E160" s="92"/>
      <c r="F160" s="9"/>
      <c r="G160" s="9"/>
      <c r="I160" s="9"/>
      <c r="J160" s="112"/>
      <c r="K160" s="92"/>
      <c r="L160" s="104"/>
      <c r="M160" s="92"/>
      <c r="N160" s="92"/>
      <c r="O160" s="104"/>
      <c r="P160" s="92"/>
    </row>
    <row r="161" spans="1:16" ht="15.75">
      <c r="A161" s="5">
        <v>13</v>
      </c>
      <c r="C161" s="2" t="s">
        <v>110</v>
      </c>
      <c r="D161" s="13" t="s">
        <v>111</v>
      </c>
      <c r="E161" s="128">
        <v>6776802</v>
      </c>
      <c r="F161" s="9"/>
      <c r="G161" s="9" t="s">
        <v>66</v>
      </c>
      <c r="H161" s="15">
        <f>+H155</f>
        <v>0.10487160552470236</v>
      </c>
      <c r="I161" s="9"/>
      <c r="J161" s="112">
        <f>+H161*E161</f>
        <v>710694.106063014</v>
      </c>
      <c r="K161" s="92"/>
      <c r="L161" s="212" t="s">
        <v>289</v>
      </c>
      <c r="M161" s="112">
        <f>$J$216*J161</f>
        <v>494990.2157041808</v>
      </c>
      <c r="N161" s="185"/>
      <c r="O161" s="212" t="s">
        <v>290</v>
      </c>
      <c r="P161" s="92">
        <f>J161*$J$217</f>
        <v>215703.89035883325</v>
      </c>
    </row>
    <row r="162" spans="1:16" ht="15.75">
      <c r="A162" s="5">
        <v>14</v>
      </c>
      <c r="C162" s="2" t="s">
        <v>112</v>
      </c>
      <c r="D162" s="13" t="str">
        <f>+D161</f>
        <v>263.i</v>
      </c>
      <c r="E162" s="128">
        <v>0</v>
      </c>
      <c r="F162" s="9"/>
      <c r="G162" s="9" t="str">
        <f>+G161</f>
        <v>W/S</v>
      </c>
      <c r="H162" s="15">
        <f>+H161</f>
        <v>0.10487160552470236</v>
      </c>
      <c r="I162" s="9"/>
      <c r="J162" s="112">
        <f>+H162*E162</f>
        <v>0</v>
      </c>
      <c r="K162" s="92"/>
      <c r="L162" s="212"/>
      <c r="M162" s="112"/>
      <c r="N162" s="112"/>
      <c r="O162" s="212"/>
      <c r="P162" s="92"/>
    </row>
    <row r="163" spans="1:16" ht="15.75">
      <c r="A163" s="5">
        <v>15</v>
      </c>
      <c r="C163" s="2" t="s">
        <v>113</v>
      </c>
      <c r="D163" s="13" t="s">
        <v>4</v>
      </c>
      <c r="E163" s="92"/>
      <c r="F163" s="9"/>
      <c r="G163" s="9"/>
      <c r="I163" s="9"/>
      <c r="J163" s="112"/>
      <c r="K163" s="92"/>
      <c r="L163" s="212"/>
      <c r="M163" s="112"/>
      <c r="N163" s="112"/>
      <c r="O163" s="212"/>
      <c r="P163" s="92"/>
    </row>
    <row r="164" spans="1:17" ht="15.75">
      <c r="A164" s="5">
        <v>16</v>
      </c>
      <c r="C164" s="2" t="s">
        <v>114</v>
      </c>
      <c r="D164" s="13" t="s">
        <v>360</v>
      </c>
      <c r="E164" s="128">
        <v>17835884</v>
      </c>
      <c r="F164" s="9"/>
      <c r="G164" s="9" t="s">
        <v>92</v>
      </c>
      <c r="H164" s="15">
        <f>+H89</f>
        <v>0.15378983255321152</v>
      </c>
      <c r="I164" s="9"/>
      <c r="J164" s="112">
        <f>+H164*E164</f>
        <v>2742977.6137985047</v>
      </c>
      <c r="K164" s="92"/>
      <c r="L164" s="212" t="s">
        <v>282</v>
      </c>
      <c r="M164" s="112">
        <f>J164-P164</f>
        <v>2298005.6137985047</v>
      </c>
      <c r="N164" s="185"/>
      <c r="O164" s="212" t="s">
        <v>282</v>
      </c>
      <c r="P164" s="239">
        <f>'Note Y-Directly Assigned Values'!F14</f>
        <v>444972</v>
      </c>
      <c r="Q164" s="110"/>
    </row>
    <row r="165" spans="1:16" ht="15.75">
      <c r="A165" s="5">
        <v>17</v>
      </c>
      <c r="C165" s="2" t="s">
        <v>115</v>
      </c>
      <c r="D165" s="13" t="s">
        <v>322</v>
      </c>
      <c r="E165" s="128">
        <v>0</v>
      </c>
      <c r="F165" s="9"/>
      <c r="G165" s="13" t="str">
        <f>+G108</f>
        <v>NA</v>
      </c>
      <c r="H165" s="50" t="s">
        <v>78</v>
      </c>
      <c r="I165" s="9"/>
      <c r="J165" s="112">
        <v>0</v>
      </c>
      <c r="K165" s="92"/>
      <c r="L165" s="212"/>
      <c r="M165" s="185"/>
      <c r="N165" s="185"/>
      <c r="O165" s="186"/>
      <c r="P165" s="93">
        <v>0.06009</v>
      </c>
    </row>
    <row r="166" spans="1:17" ht="15.75">
      <c r="A166" s="5">
        <v>18</v>
      </c>
      <c r="C166" s="2" t="s">
        <v>116</v>
      </c>
      <c r="D166" s="13" t="str">
        <f>+D165</f>
        <v>263.i   </v>
      </c>
      <c r="E166" s="128">
        <v>1989124</v>
      </c>
      <c r="F166" s="9"/>
      <c r="G166" s="9" t="str">
        <f>+G164</f>
        <v>GP</v>
      </c>
      <c r="H166" s="15">
        <f>+H164</f>
        <v>0.15378983255321152</v>
      </c>
      <c r="I166" s="9"/>
      <c r="J166" s="112">
        <f>+H166*E166</f>
        <v>305907.0468875743</v>
      </c>
      <c r="K166" s="92"/>
      <c r="L166" s="212" t="s">
        <v>289</v>
      </c>
      <c r="M166" s="112">
        <f>$J$216*J166</f>
        <v>213060.71604157012</v>
      </c>
      <c r="N166" s="185"/>
      <c r="O166" s="212" t="s">
        <v>290</v>
      </c>
      <c r="P166" s="92">
        <f>J166*$J$217</f>
        <v>92846.33084600419</v>
      </c>
      <c r="Q166" s="110"/>
    </row>
    <row r="167" spans="1:16" ht="16.5" thickBot="1">
      <c r="A167" s="5">
        <v>19</v>
      </c>
      <c r="C167" s="2" t="s">
        <v>117</v>
      </c>
      <c r="D167" s="13"/>
      <c r="E167" s="211">
        <v>0</v>
      </c>
      <c r="F167" s="9"/>
      <c r="G167" s="9" t="s">
        <v>92</v>
      </c>
      <c r="H167" s="15">
        <f>+H164</f>
        <v>0.15378983255321152</v>
      </c>
      <c r="I167" s="9"/>
      <c r="J167" s="187">
        <f>+H167*E167</f>
        <v>0</v>
      </c>
      <c r="K167" s="92"/>
      <c r="L167" s="212" t="s">
        <v>289</v>
      </c>
      <c r="M167" s="187">
        <f>$J$216*J167</f>
        <v>0</v>
      </c>
      <c r="N167" s="185"/>
      <c r="O167" s="186" t="s">
        <v>290</v>
      </c>
      <c r="P167" s="188">
        <f>J167*$J$217</f>
        <v>0</v>
      </c>
    </row>
    <row r="168" spans="1:16" ht="15.75">
      <c r="A168" s="5">
        <v>20</v>
      </c>
      <c r="C168" s="2" t="s">
        <v>118</v>
      </c>
      <c r="D168" s="13"/>
      <c r="E168" s="92">
        <f>SUM(E161:E167)</f>
        <v>26601810</v>
      </c>
      <c r="F168" s="9"/>
      <c r="G168" s="9"/>
      <c r="H168" s="15"/>
      <c r="I168" s="9"/>
      <c r="J168" s="112">
        <f>SUM(J161:J167)</f>
        <v>3759578.766749093</v>
      </c>
      <c r="K168" s="92"/>
      <c r="L168" s="104"/>
      <c r="M168" s="112">
        <f>SUM(M161:M167)</f>
        <v>3006056.5455442555</v>
      </c>
      <c r="N168" s="112"/>
      <c r="O168" s="212"/>
      <c r="P168" s="112">
        <f>SUM(P161:P167)</f>
        <v>753522.2812948375</v>
      </c>
    </row>
    <row r="169" spans="1:16" ht="12" customHeight="1">
      <c r="A169" s="5"/>
      <c r="C169" s="2"/>
      <c r="D169" s="13"/>
      <c r="E169" s="92"/>
      <c r="F169" s="9"/>
      <c r="G169" s="9"/>
      <c r="H169" s="15"/>
      <c r="I169" s="9"/>
      <c r="J169" s="13"/>
      <c r="K169" s="9"/>
      <c r="M169" s="28"/>
      <c r="N169" s="28"/>
      <c r="O169" s="233"/>
      <c r="P169" s="28"/>
    </row>
    <row r="170" spans="1:15" ht="4.5" customHeight="1">
      <c r="A170" s="5" t="s">
        <v>119</v>
      </c>
      <c r="C170" s="2"/>
      <c r="D170" s="13"/>
      <c r="E170" s="9"/>
      <c r="F170" s="9"/>
      <c r="G170" s="9"/>
      <c r="H170" s="15"/>
      <c r="I170" s="9"/>
      <c r="J170" s="13"/>
      <c r="K170" s="9"/>
      <c r="O170" s="99"/>
    </row>
    <row r="171" spans="1:15" ht="15.75">
      <c r="A171" s="5" t="s">
        <v>4</v>
      </c>
      <c r="C171" s="2" t="s">
        <v>120</v>
      </c>
      <c r="D171" s="13" t="s">
        <v>121</v>
      </c>
      <c r="E171" s="9"/>
      <c r="F171" s="9"/>
      <c r="H171" s="51"/>
      <c r="I171" s="9"/>
      <c r="J171" s="28"/>
      <c r="K171" s="9"/>
      <c r="O171" s="99"/>
    </row>
    <row r="172" spans="1:15" ht="15.75">
      <c r="A172" s="5">
        <v>21</v>
      </c>
      <c r="C172" s="52" t="s">
        <v>122</v>
      </c>
      <c r="D172" s="13"/>
      <c r="E172" s="53">
        <f>IF(E334&gt;0,1-(((1-E335)*(1-E334))/(1-E335*E334*E336)),0)</f>
        <v>0.4052607029006976</v>
      </c>
      <c r="F172" s="9"/>
      <c r="H172" s="51"/>
      <c r="I172" s="9"/>
      <c r="J172" s="28"/>
      <c r="K172" s="9"/>
      <c r="O172" s="99"/>
    </row>
    <row r="173" spans="1:15" ht="15.75">
      <c r="A173" s="5">
        <v>22</v>
      </c>
      <c r="C173" s="1" t="s">
        <v>123</v>
      </c>
      <c r="D173" s="13"/>
      <c r="E173" s="53">
        <f>IF(J276&gt;0,(E172/(1-E172))*(1-J273/J276),0)</f>
        <v>0.5173493529047279</v>
      </c>
      <c r="F173" s="9"/>
      <c r="H173" s="51"/>
      <c r="I173" s="9"/>
      <c r="J173" s="28"/>
      <c r="K173" s="9"/>
      <c r="O173" s="99"/>
    </row>
    <row r="174" spans="1:15" ht="15.75">
      <c r="A174" s="5"/>
      <c r="C174" s="2" t="s">
        <v>338</v>
      </c>
      <c r="D174" s="13"/>
      <c r="E174" s="9"/>
      <c r="F174" s="9"/>
      <c r="H174" s="51"/>
      <c r="I174" s="9"/>
      <c r="J174" s="28"/>
      <c r="K174" s="9"/>
      <c r="O174" s="99"/>
    </row>
    <row r="175" spans="1:15" ht="15.75">
      <c r="A175" s="5"/>
      <c r="C175" s="2" t="s">
        <v>124</v>
      </c>
      <c r="D175" s="13"/>
      <c r="E175" s="9"/>
      <c r="F175" s="9"/>
      <c r="H175" s="51"/>
      <c r="I175" s="9"/>
      <c r="J175" s="28"/>
      <c r="K175" s="9"/>
      <c r="O175" s="99"/>
    </row>
    <row r="176" spans="1:15" ht="15.75">
      <c r="A176" s="5">
        <v>23</v>
      </c>
      <c r="C176" s="52" t="s">
        <v>125</v>
      </c>
      <c r="D176" s="13"/>
      <c r="E176" s="54">
        <f>IF(E172&gt;0,1/(1-E172),0)</f>
        <v>1.681408988572403</v>
      </c>
      <c r="F176" s="9"/>
      <c r="H176" s="51"/>
      <c r="I176" s="9"/>
      <c r="J176" s="28"/>
      <c r="K176" s="9"/>
      <c r="O176" s="99"/>
    </row>
    <row r="177" spans="1:15" ht="15.75">
      <c r="A177" s="5">
        <v>24</v>
      </c>
      <c r="C177" s="2" t="s">
        <v>126</v>
      </c>
      <c r="D177" s="13"/>
      <c r="E177" s="128">
        <v>-959625</v>
      </c>
      <c r="F177" s="9"/>
      <c r="H177" s="51"/>
      <c r="I177" s="9"/>
      <c r="J177" s="28"/>
      <c r="K177" s="9"/>
      <c r="O177" s="99"/>
    </row>
    <row r="178" spans="1:15" ht="15.75">
      <c r="A178" s="5"/>
      <c r="C178" s="2"/>
      <c r="D178" s="13"/>
      <c r="E178" s="9"/>
      <c r="F178" s="9"/>
      <c r="H178" s="51"/>
      <c r="I178" s="9"/>
      <c r="J178" s="28"/>
      <c r="K178" s="9"/>
      <c r="O178" s="99"/>
    </row>
    <row r="179" spans="1:16" ht="15.75">
      <c r="A179" s="5">
        <v>25</v>
      </c>
      <c r="C179" s="52" t="s">
        <v>127</v>
      </c>
      <c r="D179" s="178"/>
      <c r="E179" s="92">
        <f>E173*E183</f>
        <v>58376071.5889028</v>
      </c>
      <c r="F179" s="9"/>
      <c r="G179" s="9" t="s">
        <v>62</v>
      </c>
      <c r="H179" s="15"/>
      <c r="I179" s="9"/>
      <c r="J179" s="112">
        <f>$E$173*J183</f>
        <v>8824671.069388296</v>
      </c>
      <c r="K179" s="92"/>
      <c r="L179" s="104"/>
      <c r="M179" s="92">
        <f>$E$173*M183</f>
        <v>5944613.761364533</v>
      </c>
      <c r="N179" s="92"/>
      <c r="O179" s="104"/>
      <c r="P179" s="92">
        <f>$E$173*P183</f>
        <v>2880057.3080237666</v>
      </c>
    </row>
    <row r="180" spans="1:17" ht="16.5" thickBot="1">
      <c r="A180" s="5">
        <v>26</v>
      </c>
      <c r="C180" s="1" t="s">
        <v>128</v>
      </c>
      <c r="D180" s="178" t="s">
        <v>361</v>
      </c>
      <c r="E180" s="188">
        <f>E176*E177</f>
        <v>-1613522.1006587923</v>
      </c>
      <c r="F180" s="9"/>
      <c r="G180" s="1" t="s">
        <v>80</v>
      </c>
      <c r="H180" s="15">
        <f>H105</f>
        <v>0.14410085835086547</v>
      </c>
      <c r="I180" s="9"/>
      <c r="J180" s="187">
        <f>H180*E180</f>
        <v>-232509.91967302354</v>
      </c>
      <c r="K180" s="92"/>
      <c r="L180" s="212" t="s">
        <v>282</v>
      </c>
      <c r="M180" s="187">
        <f>J180</f>
        <v>-232509.91967302354</v>
      </c>
      <c r="N180" s="185"/>
      <c r="O180" s="186"/>
      <c r="P180" s="205">
        <v>0</v>
      </c>
      <c r="Q180" s="110"/>
    </row>
    <row r="181" spans="1:16" ht="15.75">
      <c r="A181" s="5">
        <v>27</v>
      </c>
      <c r="C181" s="52" t="s">
        <v>129</v>
      </c>
      <c r="D181" s="28" t="s">
        <v>130</v>
      </c>
      <c r="E181" s="97">
        <f>+E179+E180</f>
        <v>56762549.48824401</v>
      </c>
      <c r="F181" s="9"/>
      <c r="G181" s="9" t="s">
        <v>4</v>
      </c>
      <c r="H181" s="15" t="s">
        <v>4</v>
      </c>
      <c r="I181" s="9"/>
      <c r="J181" s="97">
        <f>+J179+J180</f>
        <v>8592161.149715273</v>
      </c>
      <c r="K181" s="92"/>
      <c r="L181" s="104" t="s">
        <v>4</v>
      </c>
      <c r="M181" s="93">
        <f>M179+M180</f>
        <v>5712103.841691509</v>
      </c>
      <c r="N181" s="93"/>
      <c r="O181" s="105"/>
      <c r="P181" s="93">
        <f>P179+P180</f>
        <v>2880057.3080237666</v>
      </c>
    </row>
    <row r="182" spans="1:16" ht="15.75">
      <c r="A182" s="5" t="s">
        <v>4</v>
      </c>
      <c r="D182" s="55"/>
      <c r="E182" s="92"/>
      <c r="F182" s="9"/>
      <c r="G182" s="9"/>
      <c r="H182" s="15"/>
      <c r="I182" s="9"/>
      <c r="J182" s="92"/>
      <c r="K182" s="92"/>
      <c r="L182" s="104"/>
      <c r="M182" s="92"/>
      <c r="N182" s="92"/>
      <c r="O182" s="104"/>
      <c r="P182" s="92"/>
    </row>
    <row r="183" spans="1:16" ht="15.75">
      <c r="A183" s="5">
        <v>28</v>
      </c>
      <c r="C183" s="2" t="s">
        <v>131</v>
      </c>
      <c r="D183" s="32"/>
      <c r="E183" s="92">
        <f>+$J276*E123</f>
        <v>112836850.49791296</v>
      </c>
      <c r="F183" s="9"/>
      <c r="G183" s="9" t="s">
        <v>62</v>
      </c>
      <c r="H183" s="51"/>
      <c r="I183" s="9"/>
      <c r="J183" s="112">
        <f>+$J276*J123</f>
        <v>17057470.00521212</v>
      </c>
      <c r="K183" s="112"/>
      <c r="L183" s="212" t="s">
        <v>4</v>
      </c>
      <c r="M183" s="112">
        <f>+$J276*M123</f>
        <v>11490521.304390727</v>
      </c>
      <c r="N183" s="112"/>
      <c r="O183" s="212"/>
      <c r="P183" s="112">
        <f>+$J276*P123</f>
        <v>5566948.700821399</v>
      </c>
    </row>
    <row r="184" spans="1:16" ht="15.75">
      <c r="A184" s="5"/>
      <c r="C184" s="52" t="s">
        <v>318</v>
      </c>
      <c r="E184" s="92"/>
      <c r="F184" s="9"/>
      <c r="G184" s="9"/>
      <c r="H184" s="51"/>
      <c r="I184" s="9"/>
      <c r="J184" s="92"/>
      <c r="K184" s="92"/>
      <c r="L184" s="104"/>
      <c r="M184" s="92"/>
      <c r="N184" s="92"/>
      <c r="O184" s="104"/>
      <c r="P184" s="92"/>
    </row>
    <row r="185" spans="1:16" ht="16.5" thickBot="1">
      <c r="A185" s="5"/>
      <c r="C185" s="2"/>
      <c r="E185" s="188"/>
      <c r="F185" s="9"/>
      <c r="G185" s="9"/>
      <c r="H185" s="51"/>
      <c r="I185" s="9"/>
      <c r="J185" s="93"/>
      <c r="K185" s="92"/>
      <c r="L185" s="104"/>
      <c r="M185" s="92"/>
      <c r="N185" s="92"/>
      <c r="O185" s="104"/>
      <c r="P185" s="92"/>
    </row>
    <row r="186" spans="1:16" ht="16.5" thickBot="1">
      <c r="A186" s="5">
        <v>29</v>
      </c>
      <c r="C186" s="2" t="s">
        <v>132</v>
      </c>
      <c r="D186" s="9"/>
      <c r="E186" s="214">
        <f>+E183+E181+E168+E157+E151</f>
        <v>278459143.696157</v>
      </c>
      <c r="F186" s="9"/>
      <c r="G186" s="9"/>
      <c r="H186" s="9"/>
      <c r="I186" s="9"/>
      <c r="J186" s="188">
        <f>+J183+J181+J168+J157+J151</f>
        <v>58351052.686134025</v>
      </c>
      <c r="K186" s="207"/>
      <c r="L186" s="104"/>
      <c r="M186" s="188">
        <f>+M183+M181+M168+M157+M151</f>
        <v>42365748.975853495</v>
      </c>
      <c r="N186" s="93"/>
      <c r="O186" s="105"/>
      <c r="P186" s="188">
        <f>+P183+P181+P168+P157+P151</f>
        <v>15985303.77037055</v>
      </c>
    </row>
    <row r="187" spans="1:16" ht="15.75">
      <c r="A187" s="5"/>
      <c r="C187" s="2"/>
      <c r="D187" s="9"/>
      <c r="E187" s="93"/>
      <c r="F187" s="9"/>
      <c r="G187" s="9"/>
      <c r="H187" s="9"/>
      <c r="I187" s="9"/>
      <c r="J187" s="93"/>
      <c r="K187" s="207"/>
      <c r="L187" s="104"/>
      <c r="M187" s="93"/>
      <c r="N187" s="93"/>
      <c r="O187" s="105"/>
      <c r="P187" s="93"/>
    </row>
    <row r="188" spans="1:16" ht="15.75">
      <c r="A188" s="27">
        <v>30</v>
      </c>
      <c r="B188" s="29" t="s">
        <v>417</v>
      </c>
      <c r="C188" s="13"/>
      <c r="D188" s="9"/>
      <c r="E188" s="93"/>
      <c r="F188" s="9"/>
      <c r="G188" s="9"/>
      <c r="H188" s="9"/>
      <c r="I188" s="9"/>
      <c r="J188" s="93"/>
      <c r="K188" s="207"/>
      <c r="L188" s="104"/>
      <c r="M188" s="92"/>
      <c r="N188" s="92"/>
      <c r="O188" s="104"/>
      <c r="P188" s="92"/>
    </row>
    <row r="189" spans="1:16" s="28" customFormat="1" ht="15.75" customHeight="1">
      <c r="A189" s="27"/>
      <c r="B189" s="306" t="s">
        <v>332</v>
      </c>
      <c r="C189" s="306"/>
      <c r="D189" s="7"/>
      <c r="E189" s="92"/>
      <c r="F189" s="30"/>
      <c r="G189" s="30"/>
      <c r="H189" s="30"/>
      <c r="I189" s="30"/>
      <c r="J189" s="92"/>
      <c r="K189" s="216"/>
      <c r="L189" s="212"/>
      <c r="M189" s="112"/>
      <c r="N189" s="112"/>
      <c r="O189" s="212"/>
      <c r="P189" s="112"/>
    </row>
    <row r="190" spans="1:16" s="28" customFormat="1" ht="16.5" thickBot="1">
      <c r="A190" s="27"/>
      <c r="B190" s="29" t="s">
        <v>333</v>
      </c>
      <c r="C190" s="13"/>
      <c r="D190" s="7"/>
      <c r="E190" s="240">
        <v>4833296</v>
      </c>
      <c r="F190" s="30"/>
      <c r="G190" s="30"/>
      <c r="H190" s="30"/>
      <c r="I190" s="30"/>
      <c r="J190" s="211">
        <f>E190</f>
        <v>4833296</v>
      </c>
      <c r="K190" s="216"/>
      <c r="L190" s="212" t="s">
        <v>282</v>
      </c>
      <c r="M190" s="204">
        <f>J190</f>
        <v>4833296</v>
      </c>
      <c r="N190" s="112"/>
      <c r="O190" s="212" t="s">
        <v>282</v>
      </c>
      <c r="P190" s="204">
        <v>0</v>
      </c>
    </row>
    <row r="191" spans="1:16" s="28" customFormat="1" ht="16.5" thickBot="1">
      <c r="A191" s="27">
        <v>31</v>
      </c>
      <c r="B191" s="28" t="s">
        <v>334</v>
      </c>
      <c r="C191" s="13"/>
      <c r="D191" s="7"/>
      <c r="E191" s="215">
        <f>E186-E190</f>
        <v>273625847.696157</v>
      </c>
      <c r="F191" s="30"/>
      <c r="G191" s="30"/>
      <c r="H191" s="30"/>
      <c r="I191" s="30"/>
      <c r="J191" s="215">
        <f>J186-J190</f>
        <v>53517756.686134025</v>
      </c>
      <c r="K191" s="216"/>
      <c r="L191" s="212"/>
      <c r="M191" s="217">
        <f>M186-M190</f>
        <v>37532452.975853495</v>
      </c>
      <c r="N191" s="112"/>
      <c r="O191" s="212"/>
      <c r="P191" s="217">
        <f>P186-P190</f>
        <v>15985303.77037055</v>
      </c>
    </row>
    <row r="192" spans="1:15" s="28" customFormat="1" ht="16.5" thickTop="1">
      <c r="A192" s="27"/>
      <c r="B192" s="29" t="s">
        <v>335</v>
      </c>
      <c r="C192" s="13"/>
      <c r="D192" s="7"/>
      <c r="E192" s="216"/>
      <c r="F192" s="30"/>
      <c r="G192" s="30"/>
      <c r="H192" s="30"/>
      <c r="I192" s="30"/>
      <c r="J192" s="30"/>
      <c r="K192" s="30"/>
      <c r="L192" s="91"/>
      <c r="O192" s="91"/>
    </row>
    <row r="193" spans="1:15" s="28" customFormat="1" ht="9.75" customHeight="1">
      <c r="A193" s="27"/>
      <c r="B193" s="29"/>
      <c r="C193" s="13"/>
      <c r="D193" s="7"/>
      <c r="E193" s="30"/>
      <c r="F193" s="30"/>
      <c r="G193" s="30"/>
      <c r="H193" s="30"/>
      <c r="I193" s="30"/>
      <c r="J193" s="30"/>
      <c r="K193" s="30"/>
      <c r="L193" s="91"/>
      <c r="O193" s="91"/>
    </row>
    <row r="194" spans="1:16" s="28" customFormat="1" ht="15.75">
      <c r="A194" s="114" t="s">
        <v>299</v>
      </c>
      <c r="C194" s="29"/>
      <c r="D194" s="7"/>
      <c r="E194" s="30"/>
      <c r="F194" s="30"/>
      <c r="G194" s="30"/>
      <c r="H194" s="30"/>
      <c r="I194" s="30"/>
      <c r="J194" s="30"/>
      <c r="K194" s="30"/>
      <c r="L194" s="91"/>
      <c r="O194" s="91"/>
      <c r="P194" s="28" t="s">
        <v>419</v>
      </c>
    </row>
    <row r="195" spans="1:15" s="28" customFormat="1" ht="15.75">
      <c r="A195" s="114" t="s">
        <v>418</v>
      </c>
      <c r="C195" s="29"/>
      <c r="D195" s="7"/>
      <c r="E195" s="30"/>
      <c r="F195" s="30"/>
      <c r="G195" s="30"/>
      <c r="H195" s="30"/>
      <c r="I195" s="30"/>
      <c r="J195" s="30"/>
      <c r="K195" s="30"/>
      <c r="L195" s="91"/>
      <c r="O195" s="91"/>
    </row>
    <row r="196" spans="1:15" s="28" customFormat="1" ht="15.75">
      <c r="A196" s="114"/>
      <c r="C196" s="29"/>
      <c r="D196" s="7"/>
      <c r="E196" s="30"/>
      <c r="F196" s="30"/>
      <c r="G196" s="30"/>
      <c r="H196" s="30"/>
      <c r="I196" s="30"/>
      <c r="J196" s="30"/>
      <c r="K196" s="30"/>
      <c r="L196" s="91"/>
      <c r="O196" s="91"/>
    </row>
    <row r="197" spans="1:16" ht="15.75">
      <c r="A197" s="1" t="s">
        <v>0</v>
      </c>
      <c r="C197" s="2"/>
      <c r="D197" s="2"/>
      <c r="E197" s="3"/>
      <c r="F197" s="2"/>
      <c r="G197" s="2"/>
      <c r="H197" s="2"/>
      <c r="I197" s="4"/>
      <c r="J197" s="5"/>
      <c r="K197" s="5"/>
      <c r="P197" s="115" t="s">
        <v>350</v>
      </c>
    </row>
    <row r="198" spans="1:11" ht="15.75">
      <c r="A198" s="1" t="s">
        <v>346</v>
      </c>
      <c r="C198" s="2"/>
      <c r="D198" s="2"/>
      <c r="E198" s="3"/>
      <c r="F198" s="2"/>
      <c r="G198" s="2"/>
      <c r="H198" s="2"/>
      <c r="I198" s="4"/>
      <c r="J198" s="6"/>
      <c r="K198" s="6"/>
    </row>
    <row r="199" spans="3:16" ht="15.75">
      <c r="C199" s="2"/>
      <c r="D199" s="2"/>
      <c r="E199" s="3"/>
      <c r="F199" s="2"/>
      <c r="G199" s="2"/>
      <c r="H199" s="2"/>
      <c r="I199" s="4"/>
      <c r="J199" s="4"/>
      <c r="K199" s="4"/>
      <c r="P199" s="23" t="s">
        <v>1</v>
      </c>
    </row>
    <row r="200" spans="3:16" ht="15.75">
      <c r="C200" s="2" t="s">
        <v>2</v>
      </c>
      <c r="D200" s="2"/>
      <c r="E200" s="3" t="s">
        <v>3</v>
      </c>
      <c r="F200" s="2"/>
      <c r="G200" s="2"/>
      <c r="H200" s="2"/>
      <c r="I200" s="4"/>
      <c r="J200" s="8" t="str">
        <f>J5</f>
        <v>For the 12 months ended 12/31/10</v>
      </c>
      <c r="K200" s="8"/>
      <c r="L200" s="262"/>
      <c r="P200" s="23" t="s">
        <v>304</v>
      </c>
    </row>
    <row r="201" spans="3:11" ht="15.75">
      <c r="C201" s="2"/>
      <c r="D201" s="9" t="s">
        <v>4</v>
      </c>
      <c r="E201" s="9" t="s">
        <v>5</v>
      </c>
      <c r="F201" s="9"/>
      <c r="G201" s="9"/>
      <c r="H201" s="9"/>
      <c r="I201" s="4"/>
      <c r="J201" s="4"/>
      <c r="K201" s="4"/>
    </row>
    <row r="202" spans="1:11" ht="15.75">
      <c r="A202" s="5"/>
      <c r="K202" s="9"/>
    </row>
    <row r="203" spans="1:11" ht="31.5">
      <c r="A203" s="5"/>
      <c r="E203" s="134" t="str">
        <f>E8</f>
        <v>Allete, Inc. dba Minnesota Power</v>
      </c>
      <c r="K203" s="9"/>
    </row>
    <row r="204" spans="1:11" ht="15.75">
      <c r="A204" s="5"/>
      <c r="D204" s="40" t="s">
        <v>133</v>
      </c>
      <c r="F204" s="4"/>
      <c r="G204" s="4"/>
      <c r="H204" s="4"/>
      <c r="I204" s="4"/>
      <c r="J204" s="4"/>
      <c r="K204" s="9"/>
    </row>
    <row r="205" spans="1:11" ht="15.75">
      <c r="A205" s="5" t="s">
        <v>6</v>
      </c>
      <c r="C205" s="40"/>
      <c r="D205" s="4"/>
      <c r="E205" s="4"/>
      <c r="F205" s="4"/>
      <c r="G205" s="4"/>
      <c r="H205" s="4"/>
      <c r="I205" s="4"/>
      <c r="J205" s="4"/>
      <c r="K205" s="9"/>
    </row>
    <row r="206" spans="1:11" ht="16.5" thickBot="1">
      <c r="A206" s="11" t="s">
        <v>8</v>
      </c>
      <c r="C206" s="29" t="s">
        <v>134</v>
      </c>
      <c r="D206" s="7"/>
      <c r="E206" s="7"/>
      <c r="F206" s="7"/>
      <c r="G206" s="7"/>
      <c r="H206" s="7"/>
      <c r="I206" s="28"/>
      <c r="J206" s="28"/>
      <c r="K206" s="13"/>
    </row>
    <row r="207" spans="1:11" ht="15.75">
      <c r="A207" s="5"/>
      <c r="C207" s="29"/>
      <c r="D207" s="7"/>
      <c r="E207" s="7"/>
      <c r="F207" s="7"/>
      <c r="G207" s="7"/>
      <c r="H207" s="7"/>
      <c r="I207" s="7"/>
      <c r="J207" s="7"/>
      <c r="K207" s="13"/>
    </row>
    <row r="208" spans="1:11" ht="15.75">
      <c r="A208" s="5">
        <v>1</v>
      </c>
      <c r="C208" s="7" t="s">
        <v>135</v>
      </c>
      <c r="D208" s="7"/>
      <c r="E208" s="13"/>
      <c r="F208" s="13"/>
      <c r="G208" s="13"/>
      <c r="H208" s="13"/>
      <c r="I208" s="13"/>
      <c r="J208" s="112">
        <f>E85</f>
        <v>363599300</v>
      </c>
      <c r="K208" s="13"/>
    </row>
    <row r="209" spans="1:11" ht="15.75">
      <c r="A209" s="5">
        <v>2</v>
      </c>
      <c r="C209" s="7" t="s">
        <v>136</v>
      </c>
      <c r="D209" s="28"/>
      <c r="E209" s="28"/>
      <c r="F209" s="28"/>
      <c r="G209" s="28"/>
      <c r="H209" s="28"/>
      <c r="I209" s="28"/>
      <c r="J209" s="128">
        <v>7794105.7299999995</v>
      </c>
      <c r="K209" s="13"/>
    </row>
    <row r="210" spans="1:11" ht="16.5" thickBot="1">
      <c r="A210" s="5">
        <v>3</v>
      </c>
      <c r="C210" s="56" t="s">
        <v>137</v>
      </c>
      <c r="D210" s="56"/>
      <c r="E210" s="57"/>
      <c r="F210" s="13"/>
      <c r="G210" s="13"/>
      <c r="H210" s="58"/>
      <c r="I210" s="13"/>
      <c r="J210" s="211">
        <v>7880691.210000001</v>
      </c>
      <c r="K210" s="13"/>
    </row>
    <row r="211" spans="1:11" ht="15.75">
      <c r="A211" s="5">
        <v>4</v>
      </c>
      <c r="C211" s="7" t="s">
        <v>138</v>
      </c>
      <c r="D211" s="7"/>
      <c r="E211" s="13"/>
      <c r="F211" s="13"/>
      <c r="G211" s="13"/>
      <c r="H211" s="58"/>
      <c r="I211" s="13"/>
      <c r="J211" s="112">
        <f>J208-J209-J210</f>
        <v>347924503.06</v>
      </c>
      <c r="K211" s="13"/>
    </row>
    <row r="212" spans="1:11" ht="15.75">
      <c r="A212" s="5"/>
      <c r="C212" s="28"/>
      <c r="D212" s="7"/>
      <c r="E212" s="13"/>
      <c r="F212" s="13"/>
      <c r="G212" s="13"/>
      <c r="H212" s="58"/>
      <c r="I212" s="13"/>
      <c r="J212" s="28"/>
      <c r="K212" s="13"/>
    </row>
    <row r="213" spans="1:11" ht="15.75">
      <c r="A213" s="5">
        <v>5</v>
      </c>
      <c r="C213" s="7" t="s">
        <v>139</v>
      </c>
      <c r="D213" s="59"/>
      <c r="E213" s="60"/>
      <c r="F213" s="60"/>
      <c r="G213" s="60"/>
      <c r="H213" s="61"/>
      <c r="I213" s="13" t="s">
        <v>140</v>
      </c>
      <c r="J213" s="42">
        <f>IF(J208&gt;0,J211/J208,0)</f>
        <v>0.9568899144195272</v>
      </c>
      <c r="K213" s="13"/>
    </row>
    <row r="214" spans="1:11" ht="15.75">
      <c r="A214" s="5"/>
      <c r="C214" s="7"/>
      <c r="D214" s="59"/>
      <c r="E214" s="60"/>
      <c r="F214" s="60"/>
      <c r="G214" s="60"/>
      <c r="H214" s="61"/>
      <c r="I214" s="13"/>
      <c r="J214" s="42"/>
      <c r="K214" s="13"/>
    </row>
    <row r="215" spans="1:11" ht="15.75">
      <c r="A215" s="5">
        <v>6</v>
      </c>
      <c r="C215" s="7" t="s">
        <v>339</v>
      </c>
      <c r="D215" s="59"/>
      <c r="E215" s="33">
        <f>J85</f>
        <v>347924503.06</v>
      </c>
      <c r="F215" s="60"/>
      <c r="G215" s="60"/>
      <c r="H215" s="61"/>
      <c r="I215" s="13"/>
      <c r="J215" s="28"/>
      <c r="K215" s="13"/>
    </row>
    <row r="216" spans="1:11" ht="15.75">
      <c r="A216" s="5">
        <v>7</v>
      </c>
      <c r="C216" s="7" t="s">
        <v>459</v>
      </c>
      <c r="D216" s="59"/>
      <c r="E216" s="33">
        <f>M85</f>
        <v>242325387.74307692</v>
      </c>
      <c r="F216" s="60"/>
      <c r="G216" s="60"/>
      <c r="H216" s="61"/>
      <c r="I216" s="13" t="s">
        <v>291</v>
      </c>
      <c r="J216" s="71">
        <f>E216/E215</f>
        <v>0.6964884209413892</v>
      </c>
      <c r="K216" s="13"/>
    </row>
    <row r="217" spans="1:11" ht="15.75">
      <c r="A217" s="5">
        <v>8</v>
      </c>
      <c r="C217" s="7" t="s">
        <v>460</v>
      </c>
      <c r="D217" s="59"/>
      <c r="E217" s="33">
        <f>P85</f>
        <v>105599115.31692308</v>
      </c>
      <c r="F217" s="60"/>
      <c r="G217" s="60"/>
      <c r="H217" s="61"/>
      <c r="I217" s="13" t="s">
        <v>292</v>
      </c>
      <c r="J217" s="71">
        <f>E217/E215</f>
        <v>0.30351157905861087</v>
      </c>
      <c r="K217" s="13"/>
    </row>
    <row r="218" spans="1:11" ht="15.75">
      <c r="A218" s="5"/>
      <c r="C218" s="7"/>
      <c r="D218" s="59"/>
      <c r="E218" s="33"/>
      <c r="F218" s="60"/>
      <c r="G218" s="60"/>
      <c r="H218" s="61"/>
      <c r="I218" s="13"/>
      <c r="J218" s="71"/>
      <c r="K218" s="13"/>
    </row>
    <row r="219" spans="1:11" ht="15.75">
      <c r="A219" s="5">
        <v>9</v>
      </c>
      <c r="C219" s="7" t="s">
        <v>296</v>
      </c>
      <c r="D219" s="59"/>
      <c r="E219" s="33">
        <f>J105</f>
        <v>207470546.81992996</v>
      </c>
      <c r="F219" s="60"/>
      <c r="G219" s="60"/>
      <c r="H219" s="61"/>
      <c r="I219" s="13"/>
      <c r="J219" s="28"/>
      <c r="K219" s="13"/>
    </row>
    <row r="220" spans="1:11" ht="15.75">
      <c r="A220" s="5">
        <v>10</v>
      </c>
      <c r="C220" s="7" t="s">
        <v>461</v>
      </c>
      <c r="D220" s="59"/>
      <c r="E220" s="33">
        <f>M105</f>
        <v>139295371.66655862</v>
      </c>
      <c r="F220" s="60"/>
      <c r="G220" s="60"/>
      <c r="H220" s="61"/>
      <c r="I220" s="13" t="s">
        <v>297</v>
      </c>
      <c r="J220" s="71">
        <f>E220/E219</f>
        <v>0.6713982962962802</v>
      </c>
      <c r="K220" s="13"/>
    </row>
    <row r="221" spans="1:11" ht="15.75">
      <c r="A221" s="5">
        <v>11</v>
      </c>
      <c r="C221" s="7" t="s">
        <v>462</v>
      </c>
      <c r="D221" s="59"/>
      <c r="E221" s="33">
        <f>P105</f>
        <v>68175175.15337136</v>
      </c>
      <c r="F221" s="60"/>
      <c r="G221" s="60"/>
      <c r="H221" s="61"/>
      <c r="I221" s="13" t="s">
        <v>298</v>
      </c>
      <c r="J221" s="71">
        <f>E221/E219</f>
        <v>0.3286017037037199</v>
      </c>
      <c r="K221" s="13"/>
    </row>
    <row r="222" spans="1:11" ht="15.75">
      <c r="A222" s="5"/>
      <c r="C222" s="28"/>
      <c r="D222" s="28"/>
      <c r="E222" s="28"/>
      <c r="F222" s="28"/>
      <c r="G222" s="28"/>
      <c r="H222" s="28"/>
      <c r="I222" s="28"/>
      <c r="J222" s="28"/>
      <c r="K222" s="13"/>
    </row>
    <row r="223" spans="1:12" ht="15.75">
      <c r="A223" s="5"/>
      <c r="C223" s="29" t="s">
        <v>141</v>
      </c>
      <c r="D223" s="28"/>
      <c r="E223" s="28"/>
      <c r="F223" s="28"/>
      <c r="G223" s="28"/>
      <c r="H223" s="28"/>
      <c r="I223" s="28"/>
      <c r="J223" s="28"/>
      <c r="K223" s="13"/>
      <c r="L223" s="27"/>
    </row>
    <row r="224" spans="1:11" ht="15.75">
      <c r="A224" s="5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 ht="15.75">
      <c r="A225" s="5">
        <v>12</v>
      </c>
      <c r="C225" s="28" t="s">
        <v>142</v>
      </c>
      <c r="D225" s="28"/>
      <c r="E225" s="7"/>
      <c r="F225" s="7"/>
      <c r="G225" s="7"/>
      <c r="H225" s="27"/>
      <c r="I225" s="7"/>
      <c r="J225" s="112">
        <f>E142</f>
        <v>39251558.25</v>
      </c>
      <c r="K225" s="28"/>
    </row>
    <row r="226" spans="1:11" ht="16.5" thickBot="1">
      <c r="A226" s="5">
        <v>13</v>
      </c>
      <c r="C226" s="56" t="s">
        <v>143</v>
      </c>
      <c r="D226" s="56"/>
      <c r="E226" s="57"/>
      <c r="F226" s="57"/>
      <c r="G226" s="13"/>
      <c r="H226" s="13"/>
      <c r="I226" s="13"/>
      <c r="J226" s="211">
        <v>2801499.69</v>
      </c>
      <c r="K226" s="28"/>
    </row>
    <row r="227" spans="1:11" ht="15.75">
      <c r="A227" s="5">
        <v>14</v>
      </c>
      <c r="C227" s="7" t="s">
        <v>323</v>
      </c>
      <c r="D227" s="59"/>
      <c r="E227" s="60"/>
      <c r="F227" s="60"/>
      <c r="G227" s="60"/>
      <c r="H227" s="61"/>
      <c r="I227" s="60"/>
      <c r="J227" s="112">
        <f>+J225-J226</f>
        <v>36450058.56</v>
      </c>
      <c r="K227" s="28"/>
    </row>
    <row r="228" spans="1:11" ht="15.75">
      <c r="A228" s="5"/>
      <c r="C228" s="7"/>
      <c r="D228" s="7"/>
      <c r="E228" s="13"/>
      <c r="F228" s="13"/>
      <c r="G228" s="13"/>
      <c r="H228" s="13"/>
      <c r="I228" s="28"/>
      <c r="J228" s="28"/>
      <c r="K228" s="28"/>
    </row>
    <row r="229" spans="1:10" ht="15.75">
      <c r="A229" s="5">
        <v>15</v>
      </c>
      <c r="C229" s="7" t="s">
        <v>324</v>
      </c>
      <c r="D229" s="7"/>
      <c r="E229" s="13"/>
      <c r="F229" s="13"/>
      <c r="G229" s="13"/>
      <c r="H229" s="13"/>
      <c r="I229" s="13"/>
      <c r="J229" s="49">
        <f>IF(J225&gt;0,J227/J225,0)</f>
        <v>0.9286270452715085</v>
      </c>
    </row>
    <row r="230" spans="1:11" ht="15.75">
      <c r="A230" s="5">
        <v>16</v>
      </c>
      <c r="C230" s="7" t="s">
        <v>144</v>
      </c>
      <c r="D230" s="7"/>
      <c r="E230" s="13"/>
      <c r="F230" s="13"/>
      <c r="G230" s="13"/>
      <c r="H230" s="13"/>
      <c r="I230" s="7" t="s">
        <v>15</v>
      </c>
      <c r="J230" s="62">
        <f>J213</f>
        <v>0.9568899144195272</v>
      </c>
      <c r="K230" s="9"/>
    </row>
    <row r="231" spans="1:11" ht="15.75">
      <c r="A231" s="5">
        <v>17</v>
      </c>
      <c r="C231" s="7" t="s">
        <v>387</v>
      </c>
      <c r="D231" s="7"/>
      <c r="E231" s="7"/>
      <c r="F231" s="7"/>
      <c r="G231" s="7"/>
      <c r="H231" s="7"/>
      <c r="I231" s="7" t="s">
        <v>145</v>
      </c>
      <c r="J231" s="63">
        <f>+J230*J229</f>
        <v>0.8885938538775122</v>
      </c>
      <c r="K231" s="9"/>
    </row>
    <row r="232" spans="1:25" ht="15.75">
      <c r="A232" s="5"/>
      <c r="D232" s="4"/>
      <c r="E232" s="9"/>
      <c r="F232" s="9"/>
      <c r="G232" s="9"/>
      <c r="H232" s="64"/>
      <c r="I232" s="9"/>
      <c r="K232" s="9"/>
      <c r="M232" s="23"/>
      <c r="N232" s="23"/>
      <c r="P232" s="23"/>
      <c r="Q232" s="23"/>
      <c r="R232" s="23"/>
      <c r="S232" s="23"/>
      <c r="T232" s="23"/>
      <c r="V232" s="67"/>
      <c r="W232" s="106"/>
      <c r="X232" s="67"/>
      <c r="Y232" s="67"/>
    </row>
    <row r="233" spans="1:28" ht="15.75">
      <c r="A233" s="5" t="s">
        <v>4</v>
      </c>
      <c r="C233" s="2" t="s">
        <v>146</v>
      </c>
      <c r="D233" s="9"/>
      <c r="E233" s="9"/>
      <c r="F233" s="9"/>
      <c r="G233" s="9"/>
      <c r="H233" s="9"/>
      <c r="I233" s="9"/>
      <c r="J233" s="9"/>
      <c r="K233" s="9"/>
      <c r="M233" s="23"/>
      <c r="N233" s="23"/>
      <c r="P233" s="23"/>
      <c r="Q233" s="23"/>
      <c r="R233" s="23"/>
      <c r="S233" s="23"/>
      <c r="T233" s="23"/>
      <c r="U233" s="68"/>
      <c r="V233" s="68"/>
      <c r="W233" s="101"/>
      <c r="X233" s="17"/>
      <c r="Y233" s="69"/>
      <c r="Z233" s="68"/>
      <c r="AA233" s="17"/>
      <c r="AB233" s="17"/>
    </row>
    <row r="234" spans="1:20" ht="16.5" thickBot="1">
      <c r="A234" s="5" t="s">
        <v>4</v>
      </c>
      <c r="C234" s="2"/>
      <c r="D234" s="18" t="s">
        <v>147</v>
      </c>
      <c r="E234" s="65" t="s">
        <v>148</v>
      </c>
      <c r="F234" s="65" t="s">
        <v>15</v>
      </c>
      <c r="G234" s="9"/>
      <c r="H234" s="65" t="s">
        <v>149</v>
      </c>
      <c r="I234" s="9"/>
      <c r="J234" s="9"/>
      <c r="K234" s="9"/>
      <c r="M234" s="23"/>
      <c r="N234" s="23"/>
      <c r="P234" s="23"/>
      <c r="Q234" s="23"/>
      <c r="R234" s="23"/>
      <c r="S234" s="23"/>
      <c r="T234" s="23"/>
    </row>
    <row r="235" spans="1:20" ht="15.75">
      <c r="A235" s="5">
        <v>18</v>
      </c>
      <c r="C235" s="2" t="s">
        <v>61</v>
      </c>
      <c r="D235" s="9" t="s">
        <v>150</v>
      </c>
      <c r="E235" s="128">
        <v>33617423</v>
      </c>
      <c r="F235" s="66">
        <v>0</v>
      </c>
      <c r="G235" s="66"/>
      <c r="H235" s="92">
        <f>E235*F235</f>
        <v>0</v>
      </c>
      <c r="I235" s="9"/>
      <c r="J235" s="9"/>
      <c r="K235" s="9"/>
      <c r="M235" s="23"/>
      <c r="N235" s="23"/>
      <c r="P235" s="23"/>
      <c r="Q235" s="23"/>
      <c r="R235" s="23"/>
      <c r="S235" s="23"/>
      <c r="T235" s="23"/>
    </row>
    <row r="236" spans="1:20" ht="15.75">
      <c r="A236" s="5">
        <v>19</v>
      </c>
      <c r="C236" s="2" t="s">
        <v>63</v>
      </c>
      <c r="D236" s="9" t="s">
        <v>152</v>
      </c>
      <c r="E236" s="128">
        <v>6157404</v>
      </c>
      <c r="F236" s="66">
        <f>+J213</f>
        <v>0.9568899144195272</v>
      </c>
      <c r="G236" s="66"/>
      <c r="H236" s="92">
        <f>E236*F236</f>
        <v>5891957.786606454</v>
      </c>
      <c r="I236" s="9"/>
      <c r="J236" s="9"/>
      <c r="K236" s="64"/>
      <c r="M236" s="23"/>
      <c r="N236" s="23"/>
      <c r="P236" s="23"/>
      <c r="Q236" s="23"/>
      <c r="R236" s="23"/>
      <c r="S236" s="23"/>
      <c r="T236" s="23"/>
    </row>
    <row r="237" spans="1:20" ht="15.75">
      <c r="A237" s="5">
        <v>20</v>
      </c>
      <c r="C237" s="2" t="s">
        <v>64</v>
      </c>
      <c r="D237" s="9" t="s">
        <v>153</v>
      </c>
      <c r="E237" s="128">
        <v>10311540</v>
      </c>
      <c r="F237" s="66">
        <v>0</v>
      </c>
      <c r="G237" s="66"/>
      <c r="H237" s="92">
        <f>E237*F237</f>
        <v>0</v>
      </c>
      <c r="I237" s="9"/>
      <c r="J237" s="70" t="s">
        <v>154</v>
      </c>
      <c r="K237" s="9"/>
      <c r="M237" s="23"/>
      <c r="N237" s="23"/>
      <c r="P237" s="23"/>
      <c r="Q237" s="23"/>
      <c r="R237" s="23"/>
      <c r="S237" s="23"/>
      <c r="T237" s="23"/>
    </row>
    <row r="238" spans="1:20" ht="16.5" thickBot="1">
      <c r="A238" s="5">
        <v>21</v>
      </c>
      <c r="C238" s="2" t="s">
        <v>156</v>
      </c>
      <c r="D238" s="9" t="s">
        <v>157</v>
      </c>
      <c r="E238" s="211">
        <v>6096217</v>
      </c>
      <c r="F238" s="66">
        <v>0</v>
      </c>
      <c r="G238" s="66"/>
      <c r="H238" s="188">
        <f>E238*F238</f>
        <v>0</v>
      </c>
      <c r="I238" s="9"/>
      <c r="J238" s="11" t="s">
        <v>158</v>
      </c>
      <c r="K238" s="9"/>
      <c r="M238" s="23"/>
      <c r="N238" s="23"/>
      <c r="P238" s="23"/>
      <c r="Q238" s="23"/>
      <c r="R238" s="23"/>
      <c r="S238" s="23"/>
      <c r="T238" s="23"/>
    </row>
    <row r="239" spans="1:20" ht="15.75">
      <c r="A239" s="5">
        <v>22</v>
      </c>
      <c r="C239" s="2" t="s">
        <v>325</v>
      </c>
      <c r="D239" s="9"/>
      <c r="E239" s="92">
        <f>SUM(E235:E238)</f>
        <v>56182584</v>
      </c>
      <c r="F239" s="9"/>
      <c r="G239" s="9"/>
      <c r="H239" s="92">
        <f>SUM(H235:H238)</f>
        <v>5891957.786606454</v>
      </c>
      <c r="I239" s="5" t="s">
        <v>159</v>
      </c>
      <c r="J239" s="41">
        <f>IF(H239&gt;0,H239/E239,0)</f>
        <v>0.10487160552470236</v>
      </c>
      <c r="L239" s="135" t="s">
        <v>326</v>
      </c>
      <c r="M239" s="23"/>
      <c r="N239" s="23"/>
      <c r="P239" s="23"/>
      <c r="Q239" s="23"/>
      <c r="R239" s="23"/>
      <c r="S239" s="23"/>
      <c r="T239" s="23"/>
    </row>
    <row r="240" spans="1:28" ht="15.75">
      <c r="A240" s="5"/>
      <c r="C240" s="2"/>
      <c r="D240" s="9"/>
      <c r="E240" s="9"/>
      <c r="F240" s="9"/>
      <c r="G240" s="9"/>
      <c r="H240" s="92"/>
      <c r="I240" s="5"/>
      <c r="J240" s="41"/>
      <c r="M240" s="23"/>
      <c r="N240" s="23"/>
      <c r="P240" s="23"/>
      <c r="Q240" s="23"/>
      <c r="R240" s="23"/>
      <c r="S240" s="23"/>
      <c r="T240" s="23"/>
      <c r="U240" s="172"/>
      <c r="V240" s="172"/>
      <c r="W240" s="173"/>
      <c r="X240" s="174"/>
      <c r="Y240" s="175"/>
      <c r="Z240" s="175"/>
      <c r="AA240" s="176"/>
      <c r="AB240" s="176"/>
    </row>
    <row r="241" spans="1:28" ht="15.75">
      <c r="A241" s="5"/>
      <c r="C241" s="2"/>
      <c r="D241" s="9"/>
      <c r="E241" s="9"/>
      <c r="F241" s="9"/>
      <c r="G241" s="9"/>
      <c r="H241" s="9"/>
      <c r="I241" s="5"/>
      <c r="J241" s="41"/>
      <c r="M241" s="23"/>
      <c r="N241" s="23"/>
      <c r="P241" s="23"/>
      <c r="Q241" s="23"/>
      <c r="R241" s="23"/>
      <c r="S241" s="23"/>
      <c r="T241" s="23"/>
      <c r="U241" s="172"/>
      <c r="V241" s="172"/>
      <c r="W241" s="173"/>
      <c r="X241" s="174"/>
      <c r="Y241" s="175"/>
      <c r="Z241" s="175"/>
      <c r="AA241" s="176"/>
      <c r="AB241" s="176"/>
    </row>
    <row r="242" spans="1:28" ht="15.75">
      <c r="A242" s="5"/>
      <c r="C242" s="2"/>
      <c r="D242" s="9"/>
      <c r="E242" s="9"/>
      <c r="F242" s="9"/>
      <c r="G242" s="9"/>
      <c r="H242" s="9"/>
      <c r="I242" s="5"/>
      <c r="J242" s="41"/>
      <c r="M242" s="23"/>
      <c r="N242" s="23"/>
      <c r="P242" s="23"/>
      <c r="Q242" s="23"/>
      <c r="R242" s="23"/>
      <c r="S242" s="23"/>
      <c r="T242" s="23"/>
      <c r="U242" s="172"/>
      <c r="V242" s="172"/>
      <c r="W242" s="173"/>
      <c r="X242" s="174"/>
      <c r="Y242" s="175"/>
      <c r="Z242" s="175"/>
      <c r="AA242" s="176"/>
      <c r="AB242" s="176"/>
    </row>
    <row r="243" spans="1:28" s="28" customFormat="1" ht="15.75">
      <c r="A243" s="114" t="s">
        <v>299</v>
      </c>
      <c r="C243" s="29"/>
      <c r="D243" s="7"/>
      <c r="E243" s="30"/>
      <c r="F243" s="30"/>
      <c r="G243" s="30"/>
      <c r="H243" s="30"/>
      <c r="I243" s="30"/>
      <c r="J243" s="30"/>
      <c r="K243" s="30"/>
      <c r="L243" s="91"/>
      <c r="O243" s="91"/>
      <c r="P243" s="28" t="s">
        <v>419</v>
      </c>
      <c r="U243" s="67" t="s">
        <v>151</v>
      </c>
      <c r="V243" s="177"/>
      <c r="W243" s="177"/>
      <c r="X243" s="177"/>
      <c r="Y243" s="177"/>
      <c r="Z243" s="177"/>
      <c r="AA243" s="177"/>
      <c r="AB243" s="177"/>
    </row>
    <row r="244" spans="1:28" s="28" customFormat="1" ht="15.75">
      <c r="A244" s="114" t="s">
        <v>418</v>
      </c>
      <c r="C244" s="29"/>
      <c r="D244" s="7"/>
      <c r="E244" s="30"/>
      <c r="F244" s="30"/>
      <c r="G244" s="30"/>
      <c r="H244" s="30"/>
      <c r="I244" s="30"/>
      <c r="J244" s="30"/>
      <c r="K244" s="30"/>
      <c r="L244" s="91"/>
      <c r="O244" s="91"/>
      <c r="U244" s="177"/>
      <c r="V244" s="177"/>
      <c r="W244" s="177"/>
      <c r="X244" s="177"/>
      <c r="Y244" s="177"/>
      <c r="Z244" s="177"/>
      <c r="AA244" s="177"/>
      <c r="AB244" s="177"/>
    </row>
    <row r="245" spans="1:28" ht="15.75">
      <c r="A245" s="5"/>
      <c r="C245" s="2"/>
      <c r="D245" s="9"/>
      <c r="E245" s="9"/>
      <c r="F245" s="9"/>
      <c r="G245" s="9"/>
      <c r="H245" s="9"/>
      <c r="I245" s="5"/>
      <c r="J245" s="41"/>
      <c r="M245" s="23"/>
      <c r="N245" s="23"/>
      <c r="P245" s="23"/>
      <c r="Q245" s="23"/>
      <c r="R245" s="23"/>
      <c r="S245" s="23"/>
      <c r="T245" s="23"/>
      <c r="U245" s="172"/>
      <c r="V245" s="172"/>
      <c r="W245" s="173"/>
      <c r="X245" s="174"/>
      <c r="Y245" s="175"/>
      <c r="Z245" s="175"/>
      <c r="AA245" s="176"/>
      <c r="AB245" s="176"/>
    </row>
    <row r="246" spans="1:28" ht="15.75">
      <c r="A246" s="5"/>
      <c r="C246" s="2"/>
      <c r="D246" s="9"/>
      <c r="E246" s="9"/>
      <c r="F246" s="9"/>
      <c r="G246" s="9"/>
      <c r="H246" s="9"/>
      <c r="I246" s="5"/>
      <c r="J246" s="41"/>
      <c r="M246" s="23"/>
      <c r="N246" s="23"/>
      <c r="P246" s="23"/>
      <c r="Q246" s="23"/>
      <c r="R246" s="23"/>
      <c r="S246" s="23"/>
      <c r="T246" s="23"/>
      <c r="U246" s="302" t="s">
        <v>155</v>
      </c>
      <c r="V246" s="303"/>
      <c r="W246" s="303"/>
      <c r="X246" s="304"/>
      <c r="Y246" s="304"/>
      <c r="Z246" s="304"/>
      <c r="AA246" s="304"/>
      <c r="AB246" s="305"/>
    </row>
    <row r="247" spans="1:28" ht="15.75">
      <c r="A247" s="1" t="s">
        <v>0</v>
      </c>
      <c r="C247" s="2"/>
      <c r="D247" s="2"/>
      <c r="E247" s="3"/>
      <c r="F247" s="2"/>
      <c r="G247" s="2"/>
      <c r="H247" s="2"/>
      <c r="I247" s="4"/>
      <c r="J247" s="5"/>
      <c r="K247" s="5"/>
      <c r="P247" s="115" t="s">
        <v>351</v>
      </c>
      <c r="U247" s="139"/>
      <c r="V247" s="140"/>
      <c r="W247" s="141"/>
      <c r="X247" s="142"/>
      <c r="Y247" s="143"/>
      <c r="Z247" s="144"/>
      <c r="AA247" s="142"/>
      <c r="AB247" s="145"/>
    </row>
    <row r="248" spans="1:28" ht="15.75">
      <c r="A248" s="1" t="s">
        <v>346</v>
      </c>
      <c r="C248" s="2"/>
      <c r="D248" s="2"/>
      <c r="E248" s="3"/>
      <c r="F248" s="2"/>
      <c r="G248" s="2"/>
      <c r="H248" s="2"/>
      <c r="I248" s="4"/>
      <c r="J248" s="6"/>
      <c r="K248" s="6"/>
      <c r="U248" s="146">
        <f>J226</f>
        <v>2801499.69</v>
      </c>
      <c r="V248" s="143"/>
      <c r="W248" s="147"/>
      <c r="X248" s="148" t="s">
        <v>160</v>
      </c>
      <c r="Y248" s="143"/>
      <c r="Z248" s="144"/>
      <c r="AA248" s="142"/>
      <c r="AB248" s="145"/>
    </row>
    <row r="249" spans="3:28" ht="15.75">
      <c r="C249" s="2"/>
      <c r="D249" s="2"/>
      <c r="E249" s="3"/>
      <c r="F249" s="2"/>
      <c r="G249" s="2"/>
      <c r="H249" s="2"/>
      <c r="I249" s="4"/>
      <c r="J249" s="4"/>
      <c r="K249" s="4"/>
      <c r="P249" s="23" t="s">
        <v>1</v>
      </c>
      <c r="U249" s="149">
        <v>78947</v>
      </c>
      <c r="V249" s="150"/>
      <c r="W249" s="151"/>
      <c r="X249" s="163" t="s">
        <v>161</v>
      </c>
      <c r="Y249" s="182"/>
      <c r="Z249" s="182"/>
      <c r="AA249" s="140"/>
      <c r="AB249" s="152"/>
    </row>
    <row r="250" spans="3:28" ht="15.75">
      <c r="C250" s="2" t="s">
        <v>2</v>
      </c>
      <c r="D250" s="2"/>
      <c r="E250" s="3" t="s">
        <v>3</v>
      </c>
      <c r="F250" s="2"/>
      <c r="G250" s="2"/>
      <c r="H250" s="2"/>
      <c r="I250" s="4"/>
      <c r="J250" s="7"/>
      <c r="K250" s="7"/>
      <c r="P250" s="23" t="s">
        <v>305</v>
      </c>
      <c r="U250" s="139">
        <f>U248-U249</f>
        <v>2722552.69</v>
      </c>
      <c r="V250" s="140"/>
      <c r="W250" s="141"/>
      <c r="X250" s="163" t="s">
        <v>163</v>
      </c>
      <c r="Y250" s="140"/>
      <c r="Z250" s="140"/>
      <c r="AA250" s="140"/>
      <c r="AB250" s="152"/>
    </row>
    <row r="251" spans="3:28" ht="15.75">
      <c r="C251" s="2"/>
      <c r="D251" s="9" t="s">
        <v>4</v>
      </c>
      <c r="E251" s="9" t="s">
        <v>5</v>
      </c>
      <c r="F251" s="9"/>
      <c r="G251" s="9"/>
      <c r="H251" s="9"/>
      <c r="I251" s="4"/>
      <c r="J251" s="8" t="str">
        <f>J5</f>
        <v>For the 12 months ended 12/31/10</v>
      </c>
      <c r="K251" s="8"/>
      <c r="L251" s="262"/>
      <c r="U251" s="153"/>
      <c r="V251" s="144"/>
      <c r="W251" s="154"/>
      <c r="X251" s="155" t="s">
        <v>165</v>
      </c>
      <c r="Y251" s="156"/>
      <c r="Z251" s="156"/>
      <c r="AA251" s="142"/>
      <c r="AB251" s="145"/>
    </row>
    <row r="252" spans="1:28" ht="31.5" customHeight="1">
      <c r="A252" s="5"/>
      <c r="C252" s="2"/>
      <c r="D252" s="9"/>
      <c r="E252" s="131" t="str">
        <f>$E$8</f>
        <v>Allete, Inc. dba Minnesota Power</v>
      </c>
      <c r="F252" s="9"/>
      <c r="G252" s="9"/>
      <c r="H252" s="9"/>
      <c r="I252" s="9"/>
      <c r="J252" s="9"/>
      <c r="K252" s="9"/>
      <c r="M252" s="23"/>
      <c r="N252" s="23"/>
      <c r="P252" s="23"/>
      <c r="Q252" s="23"/>
      <c r="R252" s="23"/>
      <c r="S252" s="23"/>
      <c r="T252" s="23"/>
      <c r="U252" s="157">
        <v>7995</v>
      </c>
      <c r="V252" s="158"/>
      <c r="W252" s="159"/>
      <c r="X252" s="156" t="s">
        <v>168</v>
      </c>
      <c r="Y252" s="140"/>
      <c r="Z252" s="156"/>
      <c r="AA252" s="142"/>
      <c r="AB252" s="145"/>
    </row>
    <row r="253" spans="1:28" ht="15.75" customHeight="1">
      <c r="A253" s="5"/>
      <c r="C253" s="2"/>
      <c r="D253" s="9"/>
      <c r="E253" s="263"/>
      <c r="F253" s="9"/>
      <c r="G253" s="9"/>
      <c r="H253" s="9"/>
      <c r="I253" s="9"/>
      <c r="J253" s="9"/>
      <c r="K253" s="9"/>
      <c r="M253" s="23"/>
      <c r="N253" s="23"/>
      <c r="P253" s="23"/>
      <c r="Q253" s="23"/>
      <c r="R253" s="23"/>
      <c r="S253" s="23"/>
      <c r="T253" s="23"/>
      <c r="U253" s="157"/>
      <c r="V253" s="158"/>
      <c r="W253" s="159"/>
      <c r="X253" s="156"/>
      <c r="Y253" s="140"/>
      <c r="Z253" s="156"/>
      <c r="AA253" s="142"/>
      <c r="AB253" s="145"/>
    </row>
    <row r="254" spans="1:28" ht="15.75">
      <c r="A254" s="5" t="s">
        <v>6</v>
      </c>
      <c r="D254" s="9"/>
      <c r="F254" s="9"/>
      <c r="G254" s="9"/>
      <c r="H254" s="64" t="s">
        <v>164</v>
      </c>
      <c r="I254" s="51" t="s">
        <v>4</v>
      </c>
      <c r="J254" s="32" t="str">
        <f>+J237</f>
        <v>W&amp;S Allocator</v>
      </c>
      <c r="K254" s="51"/>
      <c r="M254" s="23"/>
      <c r="N254" s="23"/>
      <c r="P254" s="23"/>
      <c r="Q254" s="23"/>
      <c r="R254" s="23"/>
      <c r="S254" s="23"/>
      <c r="T254" s="23"/>
      <c r="U254" s="146">
        <v>0</v>
      </c>
      <c r="V254" s="143"/>
      <c r="W254" s="147"/>
      <c r="X254" s="156" t="s">
        <v>172</v>
      </c>
      <c r="Y254" s="140"/>
      <c r="Z254" s="156"/>
      <c r="AA254" s="142"/>
      <c r="AB254" s="145"/>
    </row>
    <row r="255" spans="1:28" ht="16.5" thickBot="1">
      <c r="A255" s="11" t="s">
        <v>8</v>
      </c>
      <c r="C255" s="2" t="s">
        <v>162</v>
      </c>
      <c r="D255" s="9"/>
      <c r="E255" s="264" t="s">
        <v>148</v>
      </c>
      <c r="H255" s="265" t="s">
        <v>385</v>
      </c>
      <c r="I255" s="51"/>
      <c r="J255" s="265" t="s">
        <v>328</v>
      </c>
      <c r="K255" s="13"/>
      <c r="L255" s="266" t="s">
        <v>68</v>
      </c>
      <c r="M255" s="23"/>
      <c r="N255" s="23"/>
      <c r="P255" s="23"/>
      <c r="Q255" s="23"/>
      <c r="R255" s="23"/>
      <c r="S255" s="23"/>
      <c r="T255" s="23"/>
      <c r="U255" s="160">
        <v>0</v>
      </c>
      <c r="V255" s="143"/>
      <c r="W255" s="147"/>
      <c r="X255" s="156" t="s">
        <v>175</v>
      </c>
      <c r="Y255" s="140"/>
      <c r="Z255" s="161"/>
      <c r="AA255" s="142"/>
      <c r="AB255" s="145"/>
    </row>
    <row r="256" spans="1:28" ht="15.75">
      <c r="A256" s="5">
        <v>1</v>
      </c>
      <c r="C256" s="2" t="s">
        <v>166</v>
      </c>
      <c r="D256" s="9" t="s">
        <v>167</v>
      </c>
      <c r="E256" s="92">
        <f>E89</f>
        <v>2381933830.3484616</v>
      </c>
      <c r="F256" s="9"/>
      <c r="H256" s="15">
        <f>IF(E259&gt;0,E256/E259,0)</f>
        <v>1</v>
      </c>
      <c r="I256" s="64" t="s">
        <v>171</v>
      </c>
      <c r="J256" s="15">
        <f>J239</f>
        <v>0.10487160552470236</v>
      </c>
      <c r="K256" s="234" t="s">
        <v>159</v>
      </c>
      <c r="L256" s="235">
        <f>H256*J256</f>
        <v>0.10487160552470236</v>
      </c>
      <c r="M256" s="23"/>
      <c r="N256" s="23"/>
      <c r="P256" s="23"/>
      <c r="Q256" s="23"/>
      <c r="R256" s="23"/>
      <c r="S256" s="23"/>
      <c r="T256" s="23"/>
      <c r="U256" s="162">
        <f>SUM(U252:U255)</f>
        <v>7995</v>
      </c>
      <c r="V256" s="150"/>
      <c r="W256" s="151"/>
      <c r="X256" s="163" t="s">
        <v>176</v>
      </c>
      <c r="Y256" s="143"/>
      <c r="Z256" s="144"/>
      <c r="AA256" s="142"/>
      <c r="AB256" s="145"/>
    </row>
    <row r="257" spans="1:28" ht="15.75">
      <c r="A257" s="5">
        <v>2</v>
      </c>
      <c r="C257" s="2" t="s">
        <v>169</v>
      </c>
      <c r="D257" s="9" t="s">
        <v>170</v>
      </c>
      <c r="E257" s="128">
        <v>0</v>
      </c>
      <c r="F257" s="9"/>
      <c r="L257" s="1"/>
      <c r="M257" s="23"/>
      <c r="N257" s="23"/>
      <c r="P257" s="23"/>
      <c r="Q257" s="23"/>
      <c r="R257" s="23"/>
      <c r="S257" s="23"/>
      <c r="T257" s="23"/>
      <c r="U257" s="164">
        <f>U250-U256</f>
        <v>2714557.69</v>
      </c>
      <c r="V257" s="165"/>
      <c r="W257" s="166"/>
      <c r="X257" s="167" t="s">
        <v>177</v>
      </c>
      <c r="Y257" s="168"/>
      <c r="Z257" s="169"/>
      <c r="AA257" s="170"/>
      <c r="AB257" s="171"/>
    </row>
    <row r="258" spans="1:20" ht="16.5" thickBot="1">
      <c r="A258" s="5">
        <v>3</v>
      </c>
      <c r="C258" s="72" t="s">
        <v>173</v>
      </c>
      <c r="D258" s="18" t="s">
        <v>174</v>
      </c>
      <c r="E258" s="211">
        <v>0</v>
      </c>
      <c r="F258" s="9"/>
      <c r="G258" s="9"/>
      <c r="H258" s="9" t="s">
        <v>4</v>
      </c>
      <c r="I258" s="9"/>
      <c r="J258" s="9"/>
      <c r="K258" s="9"/>
      <c r="M258" s="68"/>
      <c r="N258" s="68"/>
      <c r="O258" s="101"/>
      <c r="P258" s="17"/>
      <c r="Q258" s="69"/>
      <c r="R258" s="68"/>
      <c r="S258" s="17"/>
      <c r="T258" s="17"/>
    </row>
    <row r="259" spans="1:20" ht="15.75">
      <c r="A259" s="5">
        <v>4</v>
      </c>
      <c r="C259" s="2" t="s">
        <v>327</v>
      </c>
      <c r="D259" s="9"/>
      <c r="E259" s="92">
        <f>E256+E257+E258</f>
        <v>2381933830.3484616</v>
      </c>
      <c r="F259" s="9"/>
      <c r="G259" s="9"/>
      <c r="H259" s="9"/>
      <c r="I259" s="9"/>
      <c r="J259" s="9"/>
      <c r="K259" s="9"/>
      <c r="M259" s="68"/>
      <c r="N259" s="68"/>
      <c r="O259" s="101"/>
      <c r="P259" s="17"/>
      <c r="Q259" s="69"/>
      <c r="R259" s="68"/>
      <c r="S259" s="17"/>
      <c r="T259" s="17"/>
    </row>
    <row r="260" spans="1:11" ht="15.75">
      <c r="A260" s="5"/>
      <c r="C260" s="2"/>
      <c r="D260" s="9"/>
      <c r="E260" s="92"/>
      <c r="F260" s="9"/>
      <c r="G260" s="9"/>
      <c r="H260" s="9"/>
      <c r="I260" s="9"/>
      <c r="J260" s="9"/>
      <c r="K260" s="9"/>
    </row>
    <row r="261" spans="1:11" ht="16.5" thickBot="1">
      <c r="A261" s="5"/>
      <c r="B261" s="4"/>
      <c r="C261" s="2" t="s">
        <v>178</v>
      </c>
      <c r="D261" s="9"/>
      <c r="E261" s="9"/>
      <c r="F261" s="9"/>
      <c r="G261" s="9"/>
      <c r="H261" s="9"/>
      <c r="I261" s="9"/>
      <c r="J261" s="65" t="s">
        <v>148</v>
      </c>
      <c r="K261" s="9"/>
    </row>
    <row r="262" spans="1:11" ht="15.75">
      <c r="A262" s="5">
        <v>5</v>
      </c>
      <c r="B262" s="4"/>
      <c r="C262" s="4"/>
      <c r="D262" s="9" t="s">
        <v>179</v>
      </c>
      <c r="E262" s="9"/>
      <c r="F262" s="9"/>
      <c r="G262" s="9"/>
      <c r="H262" s="9"/>
      <c r="I262" s="9"/>
      <c r="J262" s="128">
        <v>41279000</v>
      </c>
      <c r="K262" s="9"/>
    </row>
    <row r="263" spans="1:11" ht="15.75">
      <c r="A263" s="5"/>
      <c r="C263" s="2"/>
      <c r="D263" s="9"/>
      <c r="E263" s="9"/>
      <c r="F263" s="9"/>
      <c r="G263" s="9"/>
      <c r="H263" s="9"/>
      <c r="I263" s="9"/>
      <c r="J263" s="92"/>
      <c r="K263" s="9"/>
    </row>
    <row r="264" spans="1:11" ht="15.75">
      <c r="A264" s="5">
        <v>6</v>
      </c>
      <c r="B264" s="4"/>
      <c r="C264" s="2"/>
      <c r="D264" s="9" t="s">
        <v>180</v>
      </c>
      <c r="E264" s="9"/>
      <c r="F264" s="9"/>
      <c r="G264" s="9"/>
      <c r="H264" s="9"/>
      <c r="I264" s="13"/>
      <c r="J264" s="128">
        <v>0</v>
      </c>
      <c r="K264" s="9"/>
    </row>
    <row r="265" spans="1:11" ht="15.75">
      <c r="A265" s="5"/>
      <c r="B265" s="4"/>
      <c r="C265" s="2"/>
      <c r="D265" s="9"/>
      <c r="E265" s="9"/>
      <c r="F265" s="9"/>
      <c r="G265" s="9"/>
      <c r="H265" s="9"/>
      <c r="I265" s="9"/>
      <c r="J265" s="92"/>
      <c r="K265" s="9"/>
    </row>
    <row r="266" spans="1:11" ht="15.75">
      <c r="A266" s="5"/>
      <c r="B266" s="4"/>
      <c r="C266" s="2" t="s">
        <v>181</v>
      </c>
      <c r="D266" s="9"/>
      <c r="E266" s="9"/>
      <c r="F266" s="9"/>
      <c r="G266" s="9"/>
      <c r="H266" s="9"/>
      <c r="I266" s="9"/>
      <c r="J266" s="92"/>
      <c r="K266" s="9"/>
    </row>
    <row r="267" spans="1:11" ht="15.75">
      <c r="A267" s="5">
        <v>7</v>
      </c>
      <c r="B267" s="4"/>
      <c r="C267" s="2"/>
      <c r="D267" s="9" t="s">
        <v>182</v>
      </c>
      <c r="E267" s="4"/>
      <c r="F267" s="9"/>
      <c r="G267" s="9"/>
      <c r="H267" s="9"/>
      <c r="I267" s="9"/>
      <c r="J267" s="128">
        <v>1051455000</v>
      </c>
      <c r="K267" s="9"/>
    </row>
    <row r="268" spans="1:11" ht="15.75">
      <c r="A268" s="5">
        <v>8</v>
      </c>
      <c r="B268" s="4"/>
      <c r="C268" s="2"/>
      <c r="D268" s="9" t="s">
        <v>329</v>
      </c>
      <c r="E268" s="9"/>
      <c r="F268" s="9"/>
      <c r="G268" s="9"/>
      <c r="H268" s="9"/>
      <c r="I268" s="9"/>
      <c r="J268" s="112">
        <v>0</v>
      </c>
      <c r="K268" s="9"/>
    </row>
    <row r="269" spans="1:11" ht="16.5" thickBot="1">
      <c r="A269" s="5">
        <v>9</v>
      </c>
      <c r="B269" s="4"/>
      <c r="C269" s="2"/>
      <c r="D269" s="9" t="s">
        <v>183</v>
      </c>
      <c r="E269" s="9"/>
      <c r="F269" s="9"/>
      <c r="G269" s="9"/>
      <c r="H269" s="9"/>
      <c r="I269" s="9"/>
      <c r="J269" s="211">
        <v>0</v>
      </c>
      <c r="K269" s="9"/>
    </row>
    <row r="270" spans="1:11" ht="15.75">
      <c r="A270" s="5">
        <v>10</v>
      </c>
      <c r="B270" s="4"/>
      <c r="C270" s="4"/>
      <c r="D270" s="9" t="s">
        <v>184</v>
      </c>
      <c r="E270" s="4" t="s">
        <v>330</v>
      </c>
      <c r="F270" s="4"/>
      <c r="G270" s="4"/>
      <c r="H270" s="4"/>
      <c r="I270" s="4"/>
      <c r="J270" s="92">
        <f>+J267+J268+J269</f>
        <v>1051455000</v>
      </c>
      <c r="K270" s="75" t="s">
        <v>190</v>
      </c>
    </row>
    <row r="271" spans="1:11" ht="15.75">
      <c r="A271" s="5"/>
      <c r="C271" s="2"/>
      <c r="D271" s="9"/>
      <c r="E271" s="9"/>
      <c r="F271" s="9"/>
      <c r="G271" s="9"/>
      <c r="H271" s="64" t="s">
        <v>185</v>
      </c>
      <c r="I271" s="9"/>
      <c r="J271" s="9"/>
      <c r="K271" s="9"/>
    </row>
    <row r="272" spans="1:11" ht="16.5" thickBot="1">
      <c r="A272" s="5"/>
      <c r="C272" s="2"/>
      <c r="D272" s="9"/>
      <c r="E272" s="11" t="s">
        <v>148</v>
      </c>
      <c r="F272" s="11" t="s">
        <v>186</v>
      </c>
      <c r="G272" s="9"/>
      <c r="H272" s="11" t="s">
        <v>187</v>
      </c>
      <c r="I272" s="9"/>
      <c r="J272" s="11" t="s">
        <v>188</v>
      </c>
      <c r="K272" s="9"/>
    </row>
    <row r="273" spans="1:11" ht="15.75">
      <c r="A273" s="5">
        <v>11</v>
      </c>
      <c r="C273" s="2" t="s">
        <v>189</v>
      </c>
      <c r="E273" s="128">
        <v>742630000</v>
      </c>
      <c r="F273" s="73">
        <f>IF($E$276&gt;0,E273/$E$276,0)</f>
        <v>0.41393245024622577</v>
      </c>
      <c r="G273" s="74"/>
      <c r="H273" s="74">
        <f>IF(E273&gt;0,J262/E273,0)</f>
        <v>0.055584880761617494</v>
      </c>
      <c r="J273" s="74">
        <f>H273*F273</f>
        <v>0.023008385890300624</v>
      </c>
      <c r="K273" s="28"/>
    </row>
    <row r="274" spans="1:11" ht="15.75">
      <c r="A274" s="5">
        <v>12</v>
      </c>
      <c r="C274" s="2" t="s">
        <v>191</v>
      </c>
      <c r="E274" s="128">
        <v>0</v>
      </c>
      <c r="F274" s="73">
        <f>IF($E$276&gt;0,E274/$E$276,0)</f>
        <v>0</v>
      </c>
      <c r="G274" s="74"/>
      <c r="H274" s="74">
        <f>IF(E274&gt;0,J264/E274,0)</f>
        <v>0</v>
      </c>
      <c r="J274" s="74">
        <f>H274*F274</f>
        <v>0</v>
      </c>
      <c r="K274" s="28"/>
    </row>
    <row r="275" spans="1:11" ht="16.5" thickBot="1">
      <c r="A275" s="5">
        <v>13</v>
      </c>
      <c r="C275" s="2" t="s">
        <v>315</v>
      </c>
      <c r="E275" s="188">
        <f>J270</f>
        <v>1051455000</v>
      </c>
      <c r="F275" s="73">
        <f>IF($E$276&gt;0,E275/$E$276,0)</f>
        <v>0.5860675497537742</v>
      </c>
      <c r="G275" s="74"/>
      <c r="H275" s="76">
        <v>0.1238</v>
      </c>
      <c r="J275" s="77">
        <f>H275*F275</f>
        <v>0.07255516265951724</v>
      </c>
      <c r="K275" s="28"/>
    </row>
    <row r="276" spans="1:11" ht="15.75">
      <c r="A276" s="5">
        <v>14</v>
      </c>
      <c r="C276" s="2" t="s">
        <v>314</v>
      </c>
      <c r="E276" s="92">
        <f>E275+E274+E273</f>
        <v>1794085000</v>
      </c>
      <c r="F276" s="9" t="s">
        <v>4</v>
      </c>
      <c r="G276" s="9"/>
      <c r="H276" s="9"/>
      <c r="I276" s="9"/>
      <c r="J276" s="74">
        <f>SUM(J273:J275)</f>
        <v>0.09556354854981786</v>
      </c>
      <c r="K276" s="179" t="s">
        <v>192</v>
      </c>
    </row>
    <row r="277" spans="6:11" ht="15.75">
      <c r="F277" s="9"/>
      <c r="G277" s="9"/>
      <c r="H277" s="9"/>
      <c r="I277" s="9"/>
      <c r="K277" s="78"/>
    </row>
    <row r="278" spans="1:11" ht="15.75">
      <c r="A278" s="5"/>
      <c r="K278" s="79"/>
    </row>
    <row r="279" spans="1:11" ht="15.75">
      <c r="A279" s="5"/>
      <c r="C279" s="2" t="s">
        <v>193</v>
      </c>
      <c r="D279" s="4"/>
      <c r="E279" s="4"/>
      <c r="F279" s="4"/>
      <c r="G279" s="4"/>
      <c r="H279" s="4"/>
      <c r="I279" s="4"/>
      <c r="J279" s="4"/>
      <c r="K279" s="80"/>
    </row>
    <row r="280" spans="1:11" ht="16.5" thickBot="1">
      <c r="A280" s="5"/>
      <c r="C280" s="2"/>
      <c r="D280" s="2"/>
      <c r="E280" s="2"/>
      <c r="F280" s="2"/>
      <c r="G280" s="2"/>
      <c r="H280" s="2"/>
      <c r="I280" s="2"/>
      <c r="J280" s="11" t="s">
        <v>194</v>
      </c>
      <c r="K280" s="82"/>
    </row>
    <row r="281" spans="1:16" ht="15.75">
      <c r="A281" s="5"/>
      <c r="C281" s="2" t="s">
        <v>195</v>
      </c>
      <c r="D281" s="4"/>
      <c r="E281" s="4" t="s">
        <v>196</v>
      </c>
      <c r="F281" s="4" t="s">
        <v>197</v>
      </c>
      <c r="G281" s="4"/>
      <c r="H281" s="4" t="s">
        <v>4</v>
      </c>
      <c r="J281" s="79"/>
      <c r="K281" s="80"/>
      <c r="M281" s="83"/>
      <c r="N281" s="83"/>
      <c r="O281" s="107"/>
      <c r="P281" s="83"/>
    </row>
    <row r="282" spans="1:16" ht="15.75">
      <c r="A282" s="5">
        <v>15</v>
      </c>
      <c r="C282" s="1" t="s">
        <v>198</v>
      </c>
      <c r="D282" s="4"/>
      <c r="E282" s="4"/>
      <c r="G282" s="4"/>
      <c r="J282" s="218">
        <v>0</v>
      </c>
      <c r="K282" s="79"/>
      <c r="M282" s="83"/>
      <c r="N282" s="83"/>
      <c r="O282" s="107"/>
      <c r="P282" s="83"/>
    </row>
    <row r="283" spans="1:16" ht="16.5" thickBot="1">
      <c r="A283" s="5">
        <v>16</v>
      </c>
      <c r="C283" s="43" t="s">
        <v>199</v>
      </c>
      <c r="D283" s="81"/>
      <c r="E283" s="43"/>
      <c r="F283" s="81"/>
      <c r="G283" s="81"/>
      <c r="H283" s="81"/>
      <c r="I283" s="4"/>
      <c r="J283" s="219">
        <v>0</v>
      </c>
      <c r="K283" s="79"/>
      <c r="N283" s="85"/>
      <c r="O283" s="108"/>
      <c r="P283" s="83"/>
    </row>
    <row r="284" spans="1:16" ht="15.75">
      <c r="A284" s="5">
        <v>17</v>
      </c>
      <c r="C284" s="1" t="s">
        <v>200</v>
      </c>
      <c r="D284" s="4"/>
      <c r="F284" s="4"/>
      <c r="G284" s="4"/>
      <c r="H284" s="4"/>
      <c r="I284" s="4"/>
      <c r="J284" s="220">
        <f>+J282-J283</f>
        <v>0</v>
      </c>
      <c r="K284" s="79"/>
      <c r="N284" s="86"/>
      <c r="O284" s="86"/>
      <c r="P284" s="83"/>
    </row>
    <row r="285" spans="1:16" ht="15.75">
      <c r="A285" s="5"/>
      <c r="C285" s="1" t="s">
        <v>4</v>
      </c>
      <c r="D285" s="4"/>
      <c r="F285" s="4"/>
      <c r="G285" s="4"/>
      <c r="H285" s="84"/>
      <c r="I285" s="4"/>
      <c r="J285" s="220" t="s">
        <v>4</v>
      </c>
      <c r="N285" s="86"/>
      <c r="O285" s="86"/>
      <c r="P285" s="83"/>
    </row>
    <row r="286" spans="1:16" ht="15.75">
      <c r="A286" s="5">
        <v>18</v>
      </c>
      <c r="C286" s="2" t="s">
        <v>201</v>
      </c>
      <c r="D286" s="4"/>
      <c r="F286" s="4"/>
      <c r="G286" s="4"/>
      <c r="H286" s="21"/>
      <c r="I286" s="4"/>
      <c r="J286" s="221">
        <v>1117244</v>
      </c>
      <c r="K286" s="87"/>
      <c r="M286" s="180" t="s">
        <v>340</v>
      </c>
      <c r="N286" s="85"/>
      <c r="O286" s="108"/>
      <c r="P286" s="83"/>
    </row>
    <row r="287" spans="1:16" ht="15.75">
      <c r="A287" s="5"/>
      <c r="D287" s="4"/>
      <c r="E287" s="4"/>
      <c r="F287" s="4"/>
      <c r="G287" s="4"/>
      <c r="H287" s="4"/>
      <c r="I287" s="4"/>
      <c r="J287" s="220"/>
      <c r="M287" s="181"/>
      <c r="N287" s="85"/>
      <c r="O287" s="108"/>
      <c r="P287" s="83"/>
    </row>
    <row r="288" spans="3:16" ht="15.75">
      <c r="C288" s="2" t="s">
        <v>202</v>
      </c>
      <c r="D288" s="4"/>
      <c r="E288" s="4" t="s">
        <v>203</v>
      </c>
      <c r="F288" s="4"/>
      <c r="G288" s="4"/>
      <c r="H288" s="4"/>
      <c r="I288" s="4"/>
      <c r="J288" s="92"/>
      <c r="K288" s="87"/>
      <c r="M288" s="181"/>
      <c r="N288" s="83"/>
      <c r="O288" s="107"/>
      <c r="P288" s="83"/>
    </row>
    <row r="289" spans="1:16" ht="15.75">
      <c r="A289" s="5">
        <v>19</v>
      </c>
      <c r="C289" s="2" t="s">
        <v>204</v>
      </c>
      <c r="D289" s="9"/>
      <c r="E289" s="9"/>
      <c r="F289" s="9"/>
      <c r="G289" s="9"/>
      <c r="H289" s="9"/>
      <c r="I289" s="9"/>
      <c r="J289" s="222">
        <v>10030300</v>
      </c>
      <c r="K289" s="87"/>
      <c r="M289" s="180" t="s">
        <v>341</v>
      </c>
      <c r="N289" s="83"/>
      <c r="O289" s="107"/>
      <c r="P289" s="83"/>
    </row>
    <row r="290" spans="1:16" ht="15.75">
      <c r="A290" s="5">
        <v>20</v>
      </c>
      <c r="C290" s="136" t="s">
        <v>205</v>
      </c>
      <c r="D290" s="138"/>
      <c r="E290" s="138"/>
      <c r="F290" s="138"/>
      <c r="G290" s="138"/>
      <c r="H290" s="4"/>
      <c r="I290" s="4"/>
      <c r="J290" s="222">
        <v>5187900</v>
      </c>
      <c r="K290" s="87"/>
      <c r="M290" s="180" t="s">
        <v>342</v>
      </c>
      <c r="N290" s="83"/>
      <c r="O290" s="107"/>
      <c r="P290" s="83"/>
    </row>
    <row r="291" spans="1:16" ht="16.5" thickBot="1">
      <c r="A291" s="27" t="s">
        <v>344</v>
      </c>
      <c r="C291" s="137" t="s">
        <v>343</v>
      </c>
      <c r="D291" s="183"/>
      <c r="E291" s="9"/>
      <c r="F291" s="9"/>
      <c r="G291" s="9"/>
      <c r="H291" s="9"/>
      <c r="I291" s="4"/>
      <c r="J291" s="223">
        <v>0</v>
      </c>
      <c r="K291" s="13"/>
      <c r="M291" s="83"/>
      <c r="N291" s="83"/>
      <c r="O291" s="107"/>
      <c r="P291" s="83"/>
    </row>
    <row r="292" spans="1:11" ht="15.75">
      <c r="A292" s="5">
        <v>21</v>
      </c>
      <c r="C292" s="1" t="s">
        <v>345</v>
      </c>
      <c r="D292" s="5"/>
      <c r="E292" s="9"/>
      <c r="F292" s="9"/>
      <c r="G292" s="9"/>
      <c r="H292" s="9"/>
      <c r="I292" s="4"/>
      <c r="J292" s="224">
        <f>+J289-J290-J291</f>
        <v>4842400</v>
      </c>
      <c r="K292" s="9"/>
    </row>
    <row r="293" spans="1:15" s="28" customFormat="1" ht="15.75">
      <c r="A293" s="5"/>
      <c r="B293" s="1"/>
      <c r="C293" s="88"/>
      <c r="D293" s="7"/>
      <c r="E293" s="30"/>
      <c r="F293" s="30"/>
      <c r="G293" s="30"/>
      <c r="H293" s="30"/>
      <c r="I293" s="30"/>
      <c r="J293" s="224"/>
      <c r="K293" s="30"/>
      <c r="L293" s="91"/>
      <c r="O293" s="91"/>
    </row>
    <row r="294" spans="1:15" s="28" customFormat="1" ht="15.75">
      <c r="A294" s="114" t="s">
        <v>299</v>
      </c>
      <c r="C294" s="29"/>
      <c r="D294" s="7"/>
      <c r="E294" s="30"/>
      <c r="F294" s="30"/>
      <c r="G294" s="30"/>
      <c r="H294" s="30"/>
      <c r="I294" s="30"/>
      <c r="J294" s="30"/>
      <c r="K294" s="30"/>
      <c r="L294" s="91"/>
      <c r="O294" s="91"/>
    </row>
    <row r="295" spans="1:16" ht="15.75" customHeight="1">
      <c r="A295" s="114" t="s">
        <v>418</v>
      </c>
      <c r="B295" s="28"/>
      <c r="C295" s="29"/>
      <c r="D295" s="5"/>
      <c r="E295" s="9"/>
      <c r="F295" s="9"/>
      <c r="G295" s="9"/>
      <c r="H295" s="9"/>
      <c r="I295" s="4"/>
      <c r="J295" s="30"/>
      <c r="K295" s="111"/>
      <c r="P295" s="28" t="s">
        <v>419</v>
      </c>
    </row>
    <row r="296" spans="1:10" ht="15.75">
      <c r="A296" s="5"/>
      <c r="C296" s="88"/>
      <c r="D296" s="111"/>
      <c r="E296" s="111"/>
      <c r="F296" s="111"/>
      <c r="G296" s="111"/>
      <c r="H296" s="111"/>
      <c r="I296" s="111"/>
      <c r="J296" s="89"/>
    </row>
    <row r="297" spans="1:10" ht="15.7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</row>
    <row r="298" spans="1:11" ht="15.75">
      <c r="A298" s="111"/>
      <c r="B298" s="111"/>
      <c r="C298" s="111"/>
      <c r="D298" s="2"/>
      <c r="E298" s="3"/>
      <c r="F298" s="2"/>
      <c r="G298" s="2"/>
      <c r="H298" s="2"/>
      <c r="I298" s="4"/>
      <c r="J298" s="111"/>
      <c r="K298" s="4"/>
    </row>
    <row r="299" spans="3:16" ht="15.75">
      <c r="C299" s="2"/>
      <c r="D299" s="2"/>
      <c r="E299" s="3"/>
      <c r="F299" s="2"/>
      <c r="G299" s="2"/>
      <c r="H299" s="2"/>
      <c r="I299" s="4"/>
      <c r="J299" s="5"/>
      <c r="K299" s="5"/>
      <c r="P299" s="115" t="s">
        <v>352</v>
      </c>
    </row>
    <row r="300" spans="1:11" ht="15.75">
      <c r="A300" s="1" t="s">
        <v>0</v>
      </c>
      <c r="C300" s="2"/>
      <c r="D300" s="2"/>
      <c r="E300" s="3"/>
      <c r="F300" s="2"/>
      <c r="G300" s="2"/>
      <c r="H300" s="2"/>
      <c r="I300" s="4"/>
      <c r="J300" s="5"/>
      <c r="K300" s="6"/>
    </row>
    <row r="301" spans="1:16" ht="15.75">
      <c r="A301" s="1" t="s">
        <v>346</v>
      </c>
      <c r="C301" s="2"/>
      <c r="D301" s="2"/>
      <c r="E301" s="3"/>
      <c r="F301" s="2"/>
      <c r="G301" s="2"/>
      <c r="H301" s="2"/>
      <c r="I301" s="4"/>
      <c r="J301" s="6"/>
      <c r="K301" s="4"/>
      <c r="P301" s="23" t="s">
        <v>1</v>
      </c>
    </row>
    <row r="302" spans="3:16" ht="15.75">
      <c r="C302" s="2"/>
      <c r="D302" s="2"/>
      <c r="E302" s="3" t="s">
        <v>3</v>
      </c>
      <c r="F302" s="2"/>
      <c r="G302" s="2"/>
      <c r="H302" s="2"/>
      <c r="I302" s="4"/>
      <c r="J302" s="6"/>
      <c r="K302" s="79"/>
      <c r="P302" s="23" t="s">
        <v>306</v>
      </c>
    </row>
    <row r="303" spans="3:12" ht="15.75">
      <c r="C303" s="2" t="s">
        <v>2</v>
      </c>
      <c r="D303" s="9" t="s">
        <v>4</v>
      </c>
      <c r="E303" s="9" t="s">
        <v>5</v>
      </c>
      <c r="F303" s="9"/>
      <c r="G303" s="9"/>
      <c r="H303" s="9"/>
      <c r="I303" s="4"/>
      <c r="J303" s="8" t="str">
        <f>J5</f>
        <v>For the 12 months ended 12/31/10</v>
      </c>
      <c r="K303" s="270"/>
      <c r="L303" s="262"/>
    </row>
    <row r="304" spans="3:11" ht="15.75">
      <c r="C304" s="2"/>
      <c r="D304" s="5"/>
      <c r="E304" s="9"/>
      <c r="F304" s="9"/>
      <c r="G304" s="9"/>
      <c r="H304" s="9"/>
      <c r="I304" s="4"/>
      <c r="J304" s="4"/>
      <c r="K304" s="4"/>
    </row>
    <row r="305" spans="1:11" ht="31.5">
      <c r="A305" s="5"/>
      <c r="B305" s="4"/>
      <c r="C305" s="88"/>
      <c r="D305" s="5"/>
      <c r="E305" s="133" t="str">
        <f>E8</f>
        <v>Allete, Inc. dba Minnesota Power</v>
      </c>
      <c r="F305" s="9"/>
      <c r="G305" s="9"/>
      <c r="H305" s="9"/>
      <c r="I305" s="4"/>
      <c r="J305" s="90"/>
      <c r="K305" s="4"/>
    </row>
    <row r="306" spans="1:11" ht="15.75">
      <c r="A306" s="5"/>
      <c r="B306" s="4"/>
      <c r="C306" s="88"/>
      <c r="D306" s="5"/>
      <c r="E306" s="9"/>
      <c r="F306" s="9"/>
      <c r="G306" s="9"/>
      <c r="H306" s="9"/>
      <c r="I306" s="4"/>
      <c r="J306" s="90"/>
      <c r="K306" s="4"/>
    </row>
    <row r="307" spans="1:11" ht="15.75">
      <c r="A307" s="5"/>
      <c r="B307" s="4"/>
      <c r="C307" s="88"/>
      <c r="D307" s="5"/>
      <c r="E307" s="9"/>
      <c r="F307" s="9"/>
      <c r="G307" s="9"/>
      <c r="H307" s="9"/>
      <c r="I307" s="4"/>
      <c r="J307" s="90"/>
      <c r="K307" s="4"/>
    </row>
    <row r="308" spans="1:11" ht="15.75">
      <c r="A308" s="5"/>
      <c r="B308" s="4"/>
      <c r="C308" s="2" t="s">
        <v>206</v>
      </c>
      <c r="D308" s="5"/>
      <c r="E308" s="9"/>
      <c r="F308" s="9"/>
      <c r="G308" s="9"/>
      <c r="H308" s="9"/>
      <c r="I308" s="4"/>
      <c r="J308" s="9"/>
      <c r="K308" s="7"/>
    </row>
    <row r="309" spans="1:11" ht="15.75">
      <c r="A309" s="5"/>
      <c r="B309" s="4"/>
      <c r="C309" s="2" t="s">
        <v>207</v>
      </c>
      <c r="D309" s="4"/>
      <c r="E309" s="9"/>
      <c r="F309" s="9"/>
      <c r="G309" s="9"/>
      <c r="H309" s="9"/>
      <c r="I309" s="4"/>
      <c r="J309" s="9"/>
      <c r="K309" s="7"/>
    </row>
    <row r="310" spans="1:11" ht="15.75">
      <c r="A310" s="5" t="s">
        <v>208</v>
      </c>
      <c r="B310" s="4"/>
      <c r="C310" s="2"/>
      <c r="D310" s="4"/>
      <c r="E310" s="9"/>
      <c r="F310" s="9"/>
      <c r="G310" s="9"/>
      <c r="H310" s="9"/>
      <c r="I310" s="4"/>
      <c r="J310" s="9"/>
      <c r="K310" s="7"/>
    </row>
    <row r="311" spans="1:15" s="121" customFormat="1" ht="16.5" thickBot="1">
      <c r="A311" s="11" t="s">
        <v>209</v>
      </c>
      <c r="B311" s="4"/>
      <c r="C311" s="2"/>
      <c r="D311" s="113"/>
      <c r="E311" s="119"/>
      <c r="F311" s="119"/>
      <c r="G311" s="119"/>
      <c r="H311" s="119"/>
      <c r="I311" s="113"/>
      <c r="J311" s="9"/>
      <c r="K311" s="113"/>
      <c r="L311" s="120"/>
      <c r="O311" s="120"/>
    </row>
    <row r="312" spans="1:15" s="121" customFormat="1" ht="12.75">
      <c r="A312" s="116" t="s">
        <v>210</v>
      </c>
      <c r="B312" s="117"/>
      <c r="C312" s="118" t="s">
        <v>211</v>
      </c>
      <c r="D312" s="113"/>
      <c r="E312" s="119"/>
      <c r="F312" s="119"/>
      <c r="G312" s="119"/>
      <c r="H312" s="119"/>
      <c r="I312" s="113"/>
      <c r="J312" s="119"/>
      <c r="K312" s="113"/>
      <c r="L312" s="120"/>
      <c r="O312" s="120"/>
    </row>
    <row r="313" spans="1:15" s="121" customFormat="1" ht="12.75">
      <c r="A313" s="116" t="s">
        <v>212</v>
      </c>
      <c r="B313" s="117"/>
      <c r="C313" s="118" t="s">
        <v>355</v>
      </c>
      <c r="D313" s="113"/>
      <c r="E313" s="113"/>
      <c r="F313" s="113"/>
      <c r="G313" s="113"/>
      <c r="H313" s="113"/>
      <c r="I313" s="113"/>
      <c r="J313" s="119"/>
      <c r="K313" s="113"/>
      <c r="L313" s="120"/>
      <c r="O313" s="120"/>
    </row>
    <row r="314" spans="1:15" s="121" customFormat="1" ht="12.75">
      <c r="A314" s="116" t="s">
        <v>213</v>
      </c>
      <c r="B314" s="117"/>
      <c r="C314" s="118" t="s">
        <v>214</v>
      </c>
      <c r="D314" s="113"/>
      <c r="E314" s="113"/>
      <c r="F314" s="113"/>
      <c r="G314" s="113"/>
      <c r="H314" s="113"/>
      <c r="I314" s="113"/>
      <c r="J314" s="119"/>
      <c r="K314" s="113"/>
      <c r="L314" s="120"/>
      <c r="O314" s="120"/>
    </row>
    <row r="315" spans="1:15" s="121" customFormat="1" ht="12.75">
      <c r="A315" s="116" t="s">
        <v>215</v>
      </c>
      <c r="B315" s="117"/>
      <c r="C315" s="118" t="s">
        <v>214</v>
      </c>
      <c r="D315" s="113"/>
      <c r="E315" s="113"/>
      <c r="F315" s="113"/>
      <c r="G315" s="113"/>
      <c r="H315" s="113"/>
      <c r="I315" s="113"/>
      <c r="J315" s="119"/>
      <c r="K315" s="113"/>
      <c r="L315" s="120"/>
      <c r="O315" s="120"/>
    </row>
    <row r="316" spans="1:15" s="121" customFormat="1" ht="12.75">
      <c r="A316" s="116" t="s">
        <v>216</v>
      </c>
      <c r="B316" s="117"/>
      <c r="C316" s="113" t="s">
        <v>217</v>
      </c>
      <c r="D316" s="113"/>
      <c r="E316" s="113"/>
      <c r="F316" s="113"/>
      <c r="G316" s="113"/>
      <c r="H316" s="113"/>
      <c r="I316" s="113"/>
      <c r="J316" s="113"/>
      <c r="K316" s="113"/>
      <c r="L316" s="120"/>
      <c r="O316" s="120"/>
    </row>
    <row r="317" spans="1:15" s="121" customFormat="1" ht="12.75">
      <c r="A317" s="116" t="s">
        <v>218</v>
      </c>
      <c r="B317" s="117"/>
      <c r="C317" s="113" t="s">
        <v>219</v>
      </c>
      <c r="D317" s="113"/>
      <c r="E317" s="113"/>
      <c r="F317" s="113"/>
      <c r="G317" s="113"/>
      <c r="H317" s="113"/>
      <c r="I317" s="113"/>
      <c r="J317" s="113"/>
      <c r="K317" s="113"/>
      <c r="L317" s="120"/>
      <c r="O317" s="120"/>
    </row>
    <row r="318" spans="1:15" s="121" customFormat="1" ht="12.75">
      <c r="A318" s="116"/>
      <c r="B318" s="117"/>
      <c r="C318" s="113" t="s">
        <v>220</v>
      </c>
      <c r="D318" s="113"/>
      <c r="E318" s="113"/>
      <c r="F318" s="113"/>
      <c r="G318" s="113"/>
      <c r="H318" s="113"/>
      <c r="I318" s="113"/>
      <c r="J318" s="113"/>
      <c r="K318" s="113"/>
      <c r="L318" s="120"/>
      <c r="O318" s="120"/>
    </row>
    <row r="319" spans="1:15" s="121" customFormat="1" ht="12.75">
      <c r="A319" s="116"/>
      <c r="B319" s="117"/>
      <c r="C319" s="113" t="s">
        <v>221</v>
      </c>
      <c r="D319" s="113"/>
      <c r="E319" s="113"/>
      <c r="F319" s="113"/>
      <c r="G319" s="113"/>
      <c r="H319" s="113"/>
      <c r="I319" s="113"/>
      <c r="J319" s="113"/>
      <c r="K319" s="113"/>
      <c r="L319" s="120"/>
      <c r="O319" s="120"/>
    </row>
    <row r="320" spans="1:15" s="121" customFormat="1" ht="12.75">
      <c r="A320" s="116" t="s">
        <v>222</v>
      </c>
      <c r="B320" s="117"/>
      <c r="C320" s="113" t="s">
        <v>223</v>
      </c>
      <c r="D320" s="113"/>
      <c r="E320" s="113"/>
      <c r="F320" s="113"/>
      <c r="G320" s="113"/>
      <c r="H320" s="113"/>
      <c r="I320" s="113"/>
      <c r="J320" s="113"/>
      <c r="K320" s="113"/>
      <c r="L320" s="120"/>
      <c r="O320" s="120"/>
    </row>
    <row r="321" spans="1:15" s="121" customFormat="1" ht="12.75">
      <c r="A321" s="116" t="s">
        <v>224</v>
      </c>
      <c r="B321" s="117"/>
      <c r="C321" s="113" t="s">
        <v>225</v>
      </c>
      <c r="D321" s="113"/>
      <c r="E321" s="113"/>
      <c r="F321" s="113"/>
      <c r="G321" s="113"/>
      <c r="H321" s="113"/>
      <c r="I321" s="113"/>
      <c r="J321" s="113"/>
      <c r="K321" s="113"/>
      <c r="L321" s="120"/>
      <c r="O321" s="120"/>
    </row>
    <row r="322" spans="1:15" s="121" customFormat="1" ht="12.75">
      <c r="A322" s="116"/>
      <c r="B322" s="117"/>
      <c r="C322" s="113" t="s">
        <v>226</v>
      </c>
      <c r="D322" s="113"/>
      <c r="E322" s="113"/>
      <c r="F322" s="113"/>
      <c r="G322" s="113"/>
      <c r="H322" s="113"/>
      <c r="I322" s="113"/>
      <c r="J322" s="113"/>
      <c r="K322" s="113"/>
      <c r="L322" s="120"/>
      <c r="O322" s="120"/>
    </row>
    <row r="323" spans="1:15" s="121" customFormat="1" ht="12.75">
      <c r="A323" s="116" t="s">
        <v>227</v>
      </c>
      <c r="B323" s="117"/>
      <c r="C323" s="113" t="s">
        <v>228</v>
      </c>
      <c r="D323" s="113"/>
      <c r="E323" s="113"/>
      <c r="F323" s="113"/>
      <c r="G323" s="113"/>
      <c r="H323" s="113"/>
      <c r="I323" s="113"/>
      <c r="J323" s="113"/>
      <c r="K323" s="113"/>
      <c r="L323" s="120"/>
      <c r="O323" s="120"/>
    </row>
    <row r="324" spans="1:15" s="121" customFormat="1" ht="12.75">
      <c r="A324" s="116"/>
      <c r="B324" s="117"/>
      <c r="C324" s="122" t="s">
        <v>229</v>
      </c>
      <c r="D324" s="113"/>
      <c r="E324" s="113"/>
      <c r="F324" s="113"/>
      <c r="G324" s="113"/>
      <c r="H324" s="113"/>
      <c r="I324" s="113"/>
      <c r="J324" s="113"/>
      <c r="K324" s="113"/>
      <c r="L324" s="120"/>
      <c r="O324" s="120"/>
    </row>
    <row r="325" spans="1:15" s="121" customFormat="1" ht="12.75">
      <c r="A325" s="116"/>
      <c r="B325" s="117"/>
      <c r="C325" s="113" t="s">
        <v>230</v>
      </c>
      <c r="D325" s="113"/>
      <c r="E325" s="113"/>
      <c r="F325" s="113"/>
      <c r="G325" s="113"/>
      <c r="H325" s="113"/>
      <c r="I325" s="113"/>
      <c r="J325" s="113"/>
      <c r="K325" s="113"/>
      <c r="L325" s="120"/>
      <c r="O325" s="120"/>
    </row>
    <row r="326" spans="1:15" s="121" customFormat="1" ht="12.75">
      <c r="A326" s="116" t="s">
        <v>231</v>
      </c>
      <c r="B326" s="117"/>
      <c r="C326" s="113" t="s">
        <v>232</v>
      </c>
      <c r="D326" s="113"/>
      <c r="E326" s="113"/>
      <c r="F326" s="113"/>
      <c r="G326" s="113"/>
      <c r="H326" s="113"/>
      <c r="I326" s="113"/>
      <c r="J326" s="113"/>
      <c r="K326" s="113"/>
      <c r="L326" s="120"/>
      <c r="O326" s="120"/>
    </row>
    <row r="327" spans="1:15" s="121" customFormat="1" ht="12.75">
      <c r="A327" s="116"/>
      <c r="B327" s="117"/>
      <c r="C327" s="113" t="s">
        <v>233</v>
      </c>
      <c r="D327" s="113"/>
      <c r="E327" s="113"/>
      <c r="F327" s="113"/>
      <c r="G327" s="113"/>
      <c r="H327" s="113"/>
      <c r="I327" s="113"/>
      <c r="J327" s="113"/>
      <c r="K327" s="113"/>
      <c r="L327" s="120"/>
      <c r="O327" s="120"/>
    </row>
    <row r="328" spans="1:15" s="121" customFormat="1" ht="12.75">
      <c r="A328" s="116"/>
      <c r="B328" s="117"/>
      <c r="C328" s="113" t="s">
        <v>234</v>
      </c>
      <c r="D328" s="113"/>
      <c r="E328" s="113"/>
      <c r="F328" s="113"/>
      <c r="G328" s="113"/>
      <c r="H328" s="113"/>
      <c r="I328" s="113"/>
      <c r="J328" s="113"/>
      <c r="K328" s="113"/>
      <c r="L328" s="120"/>
      <c r="O328" s="120"/>
    </row>
    <row r="329" spans="1:15" s="121" customFormat="1" ht="12.75">
      <c r="A329" s="116" t="s">
        <v>235</v>
      </c>
      <c r="B329" s="117"/>
      <c r="C329" s="113" t="s">
        <v>236</v>
      </c>
      <c r="D329" s="113"/>
      <c r="E329" s="113"/>
      <c r="F329" s="113"/>
      <c r="G329" s="113"/>
      <c r="H329" s="113"/>
      <c r="I329" s="113"/>
      <c r="J329" s="113"/>
      <c r="K329" s="113"/>
      <c r="L329" s="120"/>
      <c r="O329" s="120"/>
    </row>
    <row r="330" spans="1:15" s="121" customFormat="1" ht="12.75">
      <c r="A330" s="116"/>
      <c r="B330" s="117"/>
      <c r="C330" s="113" t="s">
        <v>237</v>
      </c>
      <c r="D330" s="113"/>
      <c r="E330" s="113"/>
      <c r="F330" s="113"/>
      <c r="G330" s="113"/>
      <c r="H330" s="113"/>
      <c r="I330" s="113"/>
      <c r="J330" s="113"/>
      <c r="K330" s="113"/>
      <c r="L330" s="120"/>
      <c r="O330" s="120"/>
    </row>
    <row r="331" spans="1:15" s="121" customFormat="1" ht="12.75">
      <c r="A331" s="116"/>
      <c r="B331" s="117"/>
      <c r="C331" s="113" t="s">
        <v>238</v>
      </c>
      <c r="D331" s="113"/>
      <c r="E331" s="113"/>
      <c r="F331" s="113"/>
      <c r="G331" s="113"/>
      <c r="H331" s="113"/>
      <c r="I331" s="113"/>
      <c r="J331" s="113"/>
      <c r="K331" s="113"/>
      <c r="L331" s="120"/>
      <c r="O331" s="120"/>
    </row>
    <row r="332" spans="1:15" s="121" customFormat="1" ht="12.75">
      <c r="A332" s="116"/>
      <c r="B332" s="117"/>
      <c r="C332" s="113" t="s">
        <v>239</v>
      </c>
      <c r="D332" s="113"/>
      <c r="E332" s="113"/>
      <c r="F332" s="113"/>
      <c r="G332" s="113"/>
      <c r="H332" s="113"/>
      <c r="I332" s="113"/>
      <c r="J332" s="113"/>
      <c r="K332" s="113"/>
      <c r="L332" s="120"/>
      <c r="N332" s="123"/>
      <c r="O332" s="124"/>
    </row>
    <row r="333" spans="1:15" s="121" customFormat="1" ht="12.75">
      <c r="A333" s="116"/>
      <c r="B333" s="117"/>
      <c r="C333" s="113" t="s">
        <v>240</v>
      </c>
      <c r="D333" s="113"/>
      <c r="E333" s="113"/>
      <c r="F333" s="113"/>
      <c r="G333" s="113"/>
      <c r="H333" s="113"/>
      <c r="I333" s="113"/>
      <c r="J333" s="113"/>
      <c r="K333" s="113"/>
      <c r="L333" s="120"/>
      <c r="O333" s="120"/>
    </row>
    <row r="334" spans="1:15" s="121" customFormat="1" ht="12.75">
      <c r="A334" s="116"/>
      <c r="B334" s="117"/>
      <c r="C334" s="113" t="s">
        <v>241</v>
      </c>
      <c r="D334" s="113" t="s">
        <v>243</v>
      </c>
      <c r="E334" s="125">
        <v>0.35</v>
      </c>
      <c r="F334" s="113"/>
      <c r="G334" s="113"/>
      <c r="H334" s="113"/>
      <c r="I334" s="113"/>
      <c r="J334" s="113"/>
      <c r="K334" s="126"/>
      <c r="L334" s="120"/>
      <c r="O334" s="120"/>
    </row>
    <row r="335" spans="1:15" s="121" customFormat="1" ht="12.75">
      <c r="A335" s="116" t="s">
        <v>4</v>
      </c>
      <c r="B335" s="117"/>
      <c r="C335" s="113" t="s">
        <v>242</v>
      </c>
      <c r="D335" s="113" t="s">
        <v>244</v>
      </c>
      <c r="E335" s="125">
        <v>0.098</v>
      </c>
      <c r="F335" s="113" t="s">
        <v>245</v>
      </c>
      <c r="G335" s="113"/>
      <c r="H335" s="113"/>
      <c r="I335" s="113"/>
      <c r="J335" s="113"/>
      <c r="K335" s="113"/>
      <c r="L335" s="120"/>
      <c r="M335" s="123" t="s">
        <v>246</v>
      </c>
      <c r="O335" s="120"/>
    </row>
    <row r="336" spans="1:15" s="121" customFormat="1" ht="12.75">
      <c r="A336" s="116"/>
      <c r="B336" s="117"/>
      <c r="C336" s="113"/>
      <c r="D336" s="113" t="s">
        <v>247</v>
      </c>
      <c r="E336" s="125">
        <v>0.4137</v>
      </c>
      <c r="F336" s="113" t="s">
        <v>248</v>
      </c>
      <c r="G336" s="113"/>
      <c r="H336" s="113"/>
      <c r="I336" s="113"/>
      <c r="J336" s="113"/>
      <c r="K336" s="113"/>
      <c r="L336" s="120"/>
      <c r="O336" s="120"/>
    </row>
    <row r="337" spans="1:15" s="121" customFormat="1" ht="12.75">
      <c r="A337" s="116"/>
      <c r="B337" s="117"/>
      <c r="C337" s="113"/>
      <c r="D337" s="113"/>
      <c r="E337" s="113"/>
      <c r="F337" s="113"/>
      <c r="G337" s="113"/>
      <c r="H337" s="113"/>
      <c r="I337" s="113"/>
      <c r="J337" s="113"/>
      <c r="K337" s="113"/>
      <c r="L337" s="120"/>
      <c r="O337" s="120"/>
    </row>
    <row r="338" spans="1:15" s="121" customFormat="1" ht="12.75">
      <c r="A338" s="116" t="s">
        <v>249</v>
      </c>
      <c r="B338" s="117"/>
      <c r="C338" s="113" t="s">
        <v>300</v>
      </c>
      <c r="D338" s="113"/>
      <c r="E338" s="113"/>
      <c r="F338" s="113"/>
      <c r="G338" s="113"/>
      <c r="H338" s="113"/>
      <c r="I338" s="113"/>
      <c r="J338" s="126"/>
      <c r="K338" s="113"/>
      <c r="L338" s="120"/>
      <c r="O338" s="120"/>
    </row>
    <row r="339" spans="1:15" s="121" customFormat="1" ht="12.75">
      <c r="A339" s="116" t="s">
        <v>250</v>
      </c>
      <c r="B339" s="117"/>
      <c r="C339" s="113" t="s">
        <v>251</v>
      </c>
      <c r="D339" s="113"/>
      <c r="E339" s="113"/>
      <c r="F339" s="113"/>
      <c r="G339" s="113"/>
      <c r="H339" s="113"/>
      <c r="I339" s="113"/>
      <c r="J339" s="113"/>
      <c r="K339" s="113"/>
      <c r="L339" s="120"/>
      <c r="O339" s="120"/>
    </row>
    <row r="340" spans="1:15" s="121" customFormat="1" ht="12.75">
      <c r="A340" s="116"/>
      <c r="B340" s="117"/>
      <c r="C340" s="113" t="s">
        <v>252</v>
      </c>
      <c r="D340" s="113"/>
      <c r="E340" s="113"/>
      <c r="F340" s="113"/>
      <c r="G340" s="113"/>
      <c r="H340" s="113"/>
      <c r="I340" s="113"/>
      <c r="J340" s="113"/>
      <c r="K340" s="113"/>
      <c r="L340" s="120"/>
      <c r="O340" s="120"/>
    </row>
    <row r="341" spans="1:15" s="121" customFormat="1" ht="12.75">
      <c r="A341" s="116" t="s">
        <v>253</v>
      </c>
      <c r="B341" s="117"/>
      <c r="C341" s="113" t="s">
        <v>254</v>
      </c>
      <c r="D341" s="113"/>
      <c r="E341" s="113"/>
      <c r="F341" s="113"/>
      <c r="G341" s="113"/>
      <c r="H341" s="113"/>
      <c r="I341" s="113"/>
      <c r="J341" s="113"/>
      <c r="K341" s="113"/>
      <c r="L341" s="120"/>
      <c r="O341" s="120"/>
    </row>
    <row r="342" spans="1:15" s="121" customFormat="1" ht="12.75">
      <c r="A342" s="116"/>
      <c r="B342" s="117"/>
      <c r="C342" s="113" t="s">
        <v>255</v>
      </c>
      <c r="D342" s="113"/>
      <c r="E342" s="113"/>
      <c r="F342" s="113"/>
      <c r="G342" s="113"/>
      <c r="H342" s="113"/>
      <c r="I342" s="113"/>
      <c r="J342" s="113"/>
      <c r="K342" s="113"/>
      <c r="L342" s="120"/>
      <c r="O342" s="120"/>
    </row>
    <row r="343" spans="1:15" s="121" customFormat="1" ht="12.75">
      <c r="A343" s="116"/>
      <c r="B343" s="117"/>
      <c r="C343" s="113" t="s">
        <v>256</v>
      </c>
      <c r="D343" s="113"/>
      <c r="E343" s="113"/>
      <c r="F343" s="113"/>
      <c r="G343" s="113"/>
      <c r="H343" s="113"/>
      <c r="I343" s="113"/>
      <c r="J343" s="113"/>
      <c r="K343" s="113"/>
      <c r="L343" s="120"/>
      <c r="O343" s="120"/>
    </row>
    <row r="344" spans="1:15" s="121" customFormat="1" ht="12.75">
      <c r="A344" s="116" t="s">
        <v>257</v>
      </c>
      <c r="B344" s="117"/>
      <c r="C344" s="113" t="s">
        <v>258</v>
      </c>
      <c r="D344" s="113"/>
      <c r="E344" s="113"/>
      <c r="F344" s="113"/>
      <c r="G344" s="113"/>
      <c r="H344" s="113"/>
      <c r="I344" s="113"/>
      <c r="J344" s="113"/>
      <c r="K344" s="113"/>
      <c r="L344" s="120"/>
      <c r="O344" s="120"/>
    </row>
    <row r="345" spans="1:15" s="121" customFormat="1" ht="13.5">
      <c r="A345" s="189" t="s">
        <v>259</v>
      </c>
      <c r="B345" s="190"/>
      <c r="C345" s="191" t="s">
        <v>260</v>
      </c>
      <c r="D345" s="191"/>
      <c r="E345" s="191"/>
      <c r="F345" s="191"/>
      <c r="G345" s="191"/>
      <c r="H345" s="191"/>
      <c r="I345" s="191"/>
      <c r="J345" s="191"/>
      <c r="K345" s="191"/>
      <c r="L345" s="120"/>
      <c r="O345" s="120"/>
    </row>
    <row r="346" spans="1:15" s="121" customFormat="1" ht="13.5">
      <c r="A346" s="189"/>
      <c r="B346" s="190"/>
      <c r="C346" s="191" t="s">
        <v>261</v>
      </c>
      <c r="D346" s="191"/>
      <c r="E346" s="191"/>
      <c r="F346" s="191"/>
      <c r="G346" s="191"/>
      <c r="H346" s="191"/>
      <c r="I346" s="191"/>
      <c r="J346" s="191"/>
      <c r="K346" s="191"/>
      <c r="L346" s="120"/>
      <c r="O346" s="120"/>
    </row>
    <row r="347" spans="1:15" s="121" customFormat="1" ht="13.5">
      <c r="A347" s="189"/>
      <c r="B347" s="190"/>
      <c r="C347" s="191" t="s">
        <v>262</v>
      </c>
      <c r="D347" s="191"/>
      <c r="E347" s="191"/>
      <c r="F347" s="191"/>
      <c r="G347" s="191"/>
      <c r="H347" s="191"/>
      <c r="I347" s="191"/>
      <c r="J347" s="191"/>
      <c r="K347" s="191"/>
      <c r="L347" s="120"/>
      <c r="O347" s="120"/>
    </row>
    <row r="348" spans="1:15" s="121" customFormat="1" ht="13.5">
      <c r="A348" s="189" t="s">
        <v>263</v>
      </c>
      <c r="B348" s="190"/>
      <c r="C348" s="191" t="s">
        <v>264</v>
      </c>
      <c r="D348" s="191"/>
      <c r="E348" s="191"/>
      <c r="F348" s="191"/>
      <c r="G348" s="191"/>
      <c r="H348" s="191"/>
      <c r="I348" s="191"/>
      <c r="J348" s="191"/>
      <c r="K348" s="191"/>
      <c r="L348" s="120"/>
      <c r="O348" s="120"/>
    </row>
    <row r="349" spans="1:15" s="121" customFormat="1" ht="13.5">
      <c r="A349" s="189"/>
      <c r="B349" s="190"/>
      <c r="C349" s="191" t="s">
        <v>265</v>
      </c>
      <c r="D349" s="191"/>
      <c r="E349" s="191"/>
      <c r="F349" s="191"/>
      <c r="G349" s="191"/>
      <c r="H349" s="191"/>
      <c r="I349" s="191"/>
      <c r="J349" s="191"/>
      <c r="K349" s="191"/>
      <c r="L349" s="120"/>
      <c r="O349" s="120"/>
    </row>
    <row r="350" spans="1:15" s="121" customFormat="1" ht="13.5">
      <c r="A350" s="189" t="s">
        <v>266</v>
      </c>
      <c r="B350" s="190"/>
      <c r="C350" s="191" t="s">
        <v>267</v>
      </c>
      <c r="D350" s="191"/>
      <c r="E350" s="191"/>
      <c r="F350" s="191"/>
      <c r="G350" s="191"/>
      <c r="H350" s="191"/>
      <c r="I350" s="191"/>
      <c r="J350" s="191"/>
      <c r="K350" s="191"/>
      <c r="L350" s="120"/>
      <c r="O350" s="120"/>
    </row>
    <row r="351" spans="1:15" s="121" customFormat="1" ht="13.5">
      <c r="A351" s="189" t="s">
        <v>268</v>
      </c>
      <c r="B351" s="190"/>
      <c r="C351" s="191" t="s">
        <v>269</v>
      </c>
      <c r="D351" s="191"/>
      <c r="E351" s="191"/>
      <c r="F351" s="191"/>
      <c r="G351" s="191"/>
      <c r="H351" s="191"/>
      <c r="I351" s="191"/>
      <c r="J351" s="191"/>
      <c r="K351" s="191"/>
      <c r="L351" s="120"/>
      <c r="O351" s="120"/>
    </row>
    <row r="352" spans="1:15" s="121" customFormat="1" ht="13.5">
      <c r="A352" s="192"/>
      <c r="B352" s="190"/>
      <c r="C352" s="191" t="s">
        <v>377</v>
      </c>
      <c r="D352" s="191"/>
      <c r="E352" s="191"/>
      <c r="F352" s="191"/>
      <c r="G352" s="191"/>
      <c r="H352" s="191"/>
      <c r="I352" s="191"/>
      <c r="J352" s="191"/>
      <c r="K352" s="191"/>
      <c r="L352" s="120"/>
      <c r="O352" s="120"/>
    </row>
    <row r="353" spans="1:15" s="121" customFormat="1" ht="13.5">
      <c r="A353" s="192"/>
      <c r="B353" s="192"/>
      <c r="C353" s="191" t="s">
        <v>270</v>
      </c>
      <c r="D353" s="191"/>
      <c r="E353" s="191"/>
      <c r="F353" s="191"/>
      <c r="G353" s="191"/>
      <c r="H353" s="191"/>
      <c r="I353" s="191"/>
      <c r="J353" s="191"/>
      <c r="K353" s="191"/>
      <c r="L353" s="120"/>
      <c r="O353" s="120"/>
    </row>
    <row r="354" spans="1:15" s="121" customFormat="1" ht="13.5">
      <c r="A354" s="193" t="s">
        <v>271</v>
      </c>
      <c r="B354" s="192"/>
      <c r="C354" s="191" t="s">
        <v>272</v>
      </c>
      <c r="D354" s="194"/>
      <c r="E354" s="191"/>
      <c r="F354" s="191"/>
      <c r="G354" s="191"/>
      <c r="H354" s="191"/>
      <c r="I354" s="191"/>
      <c r="J354" s="191"/>
      <c r="K354" s="191"/>
      <c r="L354" s="120"/>
      <c r="O354" s="120"/>
    </row>
    <row r="355" spans="1:15" s="122" customFormat="1" ht="13.5">
      <c r="A355" s="192"/>
      <c r="B355" s="192"/>
      <c r="C355" s="191" t="s">
        <v>273</v>
      </c>
      <c r="D355" s="191"/>
      <c r="E355" s="191"/>
      <c r="F355" s="191"/>
      <c r="G355" s="191"/>
      <c r="H355" s="191"/>
      <c r="I355" s="191"/>
      <c r="J355" s="191"/>
      <c r="K355" s="191"/>
      <c r="L355" s="127"/>
      <c r="O355" s="127"/>
    </row>
    <row r="356" spans="1:15" s="122" customFormat="1" ht="13.5">
      <c r="A356" s="192"/>
      <c r="B356" s="192"/>
      <c r="C356" s="191" t="s">
        <v>274</v>
      </c>
      <c r="D356" s="191"/>
      <c r="E356" s="194"/>
      <c r="F356" s="191"/>
      <c r="G356" s="191"/>
      <c r="H356" s="191"/>
      <c r="I356" s="191"/>
      <c r="J356" s="191"/>
      <c r="K356" s="191"/>
      <c r="L356" s="127"/>
      <c r="O356" s="127"/>
    </row>
    <row r="357" spans="1:15" s="121" customFormat="1" ht="13.5">
      <c r="A357" s="192"/>
      <c r="B357" s="192"/>
      <c r="C357" s="191" t="s">
        <v>275</v>
      </c>
      <c r="D357" s="190"/>
      <c r="E357" s="190"/>
      <c r="F357" s="190"/>
      <c r="G357" s="190"/>
      <c r="H357" s="190"/>
      <c r="I357" s="190"/>
      <c r="J357" s="191"/>
      <c r="K357" s="191"/>
      <c r="L357" s="120"/>
      <c r="O357" s="120"/>
    </row>
    <row r="358" spans="1:15" s="121" customFormat="1" ht="13.5">
      <c r="A358" s="192"/>
      <c r="B358" s="192"/>
      <c r="C358" s="191" t="s">
        <v>366</v>
      </c>
      <c r="D358" s="190"/>
      <c r="E358" s="190"/>
      <c r="F358" s="190"/>
      <c r="G358" s="190"/>
      <c r="H358" s="190"/>
      <c r="I358" s="190"/>
      <c r="J358" s="191"/>
      <c r="K358" s="191"/>
      <c r="L358" s="120"/>
      <c r="O358" s="120"/>
    </row>
    <row r="359" spans="1:15" s="121" customFormat="1" ht="13.5">
      <c r="A359" s="193" t="s">
        <v>276</v>
      </c>
      <c r="B359" s="192"/>
      <c r="C359" s="191" t="s">
        <v>277</v>
      </c>
      <c r="D359" s="191"/>
      <c r="E359" s="191"/>
      <c r="F359" s="191"/>
      <c r="G359" s="191"/>
      <c r="H359" s="191"/>
      <c r="I359" s="191"/>
      <c r="J359" s="191"/>
      <c r="K359" s="191"/>
      <c r="L359" s="120"/>
      <c r="O359" s="120"/>
    </row>
    <row r="360" spans="1:11" ht="15.75">
      <c r="A360" s="195" t="s">
        <v>278</v>
      </c>
      <c r="B360" s="196"/>
      <c r="C360" s="191" t="s">
        <v>279</v>
      </c>
      <c r="D360" s="191"/>
      <c r="E360" s="191"/>
      <c r="F360" s="191"/>
      <c r="G360" s="191"/>
      <c r="H360" s="191"/>
      <c r="I360" s="191"/>
      <c r="J360" s="191"/>
      <c r="K360" s="191"/>
    </row>
    <row r="361" spans="1:11" ht="15.75">
      <c r="A361" s="195"/>
      <c r="B361" s="196"/>
      <c r="C361" s="191" t="s">
        <v>280</v>
      </c>
      <c r="D361" s="190"/>
      <c r="E361" s="190"/>
      <c r="F361" s="190"/>
      <c r="G361" s="190"/>
      <c r="H361" s="190"/>
      <c r="I361" s="190"/>
      <c r="J361" s="191"/>
      <c r="K361" s="191"/>
    </row>
    <row r="362" spans="1:11" ht="15.75">
      <c r="A362" s="197" t="s">
        <v>307</v>
      </c>
      <c r="B362" s="307" t="s">
        <v>364</v>
      </c>
      <c r="C362" s="307"/>
      <c r="D362" s="307"/>
      <c r="E362" s="307"/>
      <c r="F362" s="307"/>
      <c r="G362" s="307"/>
      <c r="H362" s="307"/>
      <c r="I362" s="307"/>
      <c r="J362" s="307"/>
      <c r="K362" s="307"/>
    </row>
    <row r="363" spans="1:16" s="28" customFormat="1" ht="15.75">
      <c r="A363" s="197" t="s">
        <v>353</v>
      </c>
      <c r="B363" s="307" t="s">
        <v>363</v>
      </c>
      <c r="C363" s="307"/>
      <c r="D363" s="307"/>
      <c r="E363" s="307"/>
      <c r="F363" s="307"/>
      <c r="G363" s="307"/>
      <c r="H363" s="307"/>
      <c r="I363" s="307"/>
      <c r="J363" s="307"/>
      <c r="K363" s="307"/>
      <c r="L363" s="91"/>
      <c r="O363" s="91"/>
      <c r="P363" s="28" t="s">
        <v>419</v>
      </c>
    </row>
    <row r="364" spans="1:11" ht="15.75">
      <c r="A364" s="193" t="s">
        <v>354</v>
      </c>
      <c r="B364" s="192"/>
      <c r="C364" s="191" t="s">
        <v>362</v>
      </c>
      <c r="D364" s="190"/>
      <c r="E364" s="190"/>
      <c r="F364" s="190"/>
      <c r="G364" s="190"/>
      <c r="H364" s="190"/>
      <c r="I364" s="190"/>
      <c r="J364" s="191"/>
      <c r="K364" s="191"/>
    </row>
    <row r="365" spans="1:11" ht="15.75">
      <c r="A365" s="193" t="s">
        <v>367</v>
      </c>
      <c r="B365" s="192"/>
      <c r="C365" s="191" t="s">
        <v>368</v>
      </c>
      <c r="D365" s="190"/>
      <c r="E365" s="190"/>
      <c r="F365" s="190"/>
      <c r="G365" s="190"/>
      <c r="H365" s="190"/>
      <c r="I365" s="190"/>
      <c r="J365" s="191"/>
      <c r="K365" s="191"/>
    </row>
    <row r="366" spans="1:13" ht="15.75">
      <c r="A366" s="193" t="s">
        <v>413</v>
      </c>
      <c r="B366" s="192"/>
      <c r="C366" s="241" t="s">
        <v>414</v>
      </c>
      <c r="D366" s="191"/>
      <c r="E366" s="191"/>
      <c r="F366" s="191"/>
      <c r="G366" s="191"/>
      <c r="H366" s="191"/>
      <c r="I366" s="191"/>
      <c r="J366" s="191"/>
      <c r="K366" s="191"/>
      <c r="L366" s="91"/>
      <c r="M366" s="28"/>
    </row>
    <row r="367" spans="1:13" ht="15.75">
      <c r="A367" s="193" t="s">
        <v>421</v>
      </c>
      <c r="B367" s="192"/>
      <c r="C367" s="241" t="s">
        <v>463</v>
      </c>
      <c r="D367" s="191"/>
      <c r="E367" s="191"/>
      <c r="F367" s="225"/>
      <c r="G367" s="225"/>
      <c r="H367" s="225"/>
      <c r="I367" s="225"/>
      <c r="J367" s="225"/>
      <c r="K367" s="225"/>
      <c r="L367" s="226"/>
      <c r="M367" s="227"/>
    </row>
    <row r="368" spans="1:15" s="28" customFormat="1" ht="15.75">
      <c r="A368" s="193" t="s">
        <v>375</v>
      </c>
      <c r="B368" s="192"/>
      <c r="C368" s="241" t="s">
        <v>464</v>
      </c>
      <c r="D368" s="7"/>
      <c r="E368" s="30"/>
      <c r="F368" s="30"/>
      <c r="G368" s="30"/>
      <c r="H368" s="30"/>
      <c r="I368" s="30"/>
      <c r="J368" s="30"/>
      <c r="K368" s="30"/>
      <c r="L368" s="91"/>
      <c r="O368" s="91"/>
    </row>
    <row r="369" spans="1:11" ht="15.75">
      <c r="A369" s="193"/>
      <c r="B369" s="192"/>
      <c r="C369" s="191"/>
      <c r="D369" s="4"/>
      <c r="E369" s="4"/>
      <c r="F369" s="4"/>
      <c r="G369" s="4"/>
      <c r="H369" s="4"/>
      <c r="I369" s="4"/>
      <c r="J369" s="30"/>
      <c r="K369" s="7"/>
    </row>
    <row r="370" spans="1:11" ht="15.75">
      <c r="A370" s="114" t="s">
        <v>299</v>
      </c>
      <c r="B370" s="28"/>
      <c r="C370" s="29"/>
      <c r="D370" s="4"/>
      <c r="E370" s="4"/>
      <c r="F370" s="4"/>
      <c r="G370" s="4"/>
      <c r="H370" s="4"/>
      <c r="I370" s="4"/>
      <c r="J370" s="7"/>
      <c r="K370" s="7"/>
    </row>
    <row r="371" spans="1:11" ht="15.75">
      <c r="A371" s="114" t="s">
        <v>418</v>
      </c>
      <c r="B371" s="28"/>
      <c r="C371" s="29"/>
      <c r="D371" s="4"/>
      <c r="E371" s="4"/>
      <c r="F371" s="4"/>
      <c r="G371" s="4"/>
      <c r="H371" s="4"/>
      <c r="I371" s="4"/>
      <c r="J371" s="7"/>
      <c r="K371" s="7"/>
    </row>
    <row r="372" spans="1:11" ht="15.75">
      <c r="A372" s="23"/>
      <c r="C372" s="7"/>
      <c r="D372" s="4"/>
      <c r="E372" s="4"/>
      <c r="F372" s="4"/>
      <c r="G372" s="4"/>
      <c r="H372" s="4"/>
      <c r="I372" s="4"/>
      <c r="J372" s="7"/>
      <c r="K372" s="7"/>
    </row>
    <row r="373" spans="1:11" ht="15.75">
      <c r="A373" s="23"/>
      <c r="C373" s="7"/>
      <c r="D373" s="4"/>
      <c r="E373" s="4"/>
      <c r="F373" s="4"/>
      <c r="G373" s="4"/>
      <c r="H373" s="4"/>
      <c r="I373" s="4"/>
      <c r="J373" s="7"/>
      <c r="K373" s="7"/>
    </row>
    <row r="374" spans="1:11" ht="15.75">
      <c r="A374" s="23"/>
      <c r="C374" s="7"/>
      <c r="D374" s="4"/>
      <c r="E374" s="4"/>
      <c r="F374" s="4"/>
      <c r="G374" s="4"/>
      <c r="H374" s="4"/>
      <c r="I374" s="4"/>
      <c r="J374" s="7"/>
      <c r="K374" s="9"/>
    </row>
    <row r="375" spans="1:11" ht="15.75">
      <c r="A375" s="23"/>
      <c r="C375" s="7"/>
      <c r="D375" s="4"/>
      <c r="E375" s="4"/>
      <c r="F375" s="4"/>
      <c r="G375" s="4"/>
      <c r="H375" s="4"/>
      <c r="I375" s="4"/>
      <c r="J375" s="7"/>
      <c r="K375" s="9"/>
    </row>
    <row r="376" spans="1:11" ht="15.75">
      <c r="A376" s="23"/>
      <c r="C376" s="7"/>
      <c r="D376" s="4"/>
      <c r="E376" s="4"/>
      <c r="F376" s="4"/>
      <c r="G376" s="4"/>
      <c r="H376" s="4"/>
      <c r="I376" s="4"/>
      <c r="J376" s="7"/>
      <c r="K376" s="4"/>
    </row>
    <row r="377" spans="1:11" ht="15.75">
      <c r="A377" s="23"/>
      <c r="C377" s="7"/>
      <c r="D377" s="9"/>
      <c r="E377" s="31"/>
      <c r="F377" s="9"/>
      <c r="G377" s="9"/>
      <c r="H377" s="32"/>
      <c r="I377" s="9"/>
      <c r="J377" s="7"/>
      <c r="K377" s="4"/>
    </row>
    <row r="378" spans="1:11" ht="15.75">
      <c r="A378" s="23"/>
      <c r="C378" s="7"/>
      <c r="D378" s="9"/>
      <c r="E378" s="31"/>
      <c r="F378" s="9"/>
      <c r="G378" s="9"/>
      <c r="H378" s="32"/>
      <c r="I378" s="9"/>
      <c r="J378" s="31"/>
      <c r="K378" s="4"/>
    </row>
    <row r="379" spans="1:10" ht="15.75">
      <c r="A379" s="23"/>
      <c r="C379" s="7"/>
      <c r="D379" s="4"/>
      <c r="E379" s="4"/>
      <c r="F379" s="4"/>
      <c r="G379" s="4"/>
      <c r="H379" s="4"/>
      <c r="I379" s="4"/>
      <c r="J379" s="31"/>
    </row>
    <row r="380" spans="1:10" ht="15.75">
      <c r="A380" s="2"/>
      <c r="C380" s="2"/>
      <c r="D380" s="4"/>
      <c r="E380" s="4"/>
      <c r="F380" s="4"/>
      <c r="G380" s="4"/>
      <c r="H380" s="4"/>
      <c r="I380" s="4"/>
      <c r="J380" s="4"/>
    </row>
    <row r="381" spans="1:10" ht="15.75">
      <c r="A381" s="2"/>
      <c r="C381" s="2"/>
      <c r="D381" s="4"/>
      <c r="E381" s="4"/>
      <c r="F381" s="4"/>
      <c r="G381" s="4"/>
      <c r="H381" s="4"/>
      <c r="I381" s="4"/>
      <c r="J381" s="4"/>
    </row>
    <row r="382" spans="3:10" ht="15.75">
      <c r="C382" s="4"/>
      <c r="J382" s="4"/>
    </row>
    <row r="383" ht="15.75">
      <c r="C383" s="4"/>
    </row>
    <row r="384" ht="15.75">
      <c r="C384" s="4"/>
    </row>
    <row r="385" ht="15.75">
      <c r="C385" s="28"/>
    </row>
  </sheetData>
  <sheetProtection/>
  <mergeCells count="4">
    <mergeCell ref="U246:AB246"/>
    <mergeCell ref="B189:C189"/>
    <mergeCell ref="B362:K362"/>
    <mergeCell ref="B363:K363"/>
  </mergeCells>
  <printOptions/>
  <pageMargins left="0.75" right="0.75" top="0.53" bottom="1" header="0.5" footer="0.5"/>
  <pageSetup fitToHeight="0" fitToWidth="1" horizontalDpi="600" verticalDpi="600" orientation="landscape" scale="46" r:id="rId1"/>
  <headerFooter alignWithMargins="0">
    <oddHeader>&amp;C&amp;"Arial,Bold"&amp;14Exhibit ATE-4</oddHeader>
  </headerFooter>
  <rowBreaks count="5" manualBreakCount="5">
    <brk id="69" max="255" man="1"/>
    <brk id="129" max="255" man="1"/>
    <brk id="195" max="255" man="1"/>
    <brk id="246" max="255" man="1"/>
    <brk id="2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2" width="8.7109375" style="254" customWidth="1"/>
    <col min="3" max="3" width="4.7109375" style="254" customWidth="1"/>
    <col min="4" max="4" width="24.140625" style="254" customWidth="1"/>
    <col min="5" max="5" width="4.7109375" style="254" customWidth="1"/>
    <col min="6" max="6" width="23.421875" style="254" customWidth="1"/>
    <col min="7" max="7" width="17.8515625" style="258" customWidth="1"/>
    <col min="8" max="8" width="4.7109375" style="278" customWidth="1"/>
    <col min="9" max="9" width="10.8515625" style="254" customWidth="1"/>
    <col min="10" max="10" width="19.28125" style="254" customWidth="1"/>
    <col min="11" max="11" width="9.140625" style="260" customWidth="1"/>
    <col min="12" max="16384" width="9.140625" style="254" customWidth="1"/>
  </cols>
  <sheetData>
    <row r="1" spans="2:12" s="243" customFormat="1" ht="12.75">
      <c r="B1" s="242" t="s">
        <v>365</v>
      </c>
      <c r="C1" s="242"/>
      <c r="D1" s="242"/>
      <c r="E1" s="242"/>
      <c r="G1" s="246"/>
      <c r="H1" s="247"/>
      <c r="K1" s="245"/>
      <c r="L1" s="244" t="s">
        <v>4</v>
      </c>
    </row>
    <row r="2" spans="2:11" s="243" customFormat="1" ht="12.75">
      <c r="B2" s="242" t="s">
        <v>420</v>
      </c>
      <c r="C2" s="242"/>
      <c r="D2" s="242"/>
      <c r="E2" s="242"/>
      <c r="G2" s="246"/>
      <c r="H2" s="247"/>
      <c r="K2" s="245"/>
    </row>
    <row r="3" spans="2:11" s="243" customFormat="1" ht="12.75">
      <c r="B3" s="242" t="s">
        <v>412</v>
      </c>
      <c r="C3" s="242"/>
      <c r="D3" s="242"/>
      <c r="E3" s="242"/>
      <c r="G3" s="246"/>
      <c r="H3" s="247"/>
      <c r="K3" s="245"/>
    </row>
    <row r="4" spans="4:11" s="252" customFormat="1" ht="12.75">
      <c r="D4" s="251"/>
      <c r="E4" s="251"/>
      <c r="G4" s="256"/>
      <c r="H4" s="276"/>
      <c r="K4" s="259"/>
    </row>
    <row r="5" spans="6:11" s="252" customFormat="1" ht="12.75">
      <c r="F5" s="253"/>
      <c r="G5" s="256"/>
      <c r="H5" s="276"/>
      <c r="K5" s="259"/>
    </row>
    <row r="6" spans="6:11" s="252" customFormat="1" ht="12.75">
      <c r="F6" s="253"/>
      <c r="G6" s="256"/>
      <c r="H6" s="276"/>
      <c r="K6" s="259"/>
    </row>
    <row r="7" spans="6:8" s="252" customFormat="1" ht="12.75">
      <c r="F7" s="253"/>
      <c r="G7" s="256"/>
      <c r="H7" s="276"/>
    </row>
    <row r="8" spans="2:9" s="252" customFormat="1" ht="12.75">
      <c r="B8" s="248" t="s">
        <v>411</v>
      </c>
      <c r="C8" s="250"/>
      <c r="D8" s="255" t="s">
        <v>313</v>
      </c>
      <c r="E8" s="259"/>
      <c r="G8" s="258"/>
      <c r="H8" s="278"/>
      <c r="I8" s="254"/>
    </row>
    <row r="9" spans="2:8" s="252" customFormat="1" ht="12.75">
      <c r="B9" s="249">
        <v>1</v>
      </c>
      <c r="C9" s="249"/>
      <c r="D9" s="254" t="s">
        <v>308</v>
      </c>
      <c r="E9" s="254"/>
      <c r="F9" s="257">
        <v>105599115.31692308</v>
      </c>
      <c r="G9" s="277"/>
      <c r="H9" s="254"/>
    </row>
    <row r="10" spans="2:11" ht="12.75">
      <c r="B10" s="249">
        <v>2</v>
      </c>
      <c r="C10" s="249"/>
      <c r="D10" s="254" t="s">
        <v>281</v>
      </c>
      <c r="F10" s="257">
        <v>40736668</v>
      </c>
      <c r="G10" s="277"/>
      <c r="H10" s="254"/>
      <c r="K10" s="254"/>
    </row>
    <row r="11" spans="2:11" ht="12.75">
      <c r="B11" s="249">
        <v>3</v>
      </c>
      <c r="C11" s="249"/>
      <c r="D11" s="254" t="s">
        <v>309</v>
      </c>
      <c r="F11" s="257">
        <v>2996965</v>
      </c>
      <c r="G11" s="277"/>
      <c r="H11" s="254"/>
      <c r="K11" s="254"/>
    </row>
    <row r="12" spans="2:11" ht="12.75">
      <c r="B12" s="249">
        <v>4</v>
      </c>
      <c r="C12" s="249"/>
      <c r="D12" s="254" t="s">
        <v>310</v>
      </c>
      <c r="F12" s="257">
        <v>2332836</v>
      </c>
      <c r="G12" s="277"/>
      <c r="H12" s="254"/>
      <c r="K12" s="254"/>
    </row>
    <row r="13" spans="2:11" ht="12.75">
      <c r="B13" s="249">
        <v>5</v>
      </c>
      <c r="C13" s="249"/>
      <c r="D13" s="254" t="s">
        <v>311</v>
      </c>
      <c r="F13" s="257">
        <v>2597586</v>
      </c>
      <c r="G13" s="277"/>
      <c r="H13" s="254"/>
      <c r="K13" s="254"/>
    </row>
    <row r="14" spans="2:11" ht="12.75">
      <c r="B14" s="249">
        <v>6</v>
      </c>
      <c r="C14" s="249"/>
      <c r="D14" s="254" t="s">
        <v>312</v>
      </c>
      <c r="F14" s="257">
        <v>444972</v>
      </c>
      <c r="G14" s="277"/>
      <c r="H14" s="254"/>
      <c r="K14" s="254"/>
    </row>
    <row r="15" spans="2:11" ht="12.75">
      <c r="B15" s="249"/>
      <c r="C15" s="249"/>
      <c r="K15" s="254"/>
    </row>
    <row r="16" spans="2:11" ht="12.75">
      <c r="B16" s="249"/>
      <c r="C16" s="249"/>
      <c r="K16" s="254"/>
    </row>
    <row r="17" spans="2:3" ht="12.75">
      <c r="B17" s="249"/>
      <c r="C17" s="249"/>
    </row>
    <row r="18" spans="2:3" ht="12.75">
      <c r="B18" s="249"/>
      <c r="C18" s="249"/>
    </row>
    <row r="19" spans="2:3" ht="12.75">
      <c r="B19" s="249"/>
      <c r="C19" s="249"/>
    </row>
    <row r="20" spans="2:3" ht="12.75">
      <c r="B20" s="249"/>
      <c r="C20" s="249"/>
    </row>
    <row r="21" spans="2:3" ht="12.75">
      <c r="B21" s="249"/>
      <c r="C21" s="249"/>
    </row>
    <row r="22" spans="2:3" ht="12.75">
      <c r="B22" s="249"/>
      <c r="C22" s="249"/>
    </row>
    <row r="23" spans="2:3" ht="12.75">
      <c r="B23" s="249"/>
      <c r="C23" s="249"/>
    </row>
    <row r="24" spans="2:3" ht="12.75">
      <c r="B24" s="249"/>
      <c r="C24" s="249"/>
    </row>
    <row r="25" spans="2:3" ht="12.75">
      <c r="B25" s="249"/>
      <c r="C25" s="249"/>
    </row>
    <row r="26" spans="2:3" ht="12.75">
      <c r="B26" s="249"/>
      <c r="C26" s="249"/>
    </row>
  </sheetData>
  <sheetProtection/>
  <printOptions/>
  <pageMargins left="0.5" right="0.5" top="1" bottom="1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54"/>
  <sheetViews>
    <sheetView workbookViewId="0" topLeftCell="A1">
      <selection activeCell="D32" sqref="D32"/>
    </sheetView>
  </sheetViews>
  <sheetFormatPr defaultColWidth="9.140625" defaultRowHeight="12.75"/>
  <cols>
    <col min="1" max="2" width="8.7109375" style="0" customWidth="1"/>
    <col min="3" max="3" width="4.7109375" style="0" customWidth="1"/>
    <col min="4" max="4" width="19.8515625" style="0" customWidth="1"/>
    <col min="5" max="5" width="4.7109375" style="0" customWidth="1"/>
    <col min="6" max="6" width="24.28125" style="0" customWidth="1"/>
    <col min="7" max="7" width="11.140625" style="0" customWidth="1"/>
  </cols>
  <sheetData>
    <row r="1" ht="12.75">
      <c r="B1" s="242" t="s">
        <v>365</v>
      </c>
    </row>
    <row r="2" ht="12.75">
      <c r="B2" s="242" t="s">
        <v>433</v>
      </c>
    </row>
    <row r="3" ht="12.75">
      <c r="B3" s="242" t="s">
        <v>412</v>
      </c>
    </row>
    <row r="5" ht="12.75">
      <c r="D5" t="s">
        <v>4</v>
      </c>
    </row>
    <row r="6" ht="12.75">
      <c r="D6" t="s">
        <v>434</v>
      </c>
    </row>
    <row r="7" spans="4:5" ht="12.75">
      <c r="D7" s="279" t="s">
        <v>435</v>
      </c>
      <c r="E7" s="279"/>
    </row>
    <row r="9" spans="2:6" s="280" customFormat="1" ht="12.75">
      <c r="B9" s="248" t="s">
        <v>436</v>
      </c>
      <c r="D9" s="281" t="s">
        <v>437</v>
      </c>
      <c r="E9" s="282"/>
      <c r="F9" s="281" t="s">
        <v>438</v>
      </c>
    </row>
    <row r="10" spans="2:7" s="280" customFormat="1" ht="12.75">
      <c r="B10" s="283">
        <v>1</v>
      </c>
      <c r="D10" s="284"/>
      <c r="E10" s="284"/>
      <c r="F10" s="284"/>
      <c r="G10" s="284"/>
    </row>
    <row r="11" spans="2:9" s="280" customFormat="1" ht="12.75">
      <c r="B11" s="283">
        <v>2</v>
      </c>
      <c r="D11" s="285" t="s">
        <v>439</v>
      </c>
      <c r="E11" s="285"/>
      <c r="F11" s="286" t="s">
        <v>440</v>
      </c>
      <c r="G11" s="284"/>
      <c r="I11" s="280" t="s">
        <v>4</v>
      </c>
    </row>
    <row r="12" spans="2:6" ht="12.75">
      <c r="B12" s="283">
        <v>3</v>
      </c>
      <c r="D12" s="287">
        <v>303</v>
      </c>
      <c r="E12" s="287"/>
      <c r="F12" s="288">
        <v>0.0333</v>
      </c>
    </row>
    <row r="13" spans="2:6" ht="12.75">
      <c r="B13" s="283">
        <v>4</v>
      </c>
      <c r="D13" s="287">
        <v>303</v>
      </c>
      <c r="E13" s="287"/>
      <c r="F13" s="288">
        <v>0.2</v>
      </c>
    </row>
    <row r="14" spans="2:6" ht="12.75">
      <c r="B14" s="283">
        <v>5</v>
      </c>
      <c r="D14" s="287">
        <v>353</v>
      </c>
      <c r="E14" s="287"/>
      <c r="F14" s="288">
        <v>0.0286</v>
      </c>
    </row>
    <row r="15" ht="12.75">
      <c r="B15" s="283">
        <v>6</v>
      </c>
    </row>
    <row r="16" spans="2:6" ht="12.75">
      <c r="B16" s="283">
        <v>7</v>
      </c>
      <c r="D16" s="289" t="s">
        <v>441</v>
      </c>
      <c r="E16" s="289"/>
      <c r="F16" s="288" t="s">
        <v>442</v>
      </c>
    </row>
    <row r="17" spans="2:6" ht="12.75">
      <c r="B17" s="283">
        <v>8</v>
      </c>
      <c r="D17" s="287">
        <v>352</v>
      </c>
      <c r="E17" s="287"/>
      <c r="F17" s="288">
        <v>0.022</v>
      </c>
    </row>
    <row r="18" spans="2:6" ht="12.75">
      <c r="B18" s="283">
        <v>9</v>
      </c>
      <c r="D18" s="287">
        <v>353</v>
      </c>
      <c r="E18" s="287"/>
      <c r="F18" s="288">
        <v>0.0269</v>
      </c>
    </row>
    <row r="19" spans="2:6" ht="12.75">
      <c r="B19" s="283">
        <v>10</v>
      </c>
      <c r="D19" s="287">
        <v>353</v>
      </c>
      <c r="E19" s="287"/>
      <c r="F19" s="288">
        <v>0.0208</v>
      </c>
    </row>
    <row r="20" spans="2:6" ht="12.75">
      <c r="B20" s="283">
        <v>11</v>
      </c>
      <c r="D20" s="287">
        <v>354</v>
      </c>
      <c r="E20" s="287"/>
      <c r="F20" s="290">
        <v>0.016</v>
      </c>
    </row>
    <row r="21" spans="2:6" ht="12.75">
      <c r="B21" s="283">
        <v>12</v>
      </c>
      <c r="D21" s="291">
        <v>355</v>
      </c>
      <c r="E21" s="291"/>
      <c r="F21" s="292">
        <v>0.0241</v>
      </c>
    </row>
    <row r="22" spans="2:6" ht="12.75">
      <c r="B22" s="283">
        <v>13</v>
      </c>
      <c r="D22" s="293">
        <v>356</v>
      </c>
      <c r="E22" s="293"/>
      <c r="F22" s="292">
        <v>0.0261</v>
      </c>
    </row>
    <row r="23" spans="2:6" ht="12.75">
      <c r="B23" s="283">
        <v>14</v>
      </c>
      <c r="D23" s="291">
        <v>356</v>
      </c>
      <c r="E23" s="291"/>
      <c r="F23" s="294">
        <v>0.0148</v>
      </c>
    </row>
    <row r="24" spans="2:6" ht="12.75">
      <c r="B24" s="283">
        <v>15</v>
      </c>
      <c r="D24" s="291">
        <v>359</v>
      </c>
      <c r="E24" s="291"/>
      <c r="F24" s="295">
        <v>0.0172</v>
      </c>
    </row>
    <row r="25" spans="2:6" ht="12.75">
      <c r="B25" s="283">
        <v>16</v>
      </c>
      <c r="D25" s="291"/>
      <c r="E25" s="291"/>
      <c r="F25" s="295"/>
    </row>
    <row r="26" spans="2:6" ht="12.75">
      <c r="B26" s="283">
        <v>17</v>
      </c>
      <c r="D26" s="296" t="s">
        <v>443</v>
      </c>
      <c r="E26" s="296"/>
      <c r="F26" s="295" t="s">
        <v>444</v>
      </c>
    </row>
    <row r="27" spans="2:6" ht="12.75">
      <c r="B27" s="283">
        <v>18</v>
      </c>
      <c r="D27" s="291">
        <v>390</v>
      </c>
      <c r="E27" s="291"/>
      <c r="F27" s="295">
        <v>0.0345</v>
      </c>
    </row>
    <row r="28" spans="2:6" ht="12.75">
      <c r="B28" s="283">
        <v>19</v>
      </c>
      <c r="D28" s="291">
        <v>391</v>
      </c>
      <c r="E28" s="291"/>
      <c r="F28" s="295">
        <v>0.045</v>
      </c>
    </row>
    <row r="29" spans="2:6" ht="12.75">
      <c r="B29" s="283">
        <v>20</v>
      </c>
      <c r="D29" s="291">
        <v>391</v>
      </c>
      <c r="E29" s="291"/>
      <c r="F29" s="295">
        <v>0.1357</v>
      </c>
    </row>
    <row r="30" spans="2:6" ht="12.75">
      <c r="B30" s="283">
        <v>21</v>
      </c>
      <c r="D30" s="291">
        <v>391</v>
      </c>
      <c r="E30" s="291"/>
      <c r="F30" s="295">
        <v>0.19</v>
      </c>
    </row>
    <row r="31" spans="2:6" ht="12.75">
      <c r="B31" s="283">
        <v>22</v>
      </c>
      <c r="D31" s="291">
        <v>392</v>
      </c>
      <c r="E31" s="291"/>
      <c r="F31" s="295">
        <v>0.04</v>
      </c>
    </row>
    <row r="32" spans="2:6" ht="12.75">
      <c r="B32" s="283">
        <v>23</v>
      </c>
      <c r="D32" s="291">
        <v>392</v>
      </c>
      <c r="E32" s="291"/>
      <c r="F32" s="295">
        <v>0.1429</v>
      </c>
    </row>
    <row r="33" spans="2:6" ht="12.75">
      <c r="B33" s="283">
        <v>24</v>
      </c>
      <c r="D33" s="291">
        <v>392</v>
      </c>
      <c r="E33" s="291"/>
      <c r="F33" s="295">
        <v>0.125</v>
      </c>
    </row>
    <row r="34" spans="2:6" ht="12.75">
      <c r="B34" s="283">
        <v>25</v>
      </c>
      <c r="D34" s="291">
        <v>392</v>
      </c>
      <c r="E34" s="291"/>
      <c r="F34" s="295">
        <v>0.1</v>
      </c>
    </row>
    <row r="35" spans="2:6" ht="12.75">
      <c r="B35" s="283">
        <v>26</v>
      </c>
      <c r="D35" s="291">
        <v>392</v>
      </c>
      <c r="E35" s="291"/>
      <c r="F35" s="295">
        <v>0.0769</v>
      </c>
    </row>
    <row r="36" spans="2:6" ht="12.75">
      <c r="B36" s="283">
        <v>27</v>
      </c>
      <c r="D36" s="291">
        <v>393</v>
      </c>
      <c r="E36" s="291"/>
      <c r="F36" s="295">
        <v>0.05</v>
      </c>
    </row>
    <row r="37" spans="2:6" ht="12.75">
      <c r="B37" s="283">
        <v>28</v>
      </c>
      <c r="D37" s="291">
        <v>394</v>
      </c>
      <c r="E37" s="291"/>
      <c r="F37" s="295">
        <v>0.0475</v>
      </c>
    </row>
    <row r="38" spans="2:6" ht="12.75">
      <c r="B38" s="283">
        <v>29</v>
      </c>
      <c r="D38" s="291">
        <v>395</v>
      </c>
      <c r="E38" s="291"/>
      <c r="F38" s="295">
        <v>0.05</v>
      </c>
    </row>
    <row r="39" spans="2:6" ht="12.75">
      <c r="B39" s="283">
        <v>30</v>
      </c>
      <c r="D39" s="291">
        <v>396</v>
      </c>
      <c r="E39" s="291"/>
      <c r="F39" s="295">
        <v>0.0667</v>
      </c>
    </row>
    <row r="40" spans="2:6" ht="12.75">
      <c r="B40" s="283">
        <v>31</v>
      </c>
      <c r="D40" s="291">
        <v>397</v>
      </c>
      <c r="E40" s="291"/>
      <c r="F40" s="295">
        <v>0.0667</v>
      </c>
    </row>
    <row r="41" spans="2:6" ht="12.75">
      <c r="B41" s="283">
        <v>32</v>
      </c>
      <c r="D41" s="291">
        <v>397</v>
      </c>
      <c r="E41" s="291"/>
      <c r="F41" s="295">
        <v>0.05</v>
      </c>
    </row>
    <row r="42" spans="2:6" ht="12.75">
      <c r="B42" s="283">
        <v>33</v>
      </c>
      <c r="D42" s="297">
        <v>397</v>
      </c>
      <c r="E42" s="297"/>
      <c r="F42" s="298">
        <v>0.1</v>
      </c>
    </row>
    <row r="43" spans="2:6" ht="12.75">
      <c r="B43" s="283">
        <v>34</v>
      </c>
      <c r="D43" s="291">
        <v>397</v>
      </c>
      <c r="E43" s="291"/>
      <c r="F43" s="299">
        <v>0.0833</v>
      </c>
    </row>
    <row r="44" spans="2:6" ht="12.75">
      <c r="B44" s="283">
        <v>35</v>
      </c>
      <c r="D44" s="291">
        <v>397</v>
      </c>
      <c r="E44" s="291"/>
      <c r="F44" s="299">
        <v>0.1</v>
      </c>
    </row>
    <row r="45" spans="2:12" ht="12.75">
      <c r="B45" s="283">
        <v>36</v>
      </c>
      <c r="D45" s="291">
        <v>397</v>
      </c>
      <c r="E45" s="291"/>
      <c r="F45" s="299">
        <v>0.04</v>
      </c>
      <c r="G45" s="300"/>
      <c r="H45" s="300"/>
      <c r="I45" s="300"/>
      <c r="J45" s="300"/>
      <c r="K45" s="300"/>
      <c r="L45" s="301"/>
    </row>
    <row r="46" spans="2:12" ht="12.75">
      <c r="B46" s="283">
        <v>37</v>
      </c>
      <c r="D46" s="291">
        <v>398</v>
      </c>
      <c r="E46" s="291"/>
      <c r="F46" s="299">
        <v>0.06</v>
      </c>
      <c r="G46" s="300"/>
      <c r="H46" s="300"/>
      <c r="I46" s="300"/>
      <c r="J46" s="300"/>
      <c r="K46" s="300"/>
      <c r="L46" s="301"/>
    </row>
    <row r="47" spans="2:12" ht="12.75">
      <c r="B47" s="283">
        <v>38</v>
      </c>
      <c r="D47" s="300"/>
      <c r="E47" s="300"/>
      <c r="F47" s="300"/>
      <c r="G47" s="301"/>
      <c r="H47" s="301"/>
      <c r="I47" s="301"/>
      <c r="J47" s="301"/>
      <c r="K47" s="301"/>
      <c r="L47" s="301"/>
    </row>
    <row r="48" spans="2:12" ht="12.75">
      <c r="B48" s="283">
        <v>39</v>
      </c>
      <c r="D48" t="s">
        <v>445</v>
      </c>
      <c r="G48" s="300"/>
      <c r="H48" s="300"/>
      <c r="I48" s="300"/>
      <c r="J48" s="300"/>
      <c r="K48" s="300"/>
      <c r="L48" s="301"/>
    </row>
    <row r="49" spans="2:12" ht="12.75">
      <c r="B49" s="283">
        <v>40</v>
      </c>
      <c r="D49" t="s">
        <v>446</v>
      </c>
      <c r="G49" s="300"/>
      <c r="H49" s="300"/>
      <c r="I49" s="300"/>
      <c r="J49" s="300"/>
      <c r="K49" s="300"/>
      <c r="L49" s="301"/>
    </row>
    <row r="50" ht="12.75">
      <c r="B50" s="283">
        <v>41</v>
      </c>
    </row>
    <row r="51" spans="2:4" ht="12.75">
      <c r="B51" s="283">
        <v>42</v>
      </c>
      <c r="D51" t="s">
        <v>447</v>
      </c>
    </row>
    <row r="52" spans="2:4" ht="12.75">
      <c r="B52" s="283">
        <v>43</v>
      </c>
      <c r="D52" t="s">
        <v>448</v>
      </c>
    </row>
    <row r="53" ht="12.75">
      <c r="B53" s="283">
        <v>44</v>
      </c>
    </row>
    <row r="54" spans="2:4" ht="12.75">
      <c r="B54" s="283">
        <v>45</v>
      </c>
      <c r="D54" t="s">
        <v>449</v>
      </c>
    </row>
    <row r="55" spans="2:4" ht="12.75">
      <c r="B55" s="283">
        <v>46</v>
      </c>
      <c r="D55" t="s">
        <v>450</v>
      </c>
    </row>
    <row r="56" spans="2:4" ht="12.75">
      <c r="B56" s="283">
        <v>47</v>
      </c>
      <c r="D56" t="s">
        <v>451</v>
      </c>
    </row>
    <row r="57" ht="12.75">
      <c r="B57" s="283" t="s">
        <v>4</v>
      </c>
    </row>
    <row r="58" ht="12.75">
      <c r="B58" s="283" t="s">
        <v>4</v>
      </c>
    </row>
    <row r="59" ht="12.75">
      <c r="B59" s="286"/>
    </row>
    <row r="60" ht="12.75">
      <c r="B60" s="286"/>
    </row>
    <row r="61" ht="12.75">
      <c r="B61" s="286"/>
    </row>
    <row r="62" ht="12.75">
      <c r="B62" s="286"/>
    </row>
    <row r="63" ht="12.75">
      <c r="B63" s="286"/>
    </row>
    <row r="64" ht="12.75">
      <c r="B64" s="286"/>
    </row>
    <row r="65" ht="12.75">
      <c r="B65" s="286"/>
    </row>
    <row r="66" ht="12.75">
      <c r="B66" s="286"/>
    </row>
    <row r="67" ht="12.75">
      <c r="B67" s="286"/>
    </row>
    <row r="68" ht="12.75">
      <c r="B68" s="286"/>
    </row>
    <row r="69" ht="12.75">
      <c r="B69" s="286"/>
    </row>
    <row r="70" ht="12.75">
      <c r="B70" s="286"/>
    </row>
    <row r="71" ht="12.75">
      <c r="B71" s="286"/>
    </row>
    <row r="72" ht="12.75">
      <c r="B72" s="286"/>
    </row>
    <row r="73" ht="12.75">
      <c r="B73" s="286"/>
    </row>
    <row r="74" ht="12.75">
      <c r="B74" s="286"/>
    </row>
    <row r="75" ht="12.75">
      <c r="B75" s="286"/>
    </row>
    <row r="76" ht="12.75">
      <c r="B76" s="283"/>
    </row>
    <row r="77" ht="12.75">
      <c r="B77" s="283"/>
    </row>
    <row r="78" ht="12.75">
      <c r="B78" s="283"/>
    </row>
    <row r="79" ht="12.75">
      <c r="B79" s="283"/>
    </row>
    <row r="80" ht="12.75">
      <c r="B80" s="283"/>
    </row>
    <row r="81" ht="12.75">
      <c r="B81" s="283"/>
    </row>
    <row r="82" ht="12.75">
      <c r="B82" s="283"/>
    </row>
    <row r="83" ht="12.75">
      <c r="B83" s="283"/>
    </row>
    <row r="84" ht="12.75">
      <c r="B84" s="283"/>
    </row>
    <row r="85" ht="12.75">
      <c r="B85" s="283"/>
    </row>
    <row r="86" ht="12.75">
      <c r="B86" s="283"/>
    </row>
    <row r="87" ht="12.75">
      <c r="B87" s="283"/>
    </row>
    <row r="88" ht="12.75">
      <c r="B88" s="283"/>
    </row>
    <row r="89" ht="12.75">
      <c r="B89" s="283"/>
    </row>
    <row r="90" ht="12.75">
      <c r="B90" s="283"/>
    </row>
    <row r="91" ht="12.75">
      <c r="B91" s="283"/>
    </row>
    <row r="92" ht="12.75">
      <c r="B92" s="283"/>
    </row>
    <row r="93" ht="12.75">
      <c r="B93" s="283"/>
    </row>
    <row r="94" ht="12.75">
      <c r="B94" s="283"/>
    </row>
    <row r="95" ht="12.75">
      <c r="B95" s="283"/>
    </row>
    <row r="96" ht="12.75">
      <c r="B96" s="283"/>
    </row>
    <row r="97" ht="12.75">
      <c r="B97" s="283"/>
    </row>
    <row r="98" ht="12.75">
      <c r="B98" s="283"/>
    </row>
    <row r="99" ht="12.75">
      <c r="B99" s="283"/>
    </row>
    <row r="100" ht="12.75">
      <c r="B100" s="283"/>
    </row>
    <row r="101" ht="12.75">
      <c r="B101" s="283"/>
    </row>
    <row r="102" ht="12.75">
      <c r="B102" s="283"/>
    </row>
    <row r="103" ht="12.75">
      <c r="B103" s="283"/>
    </row>
    <row r="104" ht="12.75">
      <c r="B104" s="283"/>
    </row>
    <row r="105" ht="12.75">
      <c r="B105" s="283"/>
    </row>
    <row r="106" ht="12.75">
      <c r="B106" s="283"/>
    </row>
    <row r="107" ht="12.75">
      <c r="B107" s="283"/>
    </row>
    <row r="108" ht="12.75">
      <c r="B108" s="283"/>
    </row>
    <row r="109" ht="12.75">
      <c r="B109" s="283"/>
    </row>
    <row r="110" ht="12.75">
      <c r="B110" s="283"/>
    </row>
    <row r="111" ht="12.75">
      <c r="B111" s="283"/>
    </row>
    <row r="112" ht="12.75">
      <c r="B112" s="283"/>
    </row>
    <row r="113" ht="12.75">
      <c r="B113" s="283"/>
    </row>
    <row r="114" ht="12.75">
      <c r="B114" s="283"/>
    </row>
    <row r="115" ht="12.75">
      <c r="B115" s="283"/>
    </row>
    <row r="116" ht="12.75">
      <c r="B116" s="283"/>
    </row>
    <row r="117" ht="12.75">
      <c r="B117" s="283"/>
    </row>
    <row r="118" ht="12.75">
      <c r="B118" s="283"/>
    </row>
    <row r="119" ht="12.75">
      <c r="B119" s="283"/>
    </row>
    <row r="120" ht="12.75">
      <c r="B120" s="283"/>
    </row>
    <row r="121" ht="12.75">
      <c r="B121" s="283"/>
    </row>
    <row r="122" ht="12.75">
      <c r="B122" s="283"/>
    </row>
    <row r="123" ht="12.75">
      <c r="B123" s="283"/>
    </row>
    <row r="124" ht="12.75">
      <c r="B124" s="283"/>
    </row>
    <row r="125" ht="12.75">
      <c r="B125" s="283"/>
    </row>
    <row r="126" ht="12.75">
      <c r="B126" s="283"/>
    </row>
    <row r="127" ht="12.75">
      <c r="B127" s="283"/>
    </row>
    <row r="128" ht="12.75">
      <c r="B128" s="283"/>
    </row>
    <row r="129" ht="12.75">
      <c r="B129" s="283"/>
    </row>
    <row r="130" ht="12.75">
      <c r="B130" s="283"/>
    </row>
    <row r="131" ht="12.75">
      <c r="B131" s="283"/>
    </row>
    <row r="132" ht="12.75">
      <c r="B132" s="283"/>
    </row>
    <row r="133" ht="12.75">
      <c r="B133" s="283"/>
    </row>
    <row r="134" ht="12.75">
      <c r="B134" s="283"/>
    </row>
    <row r="135" ht="12.75">
      <c r="B135" s="283"/>
    </row>
    <row r="136" ht="12.75">
      <c r="B136" s="283"/>
    </row>
    <row r="137" ht="12.75">
      <c r="B137" s="283"/>
    </row>
    <row r="138" ht="12.75">
      <c r="B138" s="283"/>
    </row>
    <row r="139" ht="12.75">
      <c r="B139" s="283"/>
    </row>
    <row r="140" ht="12.75">
      <c r="B140" s="283"/>
    </row>
    <row r="141" ht="12.75">
      <c r="B141" s="283"/>
    </row>
    <row r="142" ht="12.75">
      <c r="B142" s="283"/>
    </row>
    <row r="143" ht="12.75">
      <c r="B143" s="283"/>
    </row>
    <row r="144" ht="12.75">
      <c r="B144" s="283"/>
    </row>
    <row r="145" ht="12.75">
      <c r="B145" s="283"/>
    </row>
    <row r="146" ht="12.75">
      <c r="B146" s="283"/>
    </row>
    <row r="147" ht="12.75">
      <c r="B147" s="283"/>
    </row>
    <row r="148" ht="12.75">
      <c r="B148" s="283"/>
    </row>
    <row r="149" ht="12.75">
      <c r="B149" s="283"/>
    </row>
    <row r="150" ht="12.75">
      <c r="B150" s="283"/>
    </row>
    <row r="151" ht="12.75">
      <c r="B151" s="283"/>
    </row>
    <row r="152" ht="12.75">
      <c r="B152" s="283"/>
    </row>
    <row r="153" ht="12.75">
      <c r="B153" s="283"/>
    </row>
    <row r="154" ht="12.75">
      <c r="B154" s="28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</dc:creator>
  <cp:keywords/>
  <dc:description/>
  <cp:lastModifiedBy>Systems</cp:lastModifiedBy>
  <cp:lastPrinted>2009-10-15T19:41:55Z</cp:lastPrinted>
  <dcterms:created xsi:type="dcterms:W3CDTF">2008-08-14T19:23:06Z</dcterms:created>
  <dcterms:modified xsi:type="dcterms:W3CDTF">2009-10-22T01:11:55Z</dcterms:modified>
  <cp:category/>
  <cp:version/>
  <cp:contentType/>
  <cp:contentStatus/>
</cp:coreProperties>
</file>