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4515"/>
  </bookViews>
  <sheets>
    <sheet name="Sch 1 TU Adj" sheetId="2" r:id="rId1"/>
    <sheet name="prime rate interest" sheetId="3" r:id="rId2"/>
  </sheets>
  <externalReferences>
    <externalReference r:id="rId3"/>
    <externalReference r:id="rId4"/>
  </externalReferences>
  <definedNames>
    <definedName name="_Order1" hidden="1">255</definedName>
    <definedName name="_Order2" hidden="1">255</definedName>
    <definedName name="ACwvu.DATABASE." localSheetId="0" hidden="1">[1]DATABASE!#REF!</definedName>
    <definedName name="ACwvu.DATABASE." hidden="1">[1]DATABASE!#REF!</definedName>
    <definedName name="AS2DocOpenMode" hidden="1">"AS2DocumentEdit"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PAGE1">#REF!</definedName>
    <definedName name="PAGE2">#REF!</definedName>
    <definedName name="q" hidden="1">{"MATALL",#N/A,FALSE,"Sheet4";"matclass",#N/A,FALSE,"Sheet4"}</definedName>
    <definedName name="Swvu.DATABASE." localSheetId="0" hidden="1">[1]DATABASE!#REF!</definedName>
    <definedName name="Swvu.DATABASE." hidden="1">[1]DATABASE!#REF!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hidden="1">{"MATALL",#N/A,FALSE,"Sheet4";"matclass",#N/A,FALSE,"Sheet4"}</definedName>
    <definedName name="WORKCAPa" hidden="1">{"WCCWCLL",#N/A,FALSE,"Sheet3";"PP",#N/A,FALSE,"Sheet3";"MAT1",#N/A,FALSE,"Sheet3";"MAT2",#N/A,FALSE,"Sheet3"}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PPJOURNAL._.ENTRY." hidden="1">{"PPDEFERREDBAL",#N/A,FALSE,"PRIOR PERIOD ADJMT";#N/A,#N/A,FALSE,"PRIOR PERIOD ADJMT";"PPJOURNALENTRY",#N/A,FALSE,"PRIOR PERIOD ADJMT"}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</definedNames>
  <calcPr calcId="145621"/>
</workbook>
</file>

<file path=xl/calcChain.xml><?xml version="1.0" encoding="utf-8"?>
<calcChain xmlns="http://schemas.openxmlformats.org/spreadsheetml/2006/main">
  <c r="I41" i="2" l="1"/>
  <c r="C25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I32" i="2" l="1"/>
  <c r="I31" i="2"/>
  <c r="I23" i="2"/>
  <c r="I19" i="2"/>
  <c r="G17" i="2"/>
  <c r="G21" i="2" s="1"/>
  <c r="G25" i="2" s="1"/>
  <c r="G29" i="2" s="1"/>
  <c r="I35" i="2" s="1"/>
  <c r="E17" i="2"/>
  <c r="E21" i="2" s="1"/>
  <c r="I16" i="2"/>
  <c r="I15" i="2"/>
  <c r="I14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I33" i="2" l="1"/>
  <c r="I37" i="2" s="1"/>
  <c r="A22" i="2"/>
  <c r="A23" i="2" s="1"/>
  <c r="A24" i="2" s="1"/>
  <c r="A25" i="2" s="1"/>
  <c r="I21" i="2"/>
  <c r="E25" i="2"/>
  <c r="I25" i="2" s="1"/>
  <c r="I17" i="2"/>
  <c r="I39" i="2" l="1"/>
  <c r="I45" i="2" s="1"/>
  <c r="I47" i="2" s="1"/>
  <c r="D25" i="2"/>
  <c r="A26" i="2"/>
  <c r="A27" i="2" s="1"/>
  <c r="A28" i="2" s="1"/>
  <c r="A29" i="2" s="1"/>
  <c r="A30" i="2" s="1"/>
  <c r="D35" i="2" l="1"/>
  <c r="A31" i="2"/>
  <c r="A32" i="2" s="1"/>
  <c r="D33" i="2" l="1"/>
  <c r="A33" i="2"/>
  <c r="A34" i="2" l="1"/>
  <c r="A35" i="2" s="1"/>
  <c r="A36" i="2" s="1"/>
  <c r="A37" i="2" s="1"/>
  <c r="D37" i="2" l="1"/>
  <c r="A38" i="2"/>
  <c r="A39" i="2" s="1"/>
  <c r="D39" i="2"/>
  <c r="A40" i="2" l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D47" i="2" l="1"/>
  <c r="D45" i="2"/>
</calcChain>
</file>

<file path=xl/sharedStrings.xml><?xml version="1.0" encoding="utf-8"?>
<sst xmlns="http://schemas.openxmlformats.org/spreadsheetml/2006/main" count="51" uniqueCount="50">
  <si>
    <t>Annual Cost ($/kW/Yr)</t>
  </si>
  <si>
    <t>Historic Year Actual Divisor</t>
  </si>
  <si>
    <t xml:space="preserve">Account 561.1    </t>
  </si>
  <si>
    <t xml:space="preserve">Account 561.2   </t>
  </si>
  <si>
    <t xml:space="preserve">     Subtotal         </t>
  </si>
  <si>
    <t>Schedule 1 Net Expenses</t>
  </si>
  <si>
    <t xml:space="preserve">Account 561.3    </t>
  </si>
  <si>
    <t>Note 2:  Scheduling, Control, and Dispatch Service--Balancing Authority.</t>
  </si>
  <si>
    <t>Note 3:  Scheduling, Control, and Dispatch Service--Transmission.</t>
  </si>
  <si>
    <t>Schedule 1 True-Up Adjustment</t>
  </si>
  <si>
    <t>Company:</t>
  </si>
  <si>
    <t>True-Up Year:</t>
  </si>
  <si>
    <t>Projected</t>
  </si>
  <si>
    <t>Historic Year Projected Divisor</t>
  </si>
  <si>
    <t>Difference in Divisor</t>
  </si>
  <si>
    <t>Historic Year Projected Annual Cost ($/kW/Yr)</t>
  </si>
  <si>
    <t>Number of Months</t>
  </si>
  <si>
    <t xml:space="preserve">Total True-Up Adjustment Principal &amp; Interest Under(Over) Recovery </t>
  </si>
  <si>
    <t>Historic Year Divisor True-up</t>
  </si>
  <si>
    <t>(a)</t>
  </si>
  <si>
    <t>(b)</t>
  </si>
  <si>
    <t>(d)</t>
  </si>
  <si>
    <t>(e)</t>
  </si>
  <si>
    <t>Actual-Projected</t>
  </si>
  <si>
    <t>Divisor kW (sum lines 8-14)</t>
  </si>
  <si>
    <t>(Line 8 + Line 9 + Line 10)</t>
  </si>
  <si>
    <t>(Line 11 - Line 13)</t>
  </si>
  <si>
    <t>(c)</t>
  </si>
  <si>
    <t>from the total Schedule 1 revenues, which results in the total revenue credit for Schedule 1.</t>
  </si>
  <si>
    <t>This revenue credit is derived from the MISO MR Settlements file by subtracting Schedule 1 revenues related to Schedule 9</t>
  </si>
  <si>
    <t>Note 4:  Revenue collected by the Transmission Owner or ITC under this Schedule 1 for firm transactions of less than 1 year,</t>
  </si>
  <si>
    <t>all non-firm transactions, and any other transactions whose loads are not included in the Attachment O Zonal Rate Divisor for the zone.</t>
  </si>
  <si>
    <t>True-Up Adjustment Principal Under(Over) Recovery</t>
  </si>
  <si>
    <t>Nineteen (19) Month Average Interest Rate (months may vary by TO)</t>
  </si>
  <si>
    <t>True-Up Adjustment Interest Under(Over) Recovery</t>
  </si>
  <si>
    <t>Note 1:  Form 1 or similar source document page references are for actual year for which there is a Form 1 or similar source documents. Inputs in whole dollars.</t>
  </si>
  <si>
    <t>Actual $s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</si>
  <si>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85)</t>
    </r>
    <r>
      <rPr>
        <vertAlign val="superscript"/>
        <sz val="11"/>
        <rFont val="Calibri"/>
        <family val="2"/>
        <scheme val="minor"/>
      </rPr>
      <t>1</t>
    </r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</si>
  <si>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</si>
  <si>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87)</t>
    </r>
  </si>
  <si>
    <r>
      <t>Account 561.BA for Schedule 24</t>
    </r>
    <r>
      <rPr>
        <vertAlign val="superscript"/>
        <sz val="11"/>
        <rFont val="Calibri"/>
        <family val="2"/>
        <scheme val="minor"/>
      </rPr>
      <t>2</t>
    </r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</si>
  <si>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footnote to p 321, Lines 85, 86, &amp; 87)</t>
    </r>
  </si>
  <si>
    <r>
      <t>Account 561 Available excluding revenue credits</t>
    </r>
    <r>
      <rPr>
        <vertAlign val="superscript"/>
        <sz val="11"/>
        <rFont val="Calibri"/>
        <family val="2"/>
        <scheme val="minor"/>
      </rPr>
      <t>3</t>
    </r>
  </si>
  <si>
    <r>
      <t xml:space="preserve">Revenue Credits </t>
    </r>
    <r>
      <rPr>
        <sz val="11"/>
        <rFont val="Calibri"/>
        <family val="2"/>
        <scheme val="minor"/>
      </rPr>
      <t>(Schedule 1 Revenue Credits, excluding True-Up Adj)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</si>
  <si>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page 330, footnote)</t>
    </r>
    <r>
      <rPr>
        <vertAlign val="superscript"/>
        <sz val="11"/>
        <rFont val="Calibri"/>
        <family val="2"/>
        <scheme val="minor"/>
      </rPr>
      <t>4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</si>
  <si>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(Attachment O, pg 1, line 15)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</si>
  <si>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Interest rate sheet</t>
    </r>
  </si>
  <si>
    <t>MidAmerican Energy Company</t>
  </si>
  <si>
    <t>Prime Rate Interest Rate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</si>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</sst>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#,##0.00&quot; $&quot;;\-#,##0.00&quot; $&quot;"/>
    <numFmt numFmtId="167" formatCode="_-* #,##0.0_-;\-* #,##0.0_-;_-* &quot;-&quot;??_-;_-@_-"/>
    <numFmt numFmtId="168" formatCode="m\-d\-yy"/>
    <numFmt numFmtId="169" formatCode="_(* #,##0_);_(* \(#,##0\);_(* &quot;-&quot;??_);_(@_)"/>
    <numFmt numFmtId="170" formatCode="0.0000"/>
    <numFmt numFmtId="171" formatCode="#,##0.000"/>
    <numFmt numFmtId="172" formatCode="_(&quot;$&quot;* #,##0_);_(&quot;$&quot;* \(#,##0\);_(&quot;$&quot;* &quot;-&quot;??_);_(@_)"/>
    <numFmt numFmtId="173" formatCode="_(* #,##0.000_);_(* \(#,##0.000\);_(* &quot;-&quot;??_);_(@_)"/>
    <numFmt numFmtId="174" formatCode="&quot;$&quot;#,##0.00"/>
    <numFmt numFmtId="175" formatCode="[$-409]mmm\-yy;@"/>
    <numFmt numFmtId="176" formatCode="0.00000%"/>
    <numFmt numFmtId="177" formatCode="#,##0;\-#,##0;&quot;-&quot;"/>
    <numFmt numFmtId="178" formatCode="[$-409]mmmm\ d\,\ yyyy;@"/>
    <numFmt numFmtId="179" formatCode="mm/dd/yy"/>
    <numFmt numFmtId="180" formatCode="0.0000%"/>
  </numFmts>
  <fonts count="75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</font>
    <font>
      <b/>
      <i/>
      <sz val="16"/>
      <name val="Helv"/>
    </font>
    <font>
      <sz val="12"/>
      <name val="Garamond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name val="MS Sans Serif"/>
    </font>
    <font>
      <b/>
      <sz val="10"/>
      <name val="MS Sans Serif"/>
    </font>
    <font>
      <sz val="10"/>
      <color indexed="12"/>
      <name val="MS Sans Serif"/>
    </font>
    <font>
      <b/>
      <sz val="10"/>
      <color indexed="12"/>
      <name val="MS Sans Serif"/>
    </font>
    <font>
      <b/>
      <sz val="18"/>
      <color indexed="56"/>
      <name val="Cambria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6"/>
      <name val="Calibri"/>
      <family val="2"/>
      <scheme val="minor"/>
    </font>
    <font>
      <sz val="12"/>
      <name val="Arial MT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2"/>
      <color indexed="8"/>
      <name val="Arial"/>
      <family val="2"/>
    </font>
    <font>
      <sz val="10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b/>
      <sz val="18"/>
      <name val="Arial"/>
      <family val="2"/>
    </font>
    <font>
      <sz val="12"/>
      <name val="TimesNewRomanPS"/>
    </font>
    <font>
      <sz val="10"/>
      <name val="TimesNewRomanPS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name val="Helv"/>
    </font>
    <font>
      <b/>
      <sz val="8"/>
      <color indexed="8"/>
      <name val="Helv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mediumGray">
        <fgColor indexed="22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5" fillId="20" borderId="1">
      <alignment horizontal="center" vertical="center"/>
    </xf>
    <xf numFmtId="0" fontId="6" fillId="3" borderId="0" applyNumberFormat="0" applyBorder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6" fontId="10" fillId="0" borderId="0">
      <protection locked="0"/>
    </xf>
    <xf numFmtId="0" fontId="11" fillId="0" borderId="0" applyNumberFormat="0" applyFill="0" applyBorder="0" applyAlignment="0" applyProtection="0"/>
    <xf numFmtId="167" fontId="12" fillId="0" borderId="0">
      <protection locked="0"/>
    </xf>
    <xf numFmtId="0" fontId="13" fillId="4" borderId="0" applyNumberFormat="0" applyBorder="0" applyAlignment="0" applyProtection="0"/>
    <xf numFmtId="38" fontId="14" fillId="2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166" fontId="12" fillId="0" borderId="0">
      <protection locked="0"/>
    </xf>
    <xf numFmtId="166" fontId="12" fillId="0" borderId="0">
      <protection locked="0"/>
    </xf>
    <xf numFmtId="0" fontId="19" fillId="0" borderId="7" applyNumberFormat="0" applyFill="0" applyAlignment="0" applyProtection="0"/>
    <xf numFmtId="0" fontId="20" fillId="7" borderId="2" applyNumberFormat="0" applyAlignment="0" applyProtection="0"/>
    <xf numFmtId="10" fontId="14" fillId="24" borderId="8" applyNumberFormat="0" applyBorder="0" applyAlignment="0" applyProtection="0"/>
    <xf numFmtId="0" fontId="21" fillId="0" borderId="9" applyNumberFormat="0" applyFill="0" applyAlignment="0" applyProtection="0"/>
    <xf numFmtId="0" fontId="22" fillId="25" borderId="0" applyNumberFormat="0" applyBorder="0" applyAlignment="0" applyProtection="0"/>
    <xf numFmtId="37" fontId="23" fillId="0" borderId="0"/>
    <xf numFmtId="165" fontId="24" fillId="0" borderId="0"/>
    <xf numFmtId="0" fontId="9" fillId="0" borderId="0"/>
    <xf numFmtId="0" fontId="25" fillId="0" borderId="0"/>
    <xf numFmtId="0" fontId="2" fillId="0" borderId="0"/>
    <xf numFmtId="38" fontId="26" fillId="0" borderId="0"/>
    <xf numFmtId="0" fontId="27" fillId="26" borderId="10" applyNumberFormat="0" applyFont="0" applyAlignment="0" applyProtection="0"/>
    <xf numFmtId="0" fontId="28" fillId="21" borderId="11" applyNumberFormat="0" applyAlignment="0" applyProtection="0"/>
    <xf numFmtId="1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0" fontId="30" fillId="0" borderId="12">
      <alignment horizontal="center"/>
    </xf>
    <xf numFmtId="0" fontId="31" fillId="0" borderId="13"/>
    <xf numFmtId="0" fontId="32" fillId="0" borderId="14"/>
    <xf numFmtId="0" fontId="12" fillId="0" borderId="0"/>
    <xf numFmtId="0" fontId="33" fillId="0" borderId="0" applyNumberFormat="0" applyFill="0" applyBorder="0" applyAlignment="0" applyProtection="0"/>
    <xf numFmtId="166" fontId="12" fillId="0" borderId="15">
      <protection locked="0"/>
    </xf>
    <xf numFmtId="37" fontId="14" fillId="27" borderId="0" applyNumberFormat="0" applyBorder="0" applyAlignment="0" applyProtection="0"/>
    <xf numFmtId="37" fontId="34" fillId="0" borderId="0"/>
    <xf numFmtId="3" fontId="35" fillId="0" borderId="7" applyProtection="0"/>
    <xf numFmtId="0" fontId="36" fillId="0" borderId="0" applyNumberFormat="0" applyFill="0" applyBorder="0" applyAlignment="0" applyProtection="0"/>
    <xf numFmtId="174" fontId="43" fillId="0" borderId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6" fillId="3" borderId="0" applyNumberFormat="0" applyBorder="0" applyAlignment="0" applyProtection="0"/>
    <xf numFmtId="174" fontId="14" fillId="0" borderId="0" applyFill="0"/>
    <xf numFmtId="174" fontId="14" fillId="0" borderId="0">
      <alignment horizontal="center"/>
    </xf>
    <xf numFmtId="0" fontId="14" fillId="0" borderId="0" applyFill="0">
      <alignment horizontal="center"/>
    </xf>
    <xf numFmtId="174" fontId="44" fillId="0" borderId="19" applyFill="0"/>
    <xf numFmtId="0" fontId="9" fillId="0" borderId="0" applyFont="0" applyAlignment="0"/>
    <xf numFmtId="0" fontId="45" fillId="0" borderId="0" applyFill="0">
      <alignment vertical="top"/>
    </xf>
    <xf numFmtId="0" fontId="44" fillId="0" borderId="0" applyFill="0">
      <alignment horizontal="left" vertical="top"/>
    </xf>
    <xf numFmtId="174" fontId="46" fillId="0" borderId="17" applyFill="0"/>
    <xf numFmtId="0" fontId="9" fillId="0" borderId="0" applyNumberFormat="0" applyFont="0" applyAlignment="0"/>
    <xf numFmtId="0" fontId="45" fillId="0" borderId="0" applyFill="0">
      <alignment wrapText="1"/>
    </xf>
    <xf numFmtId="0" fontId="44" fillId="0" borderId="0" applyFill="0">
      <alignment horizontal="left" vertical="top" wrapText="1"/>
    </xf>
    <xf numFmtId="174" fontId="47" fillId="0" borderId="0" applyFill="0"/>
    <xf numFmtId="0" fontId="48" fillId="0" borderId="0" applyNumberFormat="0" applyFont="0" applyAlignment="0">
      <alignment horizontal="center"/>
    </xf>
    <xf numFmtId="0" fontId="49" fillId="0" borderId="0" applyFill="0">
      <alignment vertical="top" wrapText="1"/>
    </xf>
    <xf numFmtId="0" fontId="46" fillId="0" borderId="0" applyFill="0">
      <alignment horizontal="left" vertical="top" wrapText="1"/>
    </xf>
    <xf numFmtId="174" fontId="9" fillId="0" borderId="0" applyFill="0"/>
    <xf numFmtId="0" fontId="48" fillId="0" borderId="0" applyNumberFormat="0" applyFont="0" applyAlignment="0">
      <alignment horizontal="center"/>
    </xf>
    <xf numFmtId="0" fontId="50" fillId="0" borderId="0" applyFill="0">
      <alignment vertical="center" wrapText="1"/>
    </xf>
    <xf numFmtId="0" fontId="2" fillId="0" borderId="0">
      <alignment horizontal="left" vertical="center" wrapText="1"/>
    </xf>
    <xf numFmtId="174" fontId="51" fillId="0" borderId="0" applyFill="0"/>
    <xf numFmtId="0" fontId="48" fillId="0" borderId="0" applyNumberFormat="0" applyFont="0" applyAlignment="0">
      <alignment horizontal="center"/>
    </xf>
    <xf numFmtId="0" fontId="52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174" fontId="53" fillId="0" borderId="0" applyFill="0"/>
    <xf numFmtId="0" fontId="48" fillId="0" borderId="0" applyNumberFormat="0" applyFont="0" applyAlignment="0">
      <alignment horizontal="center"/>
    </xf>
    <xf numFmtId="0" fontId="54" fillId="0" borderId="0" applyFill="0">
      <alignment horizontal="center" vertical="center" wrapText="1"/>
    </xf>
    <xf numFmtId="0" fontId="55" fillId="0" borderId="0" applyFill="0">
      <alignment horizontal="center" vertical="center" wrapText="1"/>
    </xf>
    <xf numFmtId="174" fontId="56" fillId="0" borderId="0" applyFill="0"/>
    <xf numFmtId="0" fontId="48" fillId="0" borderId="0" applyNumberFormat="0" applyFont="0" applyAlignment="0">
      <alignment horizontal="center"/>
    </xf>
    <xf numFmtId="0" fontId="57" fillId="0" borderId="0">
      <alignment horizontal="center" wrapText="1"/>
    </xf>
    <xf numFmtId="0" fontId="53" fillId="0" borderId="0" applyFill="0">
      <alignment horizontal="center" wrapText="1"/>
    </xf>
    <xf numFmtId="177" fontId="27" fillId="0" borderId="0" applyFill="0" applyBorder="0" applyAlignment="0"/>
    <xf numFmtId="0" fontId="7" fillId="21" borderId="2" applyNumberFormat="0" applyAlignment="0" applyProtection="0"/>
    <xf numFmtId="0" fontId="8" fillId="22" borderId="3" applyNumberFormat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0" fillId="0" borderId="0" applyNumberFormat="0" applyAlignment="0">
      <alignment horizontal="left"/>
    </xf>
    <xf numFmtId="0" fontId="6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5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62" fillId="0" borderId="0" applyNumberFormat="0" applyAlignment="0">
      <alignment horizontal="left"/>
    </xf>
    <xf numFmtId="0" fontId="11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46" fillId="0" borderId="20" applyNumberFormat="0" applyAlignment="0" applyProtection="0">
      <alignment horizontal="left" vertical="center"/>
    </xf>
    <xf numFmtId="0" fontId="46" fillId="0" borderId="18">
      <alignment horizontal="left" vertical="center"/>
    </xf>
    <xf numFmtId="0" fontId="63" fillId="0" borderId="0" applyFont="0" applyFill="0" applyBorder="0" applyAlignment="0" applyProtection="0"/>
    <xf numFmtId="0" fontId="16" fillId="0" borderId="4" applyNumberFormat="0" applyFill="0" applyAlignment="0" applyProtection="0"/>
    <xf numFmtId="0" fontId="46" fillId="0" borderId="0" applyFon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1" fillId="0" borderId="9" applyNumberFormat="0" applyFill="0" applyAlignment="0" applyProtection="0"/>
    <xf numFmtId="0" fontId="22" fillId="25" borderId="0" applyNumberFormat="0" applyBorder="0" applyAlignment="0" applyProtection="0"/>
    <xf numFmtId="174" fontId="43" fillId="0" borderId="0" applyProtection="0"/>
    <xf numFmtId="0" fontId="64" fillId="0" borderId="0"/>
    <xf numFmtId="0" fontId="43" fillId="0" borderId="0"/>
    <xf numFmtId="0" fontId="43" fillId="0" borderId="0"/>
    <xf numFmtId="0" fontId="58" fillId="0" borderId="0"/>
    <xf numFmtId="0" fontId="1" fillId="0" borderId="0"/>
    <xf numFmtId="174" fontId="43" fillId="0" borderId="0" applyProtection="0"/>
    <xf numFmtId="0" fontId="9" fillId="0" borderId="0"/>
    <xf numFmtId="0" fontId="1" fillId="0" borderId="0"/>
    <xf numFmtId="0" fontId="2" fillId="0" borderId="0"/>
    <xf numFmtId="0" fontId="27" fillId="0" borderId="0"/>
    <xf numFmtId="39" fontId="43" fillId="0" borderId="0"/>
    <xf numFmtId="0" fontId="43" fillId="0" borderId="0"/>
    <xf numFmtId="0" fontId="64" fillId="0" borderId="0"/>
    <xf numFmtId="174" fontId="43" fillId="0" borderId="0" applyProtection="0"/>
    <xf numFmtId="174" fontId="43" fillId="0" borderId="0" applyProtection="0"/>
    <xf numFmtId="0" fontId="43" fillId="26" borderId="10" applyNumberFormat="0" applyFont="0" applyAlignment="0" applyProtection="0"/>
    <xf numFmtId="0" fontId="28" fillId="21" borderId="11" applyNumberFormat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8" fillId="0" borderId="0" applyFont="0" applyFill="0" applyBorder="0" applyAlignment="0" applyProtection="0"/>
    <xf numFmtId="4" fontId="59" fillId="0" borderId="0" applyFont="0" applyFill="0" applyBorder="0" applyAlignment="0" applyProtection="0"/>
    <xf numFmtId="3" fontId="9" fillId="0" borderId="0">
      <alignment horizontal="left" vertical="top"/>
    </xf>
    <xf numFmtId="3" fontId="59" fillId="0" borderId="0" applyFont="0" applyFill="0" applyBorder="0" applyAlignment="0" applyProtection="0"/>
    <xf numFmtId="0" fontId="59" fillId="29" borderId="0" applyNumberFormat="0" applyFont="0" applyBorder="0" applyAlignment="0" applyProtection="0"/>
    <xf numFmtId="3" fontId="9" fillId="0" borderId="0">
      <alignment horizontal="right" vertical="top"/>
    </xf>
    <xf numFmtId="41" fontId="2" fillId="23" borderId="21" applyFill="0"/>
    <xf numFmtId="0" fontId="66" fillId="0" borderId="0">
      <alignment horizontal="left" indent="7"/>
    </xf>
    <xf numFmtId="41" fontId="2" fillId="0" borderId="21" applyFill="0">
      <alignment horizontal="left" indent="2"/>
    </xf>
    <xf numFmtId="174" fontId="67" fillId="0" borderId="22" applyFill="0">
      <alignment horizontal="right"/>
    </xf>
    <xf numFmtId="0" fontId="5" fillId="0" borderId="8" applyNumberFormat="0" applyFont="0" applyBorder="0">
      <alignment horizontal="right"/>
    </xf>
    <xf numFmtId="0" fontId="68" fillId="0" borderId="0" applyFill="0"/>
    <xf numFmtId="0" fontId="46" fillId="0" borderId="0" applyFill="0"/>
    <xf numFmtId="4" fontId="67" fillId="0" borderId="22" applyFill="0"/>
    <xf numFmtId="0" fontId="9" fillId="0" borderId="0" applyNumberFormat="0" applyFont="0" applyBorder="0" applyAlignment="0"/>
    <xf numFmtId="0" fontId="49" fillId="0" borderId="0" applyFill="0">
      <alignment horizontal="left" indent="1"/>
    </xf>
    <xf numFmtId="0" fontId="69" fillId="0" borderId="0" applyFill="0">
      <alignment horizontal="left" indent="1"/>
    </xf>
    <xf numFmtId="4" fontId="51" fillId="0" borderId="0" applyFill="0"/>
    <xf numFmtId="0" fontId="9" fillId="0" borderId="0" applyNumberFormat="0" applyFont="0" applyFill="0" applyBorder="0" applyAlignment="0"/>
    <xf numFmtId="0" fontId="49" fillId="0" borderId="0" applyFill="0">
      <alignment horizontal="left" indent="2"/>
    </xf>
    <xf numFmtId="0" fontId="46" fillId="0" borderId="0" applyFill="0">
      <alignment horizontal="left" indent="2"/>
    </xf>
    <xf numFmtId="4" fontId="51" fillId="0" borderId="0" applyFill="0"/>
    <xf numFmtId="0" fontId="9" fillId="0" borderId="0" applyNumberFormat="0" applyFont="0" applyBorder="0" applyAlignment="0"/>
    <xf numFmtId="0" fontId="70" fillId="0" borderId="0">
      <alignment horizontal="left" indent="3"/>
    </xf>
    <xf numFmtId="0" fontId="71" fillId="0" borderId="0" applyFill="0">
      <alignment horizontal="left" indent="3"/>
    </xf>
    <xf numFmtId="4" fontId="51" fillId="0" borderId="0" applyFill="0"/>
    <xf numFmtId="0" fontId="9" fillId="0" borderId="0" applyNumberFormat="0" applyFont="0" applyBorder="0" applyAlignment="0"/>
    <xf numFmtId="0" fontId="52" fillId="0" borderId="0">
      <alignment horizontal="left" indent="4"/>
    </xf>
    <xf numFmtId="0" fontId="9" fillId="0" borderId="0" applyFill="0">
      <alignment horizontal="left" indent="4"/>
    </xf>
    <xf numFmtId="4" fontId="53" fillId="0" borderId="0" applyFill="0"/>
    <xf numFmtId="0" fontId="9" fillId="0" borderId="0" applyNumberFormat="0" applyFont="0" applyBorder="0" applyAlignment="0"/>
    <xf numFmtId="0" fontId="54" fillId="0" borderId="0">
      <alignment horizontal="left" indent="5"/>
    </xf>
    <xf numFmtId="0" fontId="55" fillId="0" borderId="0" applyFill="0">
      <alignment horizontal="left" indent="5"/>
    </xf>
    <xf numFmtId="4" fontId="56" fillId="0" borderId="0" applyFill="0"/>
    <xf numFmtId="0" fontId="9" fillId="0" borderId="0" applyNumberFormat="0" applyFont="0" applyFill="0" applyBorder="0" applyAlignment="0"/>
    <xf numFmtId="0" fontId="57" fillId="0" borderId="0" applyFill="0">
      <alignment horizontal="left" indent="6"/>
    </xf>
    <xf numFmtId="0" fontId="53" fillId="0" borderId="0" applyFill="0">
      <alignment horizontal="left" indent="6"/>
    </xf>
    <xf numFmtId="179" fontId="72" fillId="0" borderId="0" applyNumberFormat="0" applyFill="0" applyBorder="0" applyAlignment="0" applyProtection="0">
      <alignment horizontal="left"/>
    </xf>
    <xf numFmtId="40" fontId="73" fillId="0" borderId="0" applyBorder="0">
      <alignment horizontal="right"/>
    </xf>
    <xf numFmtId="0" fontId="33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74" fillId="0" borderId="23" applyNumberFormat="0" applyFill="0" applyAlignment="0" applyProtection="0"/>
    <xf numFmtId="0" fontId="36" fillId="0" borderId="0" applyNumberFormat="0" applyFill="0" applyBorder="0" applyAlignment="0" applyProtection="0"/>
  </cellStyleXfs>
  <cellXfs count="56">
    <xf numFmtId="0" fontId="0" fillId="0" borderId="0" xfId="0"/>
    <xf numFmtId="0" fontId="37" fillId="0" borderId="0" xfId="0" applyFont="1" applyFill="1" applyAlignme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37" fillId="0" borderId="0" xfId="53" applyFont="1" applyAlignment="1">
      <alignment horizontal="left"/>
    </xf>
    <xf numFmtId="0" fontId="38" fillId="0" borderId="0" xfId="54" applyFont="1" applyAlignment="1">
      <alignment horizontal="left" vertical="center"/>
    </xf>
    <xf numFmtId="0" fontId="38" fillId="28" borderId="0" xfId="54" applyFont="1" applyFill="1" applyAlignment="1">
      <alignment horizontal="center" vertical="center"/>
    </xf>
    <xf numFmtId="164" fontId="38" fillId="0" borderId="0" xfId="55" applyNumberFormat="1" applyFont="1" applyAlignment="1" applyProtection="1">
      <alignment horizontal="right"/>
    </xf>
    <xf numFmtId="0" fontId="38" fillId="0" borderId="0" xfId="0" applyFont="1" applyFill="1" applyAlignment="1"/>
    <xf numFmtId="0" fontId="38" fillId="0" borderId="0" xfId="53" applyFont="1" applyFill="1" applyAlignment="1">
      <alignment horizontal="left"/>
    </xf>
    <xf numFmtId="0" fontId="38" fillId="28" borderId="0" xfId="53" applyFont="1" applyFill="1" applyAlignment="1">
      <alignment horizontal="center"/>
    </xf>
    <xf numFmtId="0" fontId="37" fillId="0" borderId="0" xfId="53" applyFont="1" applyFill="1" applyAlignment="1">
      <alignment horizontal="left"/>
    </xf>
    <xf numFmtId="0" fontId="37" fillId="0" borderId="0" xfId="53" applyFont="1" applyFill="1" applyBorder="1" applyAlignment="1">
      <alignment horizontal="center"/>
    </xf>
    <xf numFmtId="0" fontId="37" fillId="0" borderId="0" xfId="53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/>
    <xf numFmtId="0" fontId="38" fillId="0" borderId="0" xfId="53" applyFont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37" fillId="28" borderId="0" xfId="0" applyFont="1" applyFill="1" applyAlignment="1"/>
    <xf numFmtId="42" fontId="37" fillId="28" borderId="0" xfId="29" applyNumberFormat="1" applyFont="1" applyFill="1" applyAlignment="1"/>
    <xf numFmtId="42" fontId="37" fillId="0" borderId="0" xfId="29" applyNumberFormat="1" applyFont="1" applyFill="1" applyAlignment="1"/>
    <xf numFmtId="42" fontId="37" fillId="0" borderId="0" xfId="29" applyNumberFormat="1" applyFont="1" applyFill="1" applyAlignment="1">
      <alignment horizontal="right"/>
    </xf>
    <xf numFmtId="169" fontId="37" fillId="28" borderId="0" xfId="29" applyNumberFormat="1" applyFont="1" applyFill="1" applyAlignment="1"/>
    <xf numFmtId="169" fontId="37" fillId="0" borderId="0" xfId="29" applyNumberFormat="1" applyFont="1" applyFill="1" applyAlignment="1"/>
    <xf numFmtId="169" fontId="37" fillId="0" borderId="0" xfId="29" applyNumberFormat="1" applyFont="1" applyFill="1" applyAlignment="1">
      <alignment horizontal="right"/>
    </xf>
    <xf numFmtId="0" fontId="37" fillId="28" borderId="0" xfId="0" applyFont="1" applyFill="1"/>
    <xf numFmtId="42" fontId="37" fillId="28" borderId="0" xfId="29" applyNumberFormat="1" applyFont="1" applyFill="1"/>
    <xf numFmtId="42" fontId="37" fillId="0" borderId="0" xfId="29" applyNumberFormat="1" applyFont="1"/>
    <xf numFmtId="169" fontId="37" fillId="0" borderId="0" xfId="29" applyNumberFormat="1" applyFont="1"/>
    <xf numFmtId="42" fontId="37" fillId="0" borderId="0" xfId="0" applyNumberFormat="1" applyFont="1"/>
    <xf numFmtId="42" fontId="37" fillId="0" borderId="0" xfId="0" applyNumberFormat="1" applyFont="1" applyFill="1" applyAlignment="1"/>
    <xf numFmtId="0" fontId="37" fillId="0" borderId="0" xfId="0" applyFont="1" applyFill="1" applyAlignment="1">
      <alignment horizontal="right"/>
    </xf>
    <xf numFmtId="0" fontId="37" fillId="0" borderId="0" xfId="0" applyNumberFormat="1" applyFont="1" applyFill="1" applyAlignment="1"/>
    <xf numFmtId="42" fontId="37" fillId="0" borderId="16" xfId="0" applyNumberFormat="1" applyFont="1" applyFill="1" applyBorder="1" applyAlignment="1">
      <alignment horizontal="right"/>
    </xf>
    <xf numFmtId="0" fontId="37" fillId="0" borderId="0" xfId="0" applyNumberFormat="1" applyFont="1" applyFill="1"/>
    <xf numFmtId="0" fontId="37" fillId="28" borderId="0" xfId="0" applyNumberFormat="1" applyFont="1" applyFill="1" applyAlignment="1"/>
    <xf numFmtId="3" fontId="37" fillId="28" borderId="18" xfId="0" applyNumberFormat="1" applyFont="1" applyFill="1" applyBorder="1"/>
    <xf numFmtId="169" fontId="37" fillId="0" borderId="0" xfId="29" applyNumberFormat="1" applyFont="1" applyFill="1" applyBorder="1"/>
    <xf numFmtId="171" fontId="37" fillId="0" borderId="0" xfId="0" applyNumberFormat="1" applyFont="1" applyFill="1"/>
    <xf numFmtId="173" fontId="37" fillId="0" borderId="0" xfId="29" applyNumberFormat="1" applyFont="1" applyFill="1" applyBorder="1"/>
    <xf numFmtId="3" fontId="37" fillId="0" borderId="0" xfId="0" applyNumberFormat="1" applyFont="1" applyFill="1" applyAlignment="1"/>
    <xf numFmtId="3" fontId="37" fillId="0" borderId="0" xfId="0" applyNumberFormat="1" applyFont="1" applyFill="1" applyBorder="1" applyAlignment="1"/>
    <xf numFmtId="169" fontId="37" fillId="0" borderId="17" xfId="29" applyNumberFormat="1" applyFont="1" applyFill="1" applyBorder="1"/>
    <xf numFmtId="172" fontId="37" fillId="0" borderId="16" xfId="31" applyNumberFormat="1" applyFont="1" applyFill="1" applyBorder="1" applyAlignment="1"/>
    <xf numFmtId="172" fontId="37" fillId="0" borderId="16" xfId="0" applyNumberFormat="1" applyFont="1" applyFill="1" applyBorder="1" applyAlignment="1"/>
    <xf numFmtId="170" fontId="37" fillId="0" borderId="0" xfId="0" applyNumberFormat="1" applyFont="1" applyFill="1" applyAlignment="1"/>
    <xf numFmtId="1" fontId="37" fillId="0" borderId="0" xfId="0" applyNumberFormat="1" applyFont="1" applyFill="1" applyAlignment="1"/>
    <xf numFmtId="172" fontId="38" fillId="0" borderId="16" xfId="0" applyNumberFormat="1" applyFont="1" applyFill="1" applyBorder="1" applyAlignment="1"/>
    <xf numFmtId="0" fontId="42" fillId="0" borderId="0" xfId="0" applyFont="1" applyFill="1" applyAlignment="1"/>
    <xf numFmtId="174" fontId="9" fillId="0" borderId="0" xfId="72" applyFont="1" applyAlignment="1"/>
    <xf numFmtId="174" fontId="43" fillId="0" borderId="0" xfId="72" applyAlignment="1"/>
    <xf numFmtId="175" fontId="9" fillId="0" borderId="0" xfId="72" applyNumberFormat="1" applyFont="1" applyAlignment="1">
      <alignment horizontal="center"/>
    </xf>
    <xf numFmtId="176" fontId="9" fillId="0" borderId="0" xfId="72" applyNumberFormat="1" applyFont="1" applyAlignment="1"/>
    <xf numFmtId="174" fontId="9" fillId="0" borderId="0" xfId="72" applyFont="1" applyAlignment="1">
      <alignment horizontal="center"/>
    </xf>
    <xf numFmtId="180" fontId="37" fillId="28" borderId="0" xfId="0" applyNumberFormat="1" applyFont="1" applyFill="1" applyAlignment="1"/>
  </cellXfs>
  <cellStyles count="288">
    <cellStyle name="20% - Accent1" xfId="1" builtinId="30" customBuiltin="1"/>
    <cellStyle name="20% - Accent1 2" xfId="73"/>
    <cellStyle name="20% - Accent1 3" xfId="74"/>
    <cellStyle name="20% - Accent1 4" xfId="75"/>
    <cellStyle name="20% - Accent1 5" xfId="76"/>
    <cellStyle name="20% - Accent1 6" xfId="77"/>
    <cellStyle name="20% - Accent2" xfId="2" builtinId="34" customBuiltin="1"/>
    <cellStyle name="20% - Accent2 2" xfId="78"/>
    <cellStyle name="20% - Accent2 3" xfId="79"/>
    <cellStyle name="20% - Accent2 4" xfId="80"/>
    <cellStyle name="20% - Accent2 5" xfId="81"/>
    <cellStyle name="20% - Accent2 6" xfId="82"/>
    <cellStyle name="20% - Accent3" xfId="3" builtinId="38" customBuiltin="1"/>
    <cellStyle name="20% - Accent3 2" xfId="83"/>
    <cellStyle name="20% - Accent3 3" xfId="84"/>
    <cellStyle name="20% - Accent3 4" xfId="85"/>
    <cellStyle name="20% - Accent3 5" xfId="86"/>
    <cellStyle name="20% - Accent3 6" xfId="87"/>
    <cellStyle name="20% - Accent4" xfId="4" builtinId="42" customBuiltin="1"/>
    <cellStyle name="20% - Accent4 2" xfId="88"/>
    <cellStyle name="20% - Accent4 3" xfId="89"/>
    <cellStyle name="20% - Accent4 4" xfId="90"/>
    <cellStyle name="20% - Accent4 5" xfId="91"/>
    <cellStyle name="20% - Accent4 6" xfId="92"/>
    <cellStyle name="20% - Accent5" xfId="5" builtinId="46" customBuiltin="1"/>
    <cellStyle name="20% - Accent5 2" xfId="93"/>
    <cellStyle name="20% - Accent5 3" xfId="94"/>
    <cellStyle name="20% - Accent5 4" xfId="95"/>
    <cellStyle name="20% - Accent5 5" xfId="96"/>
    <cellStyle name="20% - Accent5 6" xfId="97"/>
    <cellStyle name="20% - Accent6" xfId="6" builtinId="50" customBuiltin="1"/>
    <cellStyle name="20% - Accent6 2" xfId="98"/>
    <cellStyle name="20% - Accent6 3" xfId="99"/>
    <cellStyle name="20% - Accent6 4" xfId="100"/>
    <cellStyle name="20% - Accent6 5" xfId="101"/>
    <cellStyle name="20% - Accent6 6" xfId="102"/>
    <cellStyle name="40% - Accent1" xfId="7" builtinId="31" customBuiltin="1"/>
    <cellStyle name="40% - Accent1 2" xfId="103"/>
    <cellStyle name="40% - Accent1 3" xfId="104"/>
    <cellStyle name="40% - Accent1 4" xfId="105"/>
    <cellStyle name="40% - Accent1 5" xfId="106"/>
    <cellStyle name="40% - Accent1 6" xfId="107"/>
    <cellStyle name="40% - Accent2" xfId="8" builtinId="35" customBuiltin="1"/>
    <cellStyle name="40% - Accent2 2" xfId="108"/>
    <cellStyle name="40% - Accent2 3" xfId="109"/>
    <cellStyle name="40% - Accent2 4" xfId="110"/>
    <cellStyle name="40% - Accent2 5" xfId="111"/>
    <cellStyle name="40% - Accent2 6" xfId="112"/>
    <cellStyle name="40% - Accent3" xfId="9" builtinId="39" customBuiltin="1"/>
    <cellStyle name="40% - Accent3 2" xfId="113"/>
    <cellStyle name="40% - Accent3 3" xfId="114"/>
    <cellStyle name="40% - Accent3 4" xfId="115"/>
    <cellStyle name="40% - Accent3 5" xfId="116"/>
    <cellStyle name="40% - Accent3 6" xfId="117"/>
    <cellStyle name="40% - Accent4" xfId="10" builtinId="43" customBuiltin="1"/>
    <cellStyle name="40% - Accent4 2" xfId="118"/>
    <cellStyle name="40% - Accent4 3" xfId="119"/>
    <cellStyle name="40% - Accent4 4" xfId="120"/>
    <cellStyle name="40% - Accent4 5" xfId="121"/>
    <cellStyle name="40% - Accent4 6" xfId="122"/>
    <cellStyle name="40% - Accent5" xfId="11" builtinId="47" customBuiltin="1"/>
    <cellStyle name="40% - Accent5 2" xfId="123"/>
    <cellStyle name="40% - Accent5 3" xfId="124"/>
    <cellStyle name="40% - Accent5 4" xfId="125"/>
    <cellStyle name="40% - Accent5 5" xfId="126"/>
    <cellStyle name="40% - Accent5 6" xfId="127"/>
    <cellStyle name="40% - Accent6" xfId="12" builtinId="51" customBuiltin="1"/>
    <cellStyle name="40% - Accent6 2" xfId="128"/>
    <cellStyle name="40% - Accent6 3" xfId="129"/>
    <cellStyle name="40% - Accent6 4" xfId="130"/>
    <cellStyle name="40% - Accent6 5" xfId="131"/>
    <cellStyle name="40% - Accent6 6" xfId="132"/>
    <cellStyle name="60% - Accent1" xfId="13" builtinId="32" customBuiltin="1"/>
    <cellStyle name="60% - Accent1 2" xfId="133"/>
    <cellStyle name="60% - Accent2" xfId="14" builtinId="36" customBuiltin="1"/>
    <cellStyle name="60% - Accent2 2" xfId="134"/>
    <cellStyle name="60% - Accent3" xfId="15" builtinId="40" customBuiltin="1"/>
    <cellStyle name="60% - Accent3 2" xfId="135"/>
    <cellStyle name="60% - Accent4" xfId="16" builtinId="44" customBuiltin="1"/>
    <cellStyle name="60% - Accent4 2" xfId="136"/>
    <cellStyle name="60% - Accent5" xfId="17" builtinId="48" customBuiltin="1"/>
    <cellStyle name="60% - Accent5 2" xfId="137"/>
    <cellStyle name="60% - Accent6" xfId="18" builtinId="52" customBuiltin="1"/>
    <cellStyle name="60% - Accent6 2" xfId="138"/>
    <cellStyle name="Accent1" xfId="19" builtinId="29" customBuiltin="1"/>
    <cellStyle name="Accent1 2" xfId="139"/>
    <cellStyle name="Accent2" xfId="20" builtinId="33" customBuiltin="1"/>
    <cellStyle name="Accent2 2" xfId="140"/>
    <cellStyle name="Accent3" xfId="21" builtinId="37" customBuiltin="1"/>
    <cellStyle name="Accent3 2" xfId="141"/>
    <cellStyle name="Accent4" xfId="22" builtinId="41" customBuiltin="1"/>
    <cellStyle name="Accent4 2" xfId="142"/>
    <cellStyle name="Accent5" xfId="23" builtinId="45" customBuiltin="1"/>
    <cellStyle name="Accent5 2" xfId="143"/>
    <cellStyle name="Accent6" xfId="24" builtinId="49" customBuiltin="1"/>
    <cellStyle name="Accent6 2" xfId="144"/>
    <cellStyle name="Actual Date" xfId="25"/>
    <cellStyle name="Bad" xfId="26" builtinId="27" customBuiltin="1"/>
    <cellStyle name="Bad 2" xfId="145"/>
    <cellStyle name="C00A" xfId="146"/>
    <cellStyle name="C00B" xfId="147"/>
    <cellStyle name="C00L" xfId="148"/>
    <cellStyle name="C01A" xfId="149"/>
    <cellStyle name="C01B" xfId="150"/>
    <cellStyle name="C01H" xfId="151"/>
    <cellStyle name="C01L" xfId="152"/>
    <cellStyle name="C02A" xfId="153"/>
    <cellStyle name="C02B" xfId="154"/>
    <cellStyle name="C02H" xfId="155"/>
    <cellStyle name="C02L" xfId="156"/>
    <cellStyle name="C03A" xfId="157"/>
    <cellStyle name="C03B" xfId="158"/>
    <cellStyle name="C03H" xfId="159"/>
    <cellStyle name="C03L" xfId="160"/>
    <cellStyle name="C04A" xfId="161"/>
    <cellStyle name="C04B" xfId="162"/>
    <cellStyle name="C04H" xfId="163"/>
    <cellStyle name="C04L" xfId="164"/>
    <cellStyle name="C05A" xfId="165"/>
    <cellStyle name="C05B" xfId="166"/>
    <cellStyle name="C05H" xfId="167"/>
    <cellStyle name="C05L" xfId="168"/>
    <cellStyle name="C06A" xfId="169"/>
    <cellStyle name="C06B" xfId="170"/>
    <cellStyle name="C06H" xfId="171"/>
    <cellStyle name="C06L" xfId="172"/>
    <cellStyle name="C07A" xfId="173"/>
    <cellStyle name="C07B" xfId="174"/>
    <cellStyle name="C07H" xfId="175"/>
    <cellStyle name="C07L" xfId="176"/>
    <cellStyle name="Calc Currency (0)" xfId="177"/>
    <cellStyle name="Calculation" xfId="27" builtinId="22" customBuiltin="1"/>
    <cellStyle name="Calculation 2" xfId="178"/>
    <cellStyle name="Check Cell" xfId="28" builtinId="23" customBuiltin="1"/>
    <cellStyle name="Check Cell 2" xfId="179"/>
    <cellStyle name="Comma" xfId="29" builtinId="3"/>
    <cellStyle name="Comma [0] 2" xfId="180"/>
    <cellStyle name="Comma [0] 2 2" xfId="181"/>
    <cellStyle name="Comma 10" xfId="182"/>
    <cellStyle name="Comma 11" xfId="183"/>
    <cellStyle name="Comma 2" xfId="30"/>
    <cellStyle name="Comma 2 2" xfId="184"/>
    <cellStyle name="Comma 2 2 2" xfId="185"/>
    <cellStyle name="Comma 2 3" xfId="186"/>
    <cellStyle name="Comma 3" xfId="187"/>
    <cellStyle name="Comma 3 2" xfId="188"/>
    <cellStyle name="Comma 3 3" xfId="189"/>
    <cellStyle name="Comma 4" xfId="190"/>
    <cellStyle name="Comma 5" xfId="191"/>
    <cellStyle name="Comma 6" xfId="192"/>
    <cellStyle name="Comma 7" xfId="193"/>
    <cellStyle name="Comma 8" xfId="194"/>
    <cellStyle name="Comma 9" xfId="195"/>
    <cellStyle name="Comma0" xfId="196"/>
    <cellStyle name="Copied" xfId="197"/>
    <cellStyle name="COSS" xfId="198"/>
    <cellStyle name="Currency" xfId="31" builtinId="4"/>
    <cellStyle name="Currency 2" xfId="32"/>
    <cellStyle name="Currency 3" xfId="199"/>
    <cellStyle name="Currency 3 2" xfId="200"/>
    <cellStyle name="Currency 4" xfId="201"/>
    <cellStyle name="Currency0" xfId="202"/>
    <cellStyle name="Date" xfId="33"/>
    <cellStyle name="Date 2" xfId="203"/>
    <cellStyle name="Entered" xfId="204"/>
    <cellStyle name="Explanatory Text" xfId="34" builtinId="53" customBuiltin="1"/>
    <cellStyle name="Explanatory Text 2" xfId="205"/>
    <cellStyle name="Fixed" xfId="35"/>
    <cellStyle name="Good" xfId="36" builtinId="26" customBuiltin="1"/>
    <cellStyle name="Good 2" xfId="206"/>
    <cellStyle name="Grey" xfId="37"/>
    <cellStyle name="HEADER" xfId="38"/>
    <cellStyle name="Header1" xfId="207"/>
    <cellStyle name="Header2" xfId="208"/>
    <cellStyle name="Heading 1" xfId="39" builtinId="16" customBuiltin="1"/>
    <cellStyle name="Heading 1 2" xfId="209"/>
    <cellStyle name="Heading 1 3" xfId="210"/>
    <cellStyle name="Heading 2" xfId="40" builtinId="17" customBuiltin="1"/>
    <cellStyle name="Heading 2 2" xfId="211"/>
    <cellStyle name="Heading 2 3" xfId="212"/>
    <cellStyle name="Heading 3" xfId="41" builtinId="18" customBuiltin="1"/>
    <cellStyle name="Heading 3 2" xfId="213"/>
    <cellStyle name="Heading 4" xfId="42" builtinId="19" customBuiltin="1"/>
    <cellStyle name="Heading 4 2" xfId="214"/>
    <cellStyle name="Heading1" xfId="43"/>
    <cellStyle name="Heading2" xfId="44"/>
    <cellStyle name="HIGHLIGHT" xfId="45"/>
    <cellStyle name="Input" xfId="46" builtinId="20" customBuiltin="1"/>
    <cellStyle name="Input [yellow]" xfId="47"/>
    <cellStyle name="Input 2" xfId="215"/>
    <cellStyle name="Input 3" xfId="216"/>
    <cellStyle name="Input 4" xfId="217"/>
    <cellStyle name="Linked Cell" xfId="48" builtinId="24" customBuiltin="1"/>
    <cellStyle name="Linked Cell 2" xfId="218"/>
    <cellStyle name="Neutral" xfId="49" builtinId="28" customBuiltin="1"/>
    <cellStyle name="Neutral 2" xfId="219"/>
    <cellStyle name="no dec" xfId="50"/>
    <cellStyle name="Normal" xfId="0" builtinId="0"/>
    <cellStyle name="Normal - Style1" xfId="51"/>
    <cellStyle name="Normal 10" xfId="220"/>
    <cellStyle name="Normal 11" xfId="221"/>
    <cellStyle name="Normal 12" xfId="222"/>
    <cellStyle name="Normal 13" xfId="223"/>
    <cellStyle name="Normal 14" xfId="224"/>
    <cellStyle name="Normal 15" xfId="225"/>
    <cellStyle name="Normal 2" xfId="52"/>
    <cellStyle name="Normal 2 2" xfId="226"/>
    <cellStyle name="Normal 2 3" xfId="227"/>
    <cellStyle name="Normal 2 4" xfId="228"/>
    <cellStyle name="Normal 3" xfId="72"/>
    <cellStyle name="Normal 4" xfId="229"/>
    <cellStyle name="Normal 4 2" xfId="230"/>
    <cellStyle name="Normal 5" xfId="231"/>
    <cellStyle name="Normal 6" xfId="232"/>
    <cellStyle name="Normal 7" xfId="233"/>
    <cellStyle name="Normal 8" xfId="234"/>
    <cellStyle name="Normal 9" xfId="235"/>
    <cellStyle name="Normal_0112 No Link Exp" xfId="53"/>
    <cellStyle name="Normal_Book2_12-31-2004 SPS BK Revised Revenue Credit" xfId="54"/>
    <cellStyle name="Normal_Book4_1" xfId="55"/>
    <cellStyle name="Note" xfId="56" builtinId="10" customBuiltin="1"/>
    <cellStyle name="Note 2" xfId="236"/>
    <cellStyle name="Output" xfId="57" builtinId="21" customBuiltin="1"/>
    <cellStyle name="Output 2" xfId="237"/>
    <cellStyle name="Percent [2]" xfId="58"/>
    <cellStyle name="Percent 2" xfId="59"/>
    <cellStyle name="Percent 2 2" xfId="238"/>
    <cellStyle name="Percent 2 3" xfId="239"/>
    <cellStyle name="Percent 3" xfId="240"/>
    <cellStyle name="Percent 4" xfId="241"/>
    <cellStyle name="Percent 5" xfId="242"/>
    <cellStyle name="Percent 6" xfId="243"/>
    <cellStyle name="Percent 7" xfId="244"/>
    <cellStyle name="Percent 8" xfId="245"/>
    <cellStyle name="PSChar" xfId="60"/>
    <cellStyle name="PSDate" xfId="61"/>
    <cellStyle name="PSDec" xfId="246"/>
    <cellStyle name="PSdesc" xfId="247"/>
    <cellStyle name="PSHeading" xfId="62"/>
    <cellStyle name="PSInt" xfId="248"/>
    <cellStyle name="PSSpacer" xfId="249"/>
    <cellStyle name="PStest" xfId="250"/>
    <cellStyle name="R00A" xfId="251"/>
    <cellStyle name="R00B" xfId="252"/>
    <cellStyle name="R00L" xfId="253"/>
    <cellStyle name="R01A" xfId="254"/>
    <cellStyle name="R01B" xfId="255"/>
    <cellStyle name="R01H" xfId="256"/>
    <cellStyle name="R01L" xfId="257"/>
    <cellStyle name="R02A" xfId="258"/>
    <cellStyle name="R02B" xfId="259"/>
    <cellStyle name="R02H" xfId="260"/>
    <cellStyle name="R02L" xfId="261"/>
    <cellStyle name="R03A" xfId="262"/>
    <cellStyle name="R03B" xfId="263"/>
    <cellStyle name="R03H" xfId="264"/>
    <cellStyle name="R03L" xfId="265"/>
    <cellStyle name="R04A" xfId="266"/>
    <cellStyle name="R04B" xfId="267"/>
    <cellStyle name="R04H" xfId="268"/>
    <cellStyle name="R04L" xfId="269"/>
    <cellStyle name="R05A" xfId="270"/>
    <cellStyle name="R05B" xfId="271"/>
    <cellStyle name="R05H" xfId="272"/>
    <cellStyle name="R05L" xfId="273"/>
    <cellStyle name="R06A" xfId="274"/>
    <cellStyle name="R06B" xfId="275"/>
    <cellStyle name="R06H" xfId="276"/>
    <cellStyle name="R06L" xfId="277"/>
    <cellStyle name="R07A" xfId="278"/>
    <cellStyle name="R07B" xfId="279"/>
    <cellStyle name="R07H" xfId="280"/>
    <cellStyle name="R07L" xfId="281"/>
    <cellStyle name="RangeBelow" xfId="63"/>
    <cellStyle name="RevList" xfId="282"/>
    <cellStyle name="SubRoutine" xfId="64"/>
    <cellStyle name="Subtotal" xfId="283"/>
    <cellStyle name="þ(Î'_x000c_ïþ÷_x000c_âþÖ_x0006__x0002_Þ”_x0013__x0007__x0001__x0001_" xfId="65"/>
    <cellStyle name="Title" xfId="66" builtinId="15" customBuiltin="1"/>
    <cellStyle name="Title 2" xfId="284"/>
    <cellStyle name="Total" xfId="67" builtinId="25" customBuiltin="1"/>
    <cellStyle name="Total 2" xfId="285"/>
    <cellStyle name="Total 3" xfId="286"/>
    <cellStyle name="Unprot" xfId="68"/>
    <cellStyle name="Unprot$" xfId="69"/>
    <cellStyle name="Unprotect" xfId="70"/>
    <cellStyle name="Warning Text" xfId="71" builtinId="11" customBuiltin="1"/>
    <cellStyle name="Warning Text 2" xfId="287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401955</xdr:colOff>
      <xdr:row>1</xdr:row>
      <xdr:rowOff>68580</xdr:rowOff>
    </xdr:from>
    <xdr:to>
      <xdr:col>4</xdr:col>
      <xdr:colOff>594360</xdr:colOff>
      <xdr:row>5</xdr:row>
      <xdr:rowOff>173355</xdr:rowOff>
    </xdr:to>
    <xdr:sp macro="" textlink="">
      <xdr:nvSpPr>
        <xdr:cNvPr id="2" name="TextBox 1"/>
        <xdr:cNvSpPr txBox="1"/>
      </xdr:nvSpPr>
      <xdr:spPr>
        <a:xfrm>
          <a:off x="5316855" y="249555"/>
          <a:ext cx="3697605" cy="88582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ysClr val="windowText" lastClr="000000"/>
              </a:solidFill>
            </a:rPr>
            <a:t>TRUE-UP WORKSHEET</a:t>
          </a:r>
        </a:p>
        <a:p>
          <a:pPr algn="ctr"/>
          <a:r>
            <a:rPr lang="en-US" sz="1400">
              <a:solidFill>
                <a:sysClr val="windowText" lastClr="000000"/>
              </a:solidFill>
            </a:rPr>
            <a:t>       </a:t>
          </a:r>
          <a:r>
            <a:rPr lang="en-US" sz="1400" u="sng">
              <a:solidFill>
                <a:sysClr val="windowText" lastClr="000000"/>
              </a:solidFill>
            </a:rPr>
            <a:t>with</a:t>
          </a:r>
          <a:r>
            <a:rPr lang="en-US" sz="1400">
              <a:solidFill>
                <a:sysClr val="windowText" lastClr="000000"/>
              </a:solidFill>
            </a:rPr>
            <a:t> divisor in calculation</a:t>
          </a:r>
        </a:p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1076325</xdr:colOff>
      <xdr:row>4</xdr:row>
      <xdr:rowOff>190500</xdr:rowOff>
    </xdr:from>
    <xdr:to>
      <xdr:col>3</xdr:col>
      <xdr:colOff>3072765</xdr:colOff>
      <xdr:row>5</xdr:row>
      <xdr:rowOff>106680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70485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ttach%20O%20-%20MidAmerican%20Actual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levelized-IOU"/>
      <sheetName val="Plant Balance"/>
      <sheetName val="Accum Depr"/>
      <sheetName val="CWIP"/>
      <sheetName val="ADIT less FAS 109"/>
      <sheetName val="ADIT"/>
      <sheetName val="AFUDC on CWIP"/>
      <sheetName val="Inv Bal"/>
      <sheetName val="Prepay"/>
      <sheetName val="O&amp;M"/>
      <sheetName val="A&amp;G"/>
      <sheetName val="Depreciation"/>
      <sheetName val="Other Tax"/>
      <sheetName val="Amort Inves Tax Credit"/>
      <sheetName val="Acct 561"/>
      <sheetName val="Labor Ratios"/>
      <sheetName val="Pref Stock"/>
      <sheetName val="Common Equity"/>
      <sheetName val="Cost of Debt"/>
      <sheetName val="trans for others"/>
      <sheetName val="454 rents"/>
      <sheetName val="Divisor"/>
      <sheetName val="tax "/>
      <sheetName val="footnote k tax"/>
      <sheetName val="2013 Attach O True-Up"/>
      <sheetName val="prime rate inter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3"/>
  <sheetViews>
    <sheetView showGridLines="0" tabSelected="1" topLeftCell="A16" zoomScale="80" zoomScaleNormal="80" workbookViewId="0">
      <selection activeCell="I41" sqref="I41"/>
    </sheetView>
  </sheetViews>
  <sheetFormatPr defaultColWidth="8.88671875" defaultRowHeight="15"/>
  <cols>
    <col min="1" max="1" width="4.5546875" style="1" customWidth="1"/>
    <col min="2" max="2" width="17" style="1" customWidth="1"/>
    <col min="3" max="3" width="37.109375" style="1" customWidth="1"/>
    <col min="4" max="4" width="54.88671875" style="1" customWidth="1"/>
    <col min="5" max="5" width="12.88671875" style="1" bestFit="1" customWidth="1"/>
    <col min="6" max="6" width="1.88671875" style="1" customWidth="1"/>
    <col min="7" max="7" width="11.77734375" style="1" bestFit="1" customWidth="1"/>
    <col min="8" max="8" width="1.88671875" style="1" customWidth="1"/>
    <col min="9" max="9" width="11.33203125" style="1" bestFit="1" customWidth="1"/>
    <col min="10" max="10" width="3.44140625" style="1" customWidth="1"/>
    <col min="11" max="16384" width="8.88671875" style="1"/>
  </cols>
  <sheetData>
    <row r="3" spans="1:10">
      <c r="E3" s="2"/>
    </row>
    <row r="4" spans="1:10" ht="12" customHeight="1">
      <c r="B4" s="3"/>
      <c r="C4" s="3"/>
    </row>
    <row r="5" spans="1:10" s="49" customFormat="1" ht="21">
      <c r="B5" s="4" t="s">
        <v>9</v>
      </c>
      <c r="C5" s="4"/>
    </row>
    <row r="7" spans="1:10">
      <c r="A7" s="5">
        <v>1</v>
      </c>
      <c r="B7" s="6" t="s">
        <v>10</v>
      </c>
      <c r="C7" s="7" t="s">
        <v>47</v>
      </c>
      <c r="J7" s="8"/>
    </row>
    <row r="8" spans="1:10">
      <c r="A8" s="5">
        <f>1+A7</f>
        <v>2</v>
      </c>
      <c r="B8" s="9"/>
      <c r="C8" s="9"/>
    </row>
    <row r="9" spans="1:10">
      <c r="A9" s="5">
        <f t="shared" ref="A9:A58" si="0">1+A8</f>
        <v>3</v>
      </c>
      <c r="B9" s="10" t="s">
        <v>11</v>
      </c>
      <c r="C9" s="11">
        <v>2013</v>
      </c>
    </row>
    <row r="10" spans="1:10">
      <c r="A10" s="5">
        <f t="shared" si="0"/>
        <v>4</v>
      </c>
      <c r="B10" s="10"/>
      <c r="C10" s="12"/>
    </row>
    <row r="11" spans="1:10">
      <c r="A11" s="5">
        <f t="shared" si="0"/>
        <v>5</v>
      </c>
      <c r="B11" s="13" t="s">
        <v>19</v>
      </c>
      <c r="C11" s="14"/>
      <c r="D11" s="15" t="s">
        <v>20</v>
      </c>
      <c r="E11" s="15" t="s">
        <v>27</v>
      </c>
      <c r="F11" s="16"/>
      <c r="G11" s="15" t="s">
        <v>21</v>
      </c>
      <c r="H11" s="16"/>
      <c r="I11" s="15" t="s">
        <v>22</v>
      </c>
      <c r="J11" s="16"/>
    </row>
    <row r="12" spans="1:10">
      <c r="A12" s="5">
        <f t="shared" si="0"/>
        <v>6</v>
      </c>
      <c r="B12" s="17"/>
      <c r="C12" s="17"/>
      <c r="D12" s="16"/>
      <c r="E12" s="18" t="s">
        <v>36</v>
      </c>
      <c r="F12" s="18"/>
      <c r="G12" s="18" t="s">
        <v>12</v>
      </c>
      <c r="H12" s="18"/>
      <c r="I12" s="18" t="s">
        <v>23</v>
      </c>
      <c r="J12" s="16"/>
    </row>
    <row r="13" spans="1:10">
      <c r="A13" s="5">
        <f t="shared" si="0"/>
        <v>7</v>
      </c>
      <c r="B13" s="17"/>
      <c r="C13" s="17"/>
      <c r="E13" s="9"/>
      <c r="F13" s="9"/>
      <c r="G13" s="9"/>
      <c r="H13" s="9"/>
      <c r="I13" s="9"/>
    </row>
    <row r="14" spans="1:10" ht="17.25">
      <c r="A14" s="5">
        <f t="shared" si="0"/>
        <v>8</v>
      </c>
      <c r="B14" s="1" t="s">
        <v>2</v>
      </c>
      <c r="D14" s="19" t="s">
        <v>37</v>
      </c>
      <c r="E14" s="20">
        <v>502966</v>
      </c>
      <c r="F14" s="21"/>
      <c r="G14" s="20">
        <v>442386</v>
      </c>
      <c r="H14" s="21"/>
      <c r="I14" s="22">
        <f>+E14-G14</f>
        <v>60580</v>
      </c>
    </row>
    <row r="15" spans="1:10">
      <c r="A15" s="5">
        <f t="shared" si="0"/>
        <v>9</v>
      </c>
      <c r="B15" s="1" t="s">
        <v>3</v>
      </c>
      <c r="D15" s="19" t="s">
        <v>38</v>
      </c>
      <c r="E15" s="23">
        <v>718968</v>
      </c>
      <c r="F15" s="24"/>
      <c r="G15" s="23">
        <v>610146</v>
      </c>
      <c r="H15" s="24"/>
      <c r="I15" s="25">
        <f t="shared" ref="I15:I21" si="1">+E15-G15</f>
        <v>108822</v>
      </c>
    </row>
    <row r="16" spans="1:10">
      <c r="A16" s="5">
        <f t="shared" si="0"/>
        <v>10</v>
      </c>
      <c r="B16" s="1" t="s">
        <v>6</v>
      </c>
      <c r="D16" s="19" t="s">
        <v>39</v>
      </c>
      <c r="E16" s="23">
        <v>244865</v>
      </c>
      <c r="F16" s="24"/>
      <c r="G16" s="23">
        <v>267251</v>
      </c>
      <c r="H16" s="24"/>
      <c r="I16" s="25">
        <f t="shared" si="1"/>
        <v>-22386</v>
      </c>
    </row>
    <row r="17" spans="1:9">
      <c r="A17" s="5">
        <f t="shared" si="0"/>
        <v>11</v>
      </c>
      <c r="B17" s="1" t="s">
        <v>4</v>
      </c>
      <c r="D17" s="1" t="s">
        <v>25</v>
      </c>
      <c r="E17" s="21">
        <f>+E14+E15+E16</f>
        <v>1466799</v>
      </c>
      <c r="F17" s="21"/>
      <c r="G17" s="21">
        <f>+G14+G15+G16</f>
        <v>1319783</v>
      </c>
      <c r="H17" s="21"/>
      <c r="I17" s="22">
        <f t="shared" si="1"/>
        <v>147016</v>
      </c>
    </row>
    <row r="18" spans="1:9">
      <c r="A18" s="5">
        <f t="shared" si="0"/>
        <v>12</v>
      </c>
      <c r="E18" s="24"/>
      <c r="F18" s="24"/>
      <c r="G18" s="24"/>
      <c r="H18" s="24"/>
      <c r="I18" s="25"/>
    </row>
    <row r="19" spans="1:9" ht="17.25">
      <c r="A19" s="5">
        <f t="shared" si="0"/>
        <v>13</v>
      </c>
      <c r="B19" s="2" t="s">
        <v>40</v>
      </c>
      <c r="C19" s="2"/>
      <c r="D19" s="26" t="s">
        <v>41</v>
      </c>
      <c r="E19" s="27">
        <v>0</v>
      </c>
      <c r="F19" s="28"/>
      <c r="G19" s="27">
        <v>0</v>
      </c>
      <c r="H19" s="21"/>
      <c r="I19" s="22">
        <f t="shared" si="1"/>
        <v>0</v>
      </c>
    </row>
    <row r="20" spans="1:9">
      <c r="A20" s="5">
        <f t="shared" si="0"/>
        <v>14</v>
      </c>
      <c r="B20" s="2"/>
      <c r="C20" s="2"/>
      <c r="D20" s="2"/>
      <c r="E20" s="29"/>
      <c r="F20" s="29"/>
      <c r="G20" s="24"/>
      <c r="H20" s="24"/>
      <c r="I20" s="25"/>
    </row>
    <row r="21" spans="1:9" ht="17.25">
      <c r="A21" s="5">
        <f t="shared" si="0"/>
        <v>15</v>
      </c>
      <c r="B21" s="2" t="s">
        <v>42</v>
      </c>
      <c r="C21" s="2"/>
      <c r="D21" s="2" t="s">
        <v>26</v>
      </c>
      <c r="E21" s="30">
        <f>+E17-E19</f>
        <v>1466799</v>
      </c>
      <c r="F21" s="30"/>
      <c r="G21" s="30">
        <f>+G17-G19</f>
        <v>1319783</v>
      </c>
      <c r="H21" s="31"/>
      <c r="I21" s="22">
        <f t="shared" si="1"/>
        <v>147016</v>
      </c>
    </row>
    <row r="22" spans="1:9">
      <c r="A22" s="5">
        <f t="shared" si="0"/>
        <v>16</v>
      </c>
      <c r="B22" s="2"/>
      <c r="C22" s="2"/>
      <c r="D22" s="2"/>
      <c r="E22" s="2"/>
      <c r="F22" s="2"/>
      <c r="I22" s="32"/>
    </row>
    <row r="23" spans="1:9" ht="17.25">
      <c r="A23" s="5">
        <f t="shared" si="0"/>
        <v>17</v>
      </c>
      <c r="B23" s="3" t="s">
        <v>43</v>
      </c>
      <c r="C23" s="2"/>
      <c r="D23" s="26" t="s">
        <v>44</v>
      </c>
      <c r="E23" s="27">
        <v>677746</v>
      </c>
      <c r="F23" s="28"/>
      <c r="G23" s="27">
        <v>0</v>
      </c>
      <c r="H23" s="31"/>
      <c r="I23" s="22">
        <f>+E23-G23</f>
        <v>677746</v>
      </c>
    </row>
    <row r="24" spans="1:9">
      <c r="A24" s="5">
        <f t="shared" si="0"/>
        <v>18</v>
      </c>
      <c r="E24" s="24"/>
      <c r="F24" s="24"/>
      <c r="G24" s="24"/>
      <c r="I24" s="32"/>
    </row>
    <row r="25" spans="1:9" ht="15.75" thickBot="1">
      <c r="A25" s="5">
        <f t="shared" si="0"/>
        <v>19</v>
      </c>
      <c r="B25" s="33" t="s">
        <v>5</v>
      </c>
      <c r="C25" s="33"/>
      <c r="D25" s="33" t="str">
        <f>"(Line "&amp;A21&amp;" - Line "&amp;A23&amp;")"</f>
        <v>(Line 15 - Line 17)</v>
      </c>
      <c r="E25" s="34">
        <f>E21-E23</f>
        <v>789053</v>
      </c>
      <c r="F25" s="35"/>
      <c r="G25" s="34">
        <f>G21-G23</f>
        <v>1319783</v>
      </c>
      <c r="H25" s="35"/>
      <c r="I25" s="34">
        <f>E25-G25</f>
        <v>-530730</v>
      </c>
    </row>
    <row r="26" spans="1:9" ht="15.75" thickTop="1">
      <c r="A26" s="5">
        <f t="shared" si="0"/>
        <v>20</v>
      </c>
    </row>
    <row r="27" spans="1:9">
      <c r="A27" s="5">
        <f t="shared" si="0"/>
        <v>21</v>
      </c>
      <c r="B27" s="33" t="s">
        <v>24</v>
      </c>
      <c r="C27" s="33"/>
      <c r="D27" s="36" t="s">
        <v>45</v>
      </c>
      <c r="E27" s="37">
        <v>3816514</v>
      </c>
      <c r="F27" s="35"/>
      <c r="G27" s="37">
        <v>3814143</v>
      </c>
      <c r="H27" s="35"/>
      <c r="I27" s="38"/>
    </row>
    <row r="28" spans="1:9">
      <c r="A28" s="5">
        <f t="shared" si="0"/>
        <v>22</v>
      </c>
    </row>
    <row r="29" spans="1:9">
      <c r="A29" s="5">
        <f t="shared" si="0"/>
        <v>23</v>
      </c>
      <c r="B29" s="33" t="s">
        <v>0</v>
      </c>
      <c r="C29" s="33"/>
      <c r="D29" s="33"/>
      <c r="E29" s="39"/>
      <c r="G29" s="35">
        <f>ROUND(G25/G27,8)</f>
        <v>0.34602347</v>
      </c>
      <c r="I29" s="40"/>
    </row>
    <row r="30" spans="1:9">
      <c r="A30" s="5">
        <f t="shared" si="0"/>
        <v>24</v>
      </c>
    </row>
    <row r="31" spans="1:9">
      <c r="A31" s="5">
        <f t="shared" si="0"/>
        <v>25</v>
      </c>
      <c r="B31" s="33" t="s">
        <v>1</v>
      </c>
      <c r="C31" s="33"/>
      <c r="D31" s="33"/>
      <c r="I31" s="41">
        <f>E27</f>
        <v>3816514</v>
      </c>
    </row>
    <row r="32" spans="1:9">
      <c r="A32" s="5">
        <f t="shared" si="0"/>
        <v>26</v>
      </c>
      <c r="B32" s="33" t="s">
        <v>13</v>
      </c>
      <c r="C32" s="33"/>
      <c r="D32" s="33"/>
      <c r="I32" s="42">
        <f>G27</f>
        <v>3814143</v>
      </c>
    </row>
    <row r="33" spans="1:9">
      <c r="A33" s="5">
        <f t="shared" si="0"/>
        <v>27</v>
      </c>
      <c r="B33" s="33" t="s">
        <v>14</v>
      </c>
      <c r="C33" s="33"/>
      <c r="D33" s="33" t="str">
        <f>"(Line "&amp;A32&amp;" - Line "&amp;A31&amp;")"</f>
        <v>(Line 26 - Line 25)</v>
      </c>
      <c r="I33" s="43">
        <f>I32-I31</f>
        <v>-2371</v>
      </c>
    </row>
    <row r="34" spans="1:9">
      <c r="A34" s="5">
        <f t="shared" si="0"/>
        <v>28</v>
      </c>
    </row>
    <row r="35" spans="1:9">
      <c r="A35" s="5">
        <f t="shared" si="0"/>
        <v>29</v>
      </c>
      <c r="B35" s="1" t="s">
        <v>15</v>
      </c>
      <c r="D35" s="1" t="str">
        <f>"(Line "&amp;A29&amp;")"</f>
        <v>(Line 23)</v>
      </c>
      <c r="I35" s="33">
        <f>G29</f>
        <v>0.34602347</v>
      </c>
    </row>
    <row r="36" spans="1:9">
      <c r="A36" s="5">
        <f t="shared" si="0"/>
        <v>30</v>
      </c>
    </row>
    <row r="37" spans="1:9" ht="15.75" thickBot="1">
      <c r="A37" s="5">
        <f t="shared" si="0"/>
        <v>31</v>
      </c>
      <c r="B37" s="33" t="s">
        <v>18</v>
      </c>
      <c r="C37" s="33"/>
      <c r="D37" s="33" t="str">
        <f>"(Line "&amp;A33&amp;" x Line "&amp;A35&amp;")"</f>
        <v>(Line 27 x Line 29)</v>
      </c>
      <c r="I37" s="44">
        <f>I33*I35</f>
        <v>-820.42164736999996</v>
      </c>
    </row>
    <row r="38" spans="1:9" ht="15.75" thickTop="1">
      <c r="A38" s="5">
        <f t="shared" si="0"/>
        <v>32</v>
      </c>
    </row>
    <row r="39" spans="1:9" ht="15.75" thickBot="1">
      <c r="A39" s="5">
        <f t="shared" si="0"/>
        <v>33</v>
      </c>
      <c r="B39" s="9" t="s">
        <v>32</v>
      </c>
      <c r="D39" s="1" t="str">
        <f>"(Line "&amp;A25&amp;" + Line "&amp;A37&amp;")"</f>
        <v>(Line 19 + Line 31)</v>
      </c>
      <c r="I39" s="45">
        <f>I37+I25</f>
        <v>-531550.42164736998</v>
      </c>
    </row>
    <row r="40" spans="1:9" ht="15.75" thickTop="1">
      <c r="A40" s="5">
        <f t="shared" si="0"/>
        <v>34</v>
      </c>
    </row>
    <row r="41" spans="1:9">
      <c r="A41" s="5">
        <f t="shared" si="0"/>
        <v>35</v>
      </c>
      <c r="B41" s="1" t="s">
        <v>33</v>
      </c>
      <c r="D41" s="36" t="s">
        <v>46</v>
      </c>
      <c r="I41" s="55">
        <f>'prime rate interest'!C25</f>
        <v>2.708333333333333E-3</v>
      </c>
    </row>
    <row r="42" spans="1:9">
      <c r="A42" s="5">
        <f t="shared" si="0"/>
        <v>36</v>
      </c>
      <c r="I42" s="46"/>
    </row>
    <row r="43" spans="1:9" ht="14.25" customHeight="1">
      <c r="A43" s="5">
        <f t="shared" si="0"/>
        <v>37</v>
      </c>
      <c r="B43" s="1" t="s">
        <v>16</v>
      </c>
      <c r="G43" s="32"/>
      <c r="I43" s="47">
        <v>24</v>
      </c>
    </row>
    <row r="44" spans="1:9">
      <c r="A44" s="5">
        <f t="shared" si="0"/>
        <v>38</v>
      </c>
      <c r="G44" s="32"/>
    </row>
    <row r="45" spans="1:9">
      <c r="A45" s="5">
        <f t="shared" si="0"/>
        <v>39</v>
      </c>
      <c r="B45" s="1" t="s">
        <v>34</v>
      </c>
      <c r="D45" s="1" t="str">
        <f>"(Line "&amp;A39&amp;" x Line "&amp;A41&amp;" x Line "&amp;A43&amp;")"</f>
        <v>(Line 33 x Line 35 x Line 37)</v>
      </c>
      <c r="G45" s="32"/>
      <c r="I45" s="31">
        <f>ROUND(I39*I41*I43,0)</f>
        <v>-34551</v>
      </c>
    </row>
    <row r="46" spans="1:9">
      <c r="A46" s="5">
        <f t="shared" si="0"/>
        <v>40</v>
      </c>
    </row>
    <row r="47" spans="1:9" ht="15.75" thickBot="1">
      <c r="A47" s="5">
        <f t="shared" si="0"/>
        <v>41</v>
      </c>
      <c r="B47" s="9" t="s">
        <v>17</v>
      </c>
      <c r="C47" s="2"/>
      <c r="D47" s="1" t="str">
        <f>"(Line "&amp;A39&amp;" + Line "&amp;A45&amp;")"</f>
        <v>(Line 33 + Line 39)</v>
      </c>
      <c r="I47" s="48">
        <f>I39+I45</f>
        <v>-566101.42164736998</v>
      </c>
    </row>
    <row r="48" spans="1:9" ht="15.75" thickTop="1">
      <c r="A48" s="5">
        <f t="shared" si="0"/>
        <v>42</v>
      </c>
      <c r="C48" s="2"/>
    </row>
    <row r="49" spans="1:2">
      <c r="A49" s="5">
        <f t="shared" si="0"/>
        <v>43</v>
      </c>
      <c r="B49" s="2" t="s">
        <v>35</v>
      </c>
    </row>
    <row r="50" spans="1:2">
      <c r="A50" s="5">
        <f t="shared" si="0"/>
        <v>44</v>
      </c>
    </row>
    <row r="51" spans="1:2">
      <c r="A51" s="5">
        <f t="shared" si="0"/>
        <v>45</v>
      </c>
      <c r="B51" s="2" t="s">
        <v>7</v>
      </c>
    </row>
    <row r="52" spans="1:2">
      <c r="A52" s="5">
        <f t="shared" si="0"/>
        <v>46</v>
      </c>
    </row>
    <row r="53" spans="1:2">
      <c r="A53" s="5">
        <f t="shared" si="0"/>
        <v>47</v>
      </c>
      <c r="B53" s="2" t="s">
        <v>8</v>
      </c>
    </row>
    <row r="54" spans="1:2">
      <c r="A54" s="5">
        <f t="shared" si="0"/>
        <v>48</v>
      </c>
    </row>
    <row r="55" spans="1:2">
      <c r="A55" s="5">
        <f t="shared" si="0"/>
        <v>49</v>
      </c>
      <c r="B55" s="2" t="s">
        <v>30</v>
      </c>
    </row>
    <row r="56" spans="1:2">
      <c r="A56" s="5">
        <f t="shared" si="0"/>
        <v>50</v>
      </c>
      <c r="B56" s="2" t="s">
        <v>31</v>
      </c>
    </row>
    <row r="57" spans="1:2">
      <c r="A57" s="5">
        <f t="shared" si="0"/>
        <v>51</v>
      </c>
      <c r="B57" s="2" t="s">
        <v>29</v>
      </c>
    </row>
    <row r="58" spans="1:2">
      <c r="A58" s="5">
        <f t="shared" si="0"/>
        <v>52</v>
      </c>
      <c r="B58" s="2" t="s">
        <v>28</v>
      </c>
    </row>
    <row r="59" spans="1:2">
      <c r="A59" s="5"/>
    </row>
    <row r="60" spans="1:2">
      <c r="A60" s="5"/>
      <c r="B60" s="2"/>
    </row>
    <row r="61" spans="1:2">
      <c r="B61" s="2"/>
    </row>
    <row r="62" spans="1:2">
      <c r="B62" s="2"/>
    </row>
    <row r="63" spans="1:2">
      <c r="B63" s="2"/>
    </row>
  </sheetData>
  <pageMargins left="0.5" right="0.25" top="0.41" bottom="0.25" header="0.24" footer="0.5"/>
  <pageSetup scale="64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3" sqref="A3"/>
    </sheetView>
  </sheetViews>
  <sheetFormatPr defaultRowHeight="15"/>
  <cols>
    <col min="1" max="1" width="8.88671875" style="51"/>
    <col min="2" max="2" width="9.88671875" style="51" bestFit="1" customWidth="1"/>
    <col min="3" max="3" width="10.77734375" style="51" customWidth="1"/>
    <col min="4" max="16384" width="8.88671875" style="51"/>
  </cols>
  <sheetData>
    <row r="1" spans="1:3">
      <c r="A1" s="50" t="s">
        <v>47</v>
      </c>
      <c r="B1" s="50"/>
      <c r="C1" s="50"/>
    </row>
    <row r="2" spans="1:3">
      <c r="A2" s="50" t="s">
        <v>48</v>
      </c>
      <c r="B2" s="50"/>
      <c r="C2" s="50"/>
    </row>
    <row r="3" spans="1:3">
      <c r="A3" s="50"/>
      <c r="B3" s="50"/>
      <c r="C3" s="50"/>
    </row>
    <row r="4" spans="1:3">
      <c r="A4" s="50"/>
      <c r="B4" s="50"/>
      <c r="C4" s="50"/>
    </row>
    <row r="5" spans="1:3">
      <c r="A5" s="50"/>
      <c r="B5" s="52">
        <v>41275</v>
      </c>
      <c r="C5" s="53">
        <f>(3.25/12)/100</f>
        <v>2.708333333333333E-3</v>
      </c>
    </row>
    <row r="6" spans="1:3">
      <c r="A6" s="50"/>
      <c r="B6" s="52">
        <v>41306</v>
      </c>
      <c r="C6" s="53">
        <f t="shared" ref="C6:C23" si="0">(3.25/12)/100</f>
        <v>2.708333333333333E-3</v>
      </c>
    </row>
    <row r="7" spans="1:3">
      <c r="A7" s="50"/>
      <c r="B7" s="52">
        <v>41334</v>
      </c>
      <c r="C7" s="53">
        <f t="shared" si="0"/>
        <v>2.708333333333333E-3</v>
      </c>
    </row>
    <row r="8" spans="1:3">
      <c r="A8" s="50"/>
      <c r="B8" s="52">
        <v>41365</v>
      </c>
      <c r="C8" s="53">
        <f t="shared" si="0"/>
        <v>2.708333333333333E-3</v>
      </c>
    </row>
    <row r="9" spans="1:3">
      <c r="A9" s="50"/>
      <c r="B9" s="52">
        <v>41395</v>
      </c>
      <c r="C9" s="53">
        <f t="shared" si="0"/>
        <v>2.708333333333333E-3</v>
      </c>
    </row>
    <row r="10" spans="1:3">
      <c r="A10" s="50"/>
      <c r="B10" s="52">
        <v>41426</v>
      </c>
      <c r="C10" s="53">
        <f t="shared" si="0"/>
        <v>2.708333333333333E-3</v>
      </c>
    </row>
    <row r="11" spans="1:3">
      <c r="A11" s="50"/>
      <c r="B11" s="52">
        <v>41456</v>
      </c>
      <c r="C11" s="53">
        <f t="shared" si="0"/>
        <v>2.708333333333333E-3</v>
      </c>
    </row>
    <row r="12" spans="1:3">
      <c r="A12" s="50"/>
      <c r="B12" s="52">
        <v>41487</v>
      </c>
      <c r="C12" s="53">
        <f t="shared" si="0"/>
        <v>2.708333333333333E-3</v>
      </c>
    </row>
    <row r="13" spans="1:3">
      <c r="A13" s="50"/>
      <c r="B13" s="52">
        <v>41518</v>
      </c>
      <c r="C13" s="53">
        <f t="shared" si="0"/>
        <v>2.708333333333333E-3</v>
      </c>
    </row>
    <row r="14" spans="1:3">
      <c r="A14" s="50"/>
      <c r="B14" s="52">
        <v>41548</v>
      </c>
      <c r="C14" s="53">
        <f t="shared" si="0"/>
        <v>2.708333333333333E-3</v>
      </c>
    </row>
    <row r="15" spans="1:3">
      <c r="A15" s="50"/>
      <c r="B15" s="52">
        <v>41579</v>
      </c>
      <c r="C15" s="53">
        <f t="shared" si="0"/>
        <v>2.708333333333333E-3</v>
      </c>
    </row>
    <row r="16" spans="1:3">
      <c r="A16" s="50"/>
      <c r="B16" s="52">
        <v>41609</v>
      </c>
      <c r="C16" s="53">
        <f t="shared" si="0"/>
        <v>2.708333333333333E-3</v>
      </c>
    </row>
    <row r="17" spans="1:3">
      <c r="A17" s="50"/>
      <c r="B17" s="52">
        <v>41640</v>
      </c>
      <c r="C17" s="53">
        <f t="shared" si="0"/>
        <v>2.708333333333333E-3</v>
      </c>
    </row>
    <row r="18" spans="1:3">
      <c r="A18" s="50"/>
      <c r="B18" s="52">
        <v>41671</v>
      </c>
      <c r="C18" s="53">
        <f t="shared" si="0"/>
        <v>2.708333333333333E-3</v>
      </c>
    </row>
    <row r="19" spans="1:3">
      <c r="A19" s="50"/>
      <c r="B19" s="52">
        <v>41699</v>
      </c>
      <c r="C19" s="53">
        <f t="shared" si="0"/>
        <v>2.708333333333333E-3</v>
      </c>
    </row>
    <row r="20" spans="1:3">
      <c r="A20" s="50"/>
      <c r="B20" s="52">
        <v>41730</v>
      </c>
      <c r="C20" s="53">
        <f t="shared" si="0"/>
        <v>2.708333333333333E-3</v>
      </c>
    </row>
    <row r="21" spans="1:3">
      <c r="A21" s="50"/>
      <c r="B21" s="52">
        <v>41760</v>
      </c>
      <c r="C21" s="53">
        <f t="shared" si="0"/>
        <v>2.708333333333333E-3</v>
      </c>
    </row>
    <row r="22" spans="1:3">
      <c r="A22" s="50"/>
      <c r="B22" s="52">
        <v>41791</v>
      </c>
      <c r="C22" s="53">
        <f t="shared" si="0"/>
        <v>2.708333333333333E-3</v>
      </c>
    </row>
    <row r="23" spans="1:3">
      <c r="A23" s="50"/>
      <c r="B23" s="52">
        <v>41821</v>
      </c>
      <c r="C23" s="53">
        <f t="shared" si="0"/>
        <v>2.708333333333333E-3</v>
      </c>
    </row>
    <row r="24" spans="1:3">
      <c r="A24" s="50"/>
      <c r="B24" s="54"/>
      <c r="C24" s="50"/>
    </row>
    <row r="25" spans="1:3">
      <c r="A25" s="50"/>
      <c r="B25" s="54" t="s">
        <v>49</v>
      </c>
      <c r="C25" s="53">
        <f>AVERAGE(C5:C23)</f>
        <v>2.708333333333333E-3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 1 TU Adj</vt:lpstr>
      <vt:lpstr>prime rate interest</vt:lpstr>
    </vt:vector>
  </TitlesOfParts>
  <Company>Xcel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Wetterlin</dc:creator>
  <cp:lastModifiedBy>t52348</cp:lastModifiedBy>
  <cp:lastPrinted>2014-04-14T15:36:29Z</cp:lastPrinted>
  <dcterms:created xsi:type="dcterms:W3CDTF">2014-01-09T16:01:56Z</dcterms:created>
  <dcterms:modified xsi:type="dcterms:W3CDTF">2014-05-14T18:54:33Z</dcterms:modified>
</cp:coreProperties>
</file>