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15" windowHeight="7965"/>
  </bookViews>
  <sheets>
    <sheet name="MISO Sched" sheetId="1" r:id="rId1"/>
  </sheets>
  <definedNames>
    <definedName name="_xlnm.Print_Area" localSheetId="0">'MISO Sched'!$A$1:$I$67</definedName>
  </definedNames>
  <calcPr calcId="145621"/>
</workbook>
</file>

<file path=xl/calcChain.xml><?xml version="1.0" encoding="utf-8"?>
<calcChain xmlns="http://schemas.openxmlformats.org/spreadsheetml/2006/main">
  <c r="H67" i="1" l="1"/>
  <c r="H66" i="1"/>
  <c r="H65" i="1"/>
  <c r="H62" i="1"/>
  <c r="I39" i="1"/>
  <c r="I38" i="1"/>
  <c r="I3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1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2" i="1"/>
  <c r="H19" i="1"/>
  <c r="H18" i="1"/>
  <c r="H17" i="1"/>
  <c r="H16" i="1"/>
  <c r="H15" i="1"/>
  <c r="H14" i="1"/>
  <c r="H13" i="1"/>
  <c r="H11" i="1"/>
  <c r="H10" i="1"/>
  <c r="A43" i="1"/>
  <c r="A44" i="1"/>
  <c r="A45" i="1"/>
  <c r="A46" i="1"/>
  <c r="A47" i="1"/>
  <c r="A48" i="1"/>
  <c r="A49" i="1"/>
  <c r="A50" i="1"/>
  <c r="A51" i="1"/>
  <c r="A52" i="1"/>
  <c r="A53" i="1"/>
  <c r="A54" i="1"/>
  <c r="E38" i="1"/>
  <c r="E14" i="1"/>
  <c r="E34" i="1"/>
  <c r="E33" i="1"/>
  <c r="E32" i="1"/>
  <c r="E31" i="1"/>
  <c r="E30" i="1"/>
  <c r="E29" i="1"/>
  <c r="E28" i="1"/>
  <c r="E27" i="1"/>
  <c r="E26" i="1"/>
  <c r="E25" i="1"/>
  <c r="E23" i="1"/>
  <c r="E22" i="1"/>
  <c r="E18" i="1"/>
  <c r="E17" i="1"/>
  <c r="E16" i="1"/>
  <c r="E15" i="1"/>
  <c r="E13" i="1"/>
  <c r="E12" i="1"/>
  <c r="E11" i="1"/>
  <c r="E10" i="1"/>
</calcChain>
</file>

<file path=xl/sharedStrings.xml><?xml version="1.0" encoding="utf-8"?>
<sst xmlns="http://schemas.openxmlformats.org/spreadsheetml/2006/main" count="132" uniqueCount="85">
  <si>
    <t>MidAmerican Energy Company</t>
  </si>
  <si>
    <t>Depreciation Rates</t>
  </si>
  <si>
    <t>(A)</t>
  </si>
  <si>
    <t>(B)</t>
  </si>
  <si>
    <t xml:space="preserve"> ( C)</t>
  </si>
  <si>
    <t>(D)</t>
  </si>
  <si>
    <t>(E)</t>
  </si>
  <si>
    <t>(F)</t>
  </si>
  <si>
    <t>(G)</t>
  </si>
  <si>
    <t>(H)</t>
  </si>
  <si>
    <t>(I)</t>
  </si>
  <si>
    <t xml:space="preserve"> </t>
  </si>
  <si>
    <t>FERC</t>
  </si>
  <si>
    <t>Account</t>
  </si>
  <si>
    <t>Plant Type</t>
  </si>
  <si>
    <t>Estimated</t>
  </si>
  <si>
    <t>Life</t>
  </si>
  <si>
    <t>Mortality</t>
  </si>
  <si>
    <t>Curve</t>
  </si>
  <si>
    <t>Current</t>
  </si>
  <si>
    <t>Age</t>
  </si>
  <si>
    <t>Remaining</t>
  </si>
  <si>
    <t>Depreciation</t>
  </si>
  <si>
    <t>Rate</t>
  </si>
  <si>
    <t>Gross</t>
  </si>
  <si>
    <t>Plant</t>
  </si>
  <si>
    <t>Expense</t>
  </si>
  <si>
    <t>Transmission</t>
  </si>
  <si>
    <t>Land Rights</t>
  </si>
  <si>
    <t>Structures &amp; Improvements</t>
  </si>
  <si>
    <t>Station Equipment</t>
  </si>
  <si>
    <t>Towers &amp; Fixtures</t>
  </si>
  <si>
    <t>Poles &amp; Fixtures</t>
  </si>
  <si>
    <t>Overhead Conductor &amp; Devices</t>
  </si>
  <si>
    <t>Underground Conduit</t>
  </si>
  <si>
    <t>Underground Conductor &amp; Devices</t>
  </si>
  <si>
    <t>Roads &amp; Trails</t>
  </si>
  <si>
    <t>General Plant</t>
  </si>
  <si>
    <t>Intangible Plant</t>
  </si>
  <si>
    <t>Organization Costs</t>
  </si>
  <si>
    <t>Franchises &amp; Consents</t>
  </si>
  <si>
    <t>Miscellaneous Equipment</t>
  </si>
  <si>
    <t>Structures &amp; Improvements - Buildings</t>
  </si>
  <si>
    <t>Communication Equipment</t>
  </si>
  <si>
    <t>Power Operated Equipment</t>
  </si>
  <si>
    <t>Laboratory Equipment</t>
  </si>
  <si>
    <t>Office Furniture &amp; Equipment</t>
  </si>
  <si>
    <t>Office Furniture &amp; Equipment - Computer</t>
  </si>
  <si>
    <t>Tools, Shop, &amp; Garage Equipment</t>
  </si>
  <si>
    <t>Stores Equipment</t>
  </si>
  <si>
    <t>Communication Equipment - Phones</t>
  </si>
  <si>
    <t>Miscellaneous Intangible Plant</t>
  </si>
  <si>
    <t>R4</t>
  </si>
  <si>
    <t>R3</t>
  </si>
  <si>
    <t>R1.5</t>
  </si>
  <si>
    <t>R2.5</t>
  </si>
  <si>
    <t>S2.5</t>
  </si>
  <si>
    <t>NA</t>
  </si>
  <si>
    <t>SQ</t>
  </si>
  <si>
    <t>L0.5</t>
  </si>
  <si>
    <t>R0.5</t>
  </si>
  <si>
    <t>Transportation Equipment - Various</t>
  </si>
  <si>
    <t>Notes:</t>
  </si>
  <si>
    <t>Column (E) is based on the Estimated Life in Column (C) less the Remaining Life in Column (F) for those accounts for which using a Mortality Curve is identified.</t>
  </si>
  <si>
    <t>Column (F) is the average remaining life of the assets in the account based on their vintage.</t>
  </si>
  <si>
    <t>Column (G) is the depreciation rate from the Mortality Curve specified based on the data in Columns (C) and (D).</t>
  </si>
  <si>
    <t>Columns (A), (B), (C), and (D) are fixed and cannot be changed absent Commission approval or acceptance.</t>
  </si>
  <si>
    <t>ARO Transmission Plant</t>
  </si>
  <si>
    <t>Excluded Accounts</t>
  </si>
  <si>
    <t>Land</t>
  </si>
  <si>
    <t>Transportation Equipment - Distribution</t>
  </si>
  <si>
    <t>Power Operated Equipment - Distribution</t>
  </si>
  <si>
    <t>Structures &amp; Improvements - Leasehold Improvements</t>
  </si>
  <si>
    <t>Account No. 359.1 (ARO Transmission Plant) is a retirement obligation for transmission substation transformers that contain PCB.</t>
  </si>
  <si>
    <t>Lease expense for each lease for which the cost is included in Account 390.1 is amortized over the life of the lease.</t>
  </si>
  <si>
    <t>Average</t>
  </si>
  <si>
    <t>Every 5 years, MidAmerican Energy Company will file with the commission a depreciation study supporting its existing Estimated Life and Mortality Curve for each account or subaccount.</t>
  </si>
  <si>
    <t>Column (I) is the annual depreciation expense for the year in the account or subaccount.</t>
  </si>
  <si>
    <t>Column (I) is Column (G) multiplied by Column (H) for those accounts that have an identified Mortality Curve.</t>
  </si>
  <si>
    <t>Column (I) for Accounts Nos. 301, 302, and 303 are calculated using individual asset depreciation and, therefore, are not derived values.</t>
  </si>
  <si>
    <t>L3</t>
  </si>
  <si>
    <t>These depreciation rates are applied to average gross plant to calculate the depreciation expense.</t>
  </si>
  <si>
    <t>Excluded Accounts, plant balances which are not depreciated or the depreciation is not included in transmission rates, are shown below.</t>
  </si>
  <si>
    <t>Column (H) is the average gross plant investment in the account or subaccount.  Some FERC accounts may reflect excluded amounts as shown below.</t>
  </si>
  <si>
    <t>as of 12/31/13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</si>
</sst>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64" fontId="0" fillId="0" borderId="0" xfId="0" applyNumberFormat="1"/>
    <xf numFmtId="166" fontId="0" fillId="0" borderId="0" xfId="0" applyNumberFormat="1"/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/>
    <xf numFmtId="37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sqref="A1:I1"/>
    </sheetView>
  </sheetViews>
  <sheetFormatPr defaultRowHeight="15" x14ac:dyDescent="0.25"/>
  <cols>
    <col min="1" max="1" width="10.85546875" customWidth="1"/>
    <col min="2" max="2" width="49.5703125" customWidth="1"/>
    <col min="3" max="4" width="13.7109375" style="1" customWidth="1"/>
    <col min="5" max="6" width="13.7109375" customWidth="1"/>
    <col min="7" max="9" width="16.7109375" customWidth="1"/>
  </cols>
  <sheetData>
    <row r="1" spans="1:9" ht="18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8" customHeight="1" x14ac:dyDescent="0.25">
      <c r="A3" s="20" t="s">
        <v>84</v>
      </c>
      <c r="B3" s="20"/>
      <c r="C3" s="20"/>
      <c r="D3" s="20"/>
      <c r="E3" s="20"/>
      <c r="F3" s="20"/>
      <c r="G3" s="20"/>
      <c r="H3" s="20"/>
      <c r="I3" s="20"/>
    </row>
    <row r="4" spans="1:9" ht="18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5" t="s">
        <v>8</v>
      </c>
      <c r="H4" s="15" t="s">
        <v>9</v>
      </c>
      <c r="I4" s="15" t="s">
        <v>10</v>
      </c>
    </row>
    <row r="5" spans="1:9" ht="18" customHeight="1" x14ac:dyDescent="0.25">
      <c r="E5" s="1"/>
      <c r="F5" s="1"/>
      <c r="G5" s="15" t="s">
        <v>75</v>
      </c>
      <c r="H5" s="15" t="s">
        <v>75</v>
      </c>
      <c r="I5" s="15">
        <v>2013</v>
      </c>
    </row>
    <row r="6" spans="1:9" ht="18" customHeight="1" x14ac:dyDescent="0.25">
      <c r="A6" s="1" t="s">
        <v>12</v>
      </c>
      <c r="C6" s="1" t="s">
        <v>15</v>
      </c>
      <c r="D6" s="1" t="s">
        <v>17</v>
      </c>
      <c r="E6" s="1" t="s">
        <v>19</v>
      </c>
      <c r="F6" s="1" t="s">
        <v>21</v>
      </c>
      <c r="G6" s="15" t="s">
        <v>22</v>
      </c>
      <c r="H6" s="15" t="s">
        <v>24</v>
      </c>
      <c r="I6" s="15" t="s">
        <v>22</v>
      </c>
    </row>
    <row r="7" spans="1:9" ht="18" customHeight="1" x14ac:dyDescent="0.25">
      <c r="A7" s="2" t="s">
        <v>13</v>
      </c>
      <c r="B7" s="3" t="s">
        <v>14</v>
      </c>
      <c r="C7" s="2" t="s">
        <v>16</v>
      </c>
      <c r="D7" s="2" t="s">
        <v>18</v>
      </c>
      <c r="E7" s="2" t="s">
        <v>20</v>
      </c>
      <c r="F7" s="2" t="s">
        <v>16</v>
      </c>
      <c r="G7" s="16" t="s">
        <v>23</v>
      </c>
      <c r="H7" s="16" t="s">
        <v>25</v>
      </c>
      <c r="I7" s="16" t="s">
        <v>26</v>
      </c>
    </row>
    <row r="8" spans="1:9" ht="18" customHeight="1" x14ac:dyDescent="0.25">
      <c r="G8" s="17"/>
      <c r="H8" s="17"/>
      <c r="I8" s="17"/>
    </row>
    <row r="9" spans="1:9" ht="18" customHeight="1" x14ac:dyDescent="0.25">
      <c r="B9" s="4" t="s">
        <v>27</v>
      </c>
      <c r="G9" s="17"/>
      <c r="H9" s="17"/>
      <c r="I9" s="17"/>
    </row>
    <row r="10" spans="1:9" ht="18" customHeight="1" x14ac:dyDescent="0.25">
      <c r="A10" s="5">
        <v>350.1</v>
      </c>
      <c r="B10" t="s">
        <v>28</v>
      </c>
      <c r="C10" s="1">
        <v>70</v>
      </c>
      <c r="D10" s="1" t="s">
        <v>52</v>
      </c>
      <c r="E10" s="9">
        <f>C10-F10</f>
        <v>25.53</v>
      </c>
      <c r="F10" s="9">
        <v>44.47</v>
      </c>
      <c r="G10" s="18">
        <v>1.3828882071955545E-2</v>
      </c>
      <c r="H10" s="19">
        <f>43005599+57101</f>
        <v>43062700</v>
      </c>
      <c r="I10" s="19">
        <f>G10*H10</f>
        <v>595509</v>
      </c>
    </row>
    <row r="11" spans="1:9" ht="18" customHeight="1" x14ac:dyDescent="0.25">
      <c r="A11" s="5">
        <v>352</v>
      </c>
      <c r="B11" t="s">
        <v>29</v>
      </c>
      <c r="C11" s="1">
        <v>60</v>
      </c>
      <c r="D11" s="1" t="s">
        <v>53</v>
      </c>
      <c r="E11" s="9">
        <f t="shared" ref="E11:E18" si="0">C11-F11</f>
        <v>19.840000000000003</v>
      </c>
      <c r="F11" s="9">
        <v>40.159999999999997</v>
      </c>
      <c r="G11" s="18">
        <v>1.525534606162173E-2</v>
      </c>
      <c r="H11" s="19">
        <f>18801199+91260</f>
        <v>18892459</v>
      </c>
      <c r="I11" s="19">
        <f t="shared" ref="I11:I19" si="1">G11*H11</f>
        <v>288211</v>
      </c>
    </row>
    <row r="12" spans="1:9" ht="18" customHeight="1" x14ac:dyDescent="0.25">
      <c r="A12" s="5">
        <v>353</v>
      </c>
      <c r="B12" t="s">
        <v>30</v>
      </c>
      <c r="C12" s="1">
        <v>55</v>
      </c>
      <c r="D12" s="1" t="s">
        <v>54</v>
      </c>
      <c r="E12" s="9">
        <f t="shared" si="0"/>
        <v>12.18</v>
      </c>
      <c r="F12" s="9">
        <v>42.82</v>
      </c>
      <c r="G12" s="18">
        <v>1.6412730631856325E-2</v>
      </c>
      <c r="H12" s="19">
        <f>397823144+401065+2728207</f>
        <v>400952416</v>
      </c>
      <c r="I12" s="19">
        <f t="shared" si="1"/>
        <v>6580724</v>
      </c>
    </row>
    <row r="13" spans="1:9" ht="18" customHeight="1" x14ac:dyDescent="0.25">
      <c r="A13" s="5">
        <v>354</v>
      </c>
      <c r="B13" t="s">
        <v>31</v>
      </c>
      <c r="C13" s="1">
        <v>70</v>
      </c>
      <c r="D13" s="1" t="s">
        <v>56</v>
      </c>
      <c r="E13" s="9">
        <f t="shared" si="0"/>
        <v>27.810000000000002</v>
      </c>
      <c r="F13" s="9">
        <v>42.19</v>
      </c>
      <c r="G13" s="18">
        <v>1.1583329149038769E-2</v>
      </c>
      <c r="H13" s="19">
        <f>34115667</f>
        <v>34115667</v>
      </c>
      <c r="I13" s="19">
        <f t="shared" si="1"/>
        <v>395173</v>
      </c>
    </row>
    <row r="14" spans="1:9" ht="18" customHeight="1" x14ac:dyDescent="0.25">
      <c r="A14" s="5">
        <v>355</v>
      </c>
      <c r="B14" t="s">
        <v>32</v>
      </c>
      <c r="C14" s="1">
        <v>52</v>
      </c>
      <c r="D14" s="1" t="s">
        <v>55</v>
      </c>
      <c r="E14" s="9">
        <f t="shared" si="0"/>
        <v>13.670000000000002</v>
      </c>
      <c r="F14" s="9">
        <v>38.33</v>
      </c>
      <c r="G14" s="18">
        <v>2.2964774591739543E-2</v>
      </c>
      <c r="H14" s="19">
        <f>279020412+4307603</f>
        <v>283328015</v>
      </c>
      <c r="I14" s="19">
        <f t="shared" si="1"/>
        <v>6506564</v>
      </c>
    </row>
    <row r="15" spans="1:9" ht="18" customHeight="1" x14ac:dyDescent="0.25">
      <c r="A15" s="5">
        <v>356</v>
      </c>
      <c r="B15" t="s">
        <v>33</v>
      </c>
      <c r="C15" s="1">
        <v>55</v>
      </c>
      <c r="D15" s="1" t="s">
        <v>53</v>
      </c>
      <c r="E15" s="9">
        <f t="shared" si="0"/>
        <v>15.840000000000003</v>
      </c>
      <c r="F15" s="9">
        <v>39.159999999999997</v>
      </c>
      <c r="G15" s="18">
        <v>2.1384262296656496E-2</v>
      </c>
      <c r="H15" s="19">
        <f>236260168+5706561</f>
        <v>241966729</v>
      </c>
      <c r="I15" s="19">
        <f t="shared" si="1"/>
        <v>5174280</v>
      </c>
    </row>
    <row r="16" spans="1:9" ht="18" customHeight="1" x14ac:dyDescent="0.25">
      <c r="A16" s="5">
        <v>357</v>
      </c>
      <c r="B16" t="s">
        <v>34</v>
      </c>
      <c r="C16" s="1">
        <v>55</v>
      </c>
      <c r="D16" s="1" t="s">
        <v>52</v>
      </c>
      <c r="E16" s="9">
        <f t="shared" si="0"/>
        <v>21.89</v>
      </c>
      <c r="F16" s="9">
        <v>33.11</v>
      </c>
      <c r="G16" s="18">
        <v>1.8988343134587613E-2</v>
      </c>
      <c r="H16" s="19">
        <f>1194575</f>
        <v>1194575</v>
      </c>
      <c r="I16" s="19">
        <f t="shared" si="1"/>
        <v>22682.999999999996</v>
      </c>
    </row>
    <row r="17" spans="1:9" ht="18" customHeight="1" x14ac:dyDescent="0.25">
      <c r="A17" s="5">
        <v>358</v>
      </c>
      <c r="B17" t="s">
        <v>35</v>
      </c>
      <c r="C17" s="1">
        <v>55</v>
      </c>
      <c r="D17" s="1" t="s">
        <v>52</v>
      </c>
      <c r="E17" s="9">
        <f t="shared" si="0"/>
        <v>24.9</v>
      </c>
      <c r="F17" s="9">
        <v>30.1</v>
      </c>
      <c r="G17" s="18">
        <v>1.9323722957280236E-2</v>
      </c>
      <c r="H17" s="19">
        <f>2816331</f>
        <v>2816331</v>
      </c>
      <c r="I17" s="19">
        <f t="shared" si="1"/>
        <v>54422.000000000007</v>
      </c>
    </row>
    <row r="18" spans="1:9" ht="18" customHeight="1" x14ac:dyDescent="0.25">
      <c r="A18" s="5">
        <v>359</v>
      </c>
      <c r="B18" t="s">
        <v>36</v>
      </c>
      <c r="C18" s="1">
        <v>70</v>
      </c>
      <c r="D18" s="1" t="s">
        <v>52</v>
      </c>
      <c r="E18" s="9">
        <f t="shared" si="0"/>
        <v>6.7700000000000031</v>
      </c>
      <c r="F18" s="9">
        <v>63.23</v>
      </c>
      <c r="G18" s="18">
        <v>1.3959012031617065E-2</v>
      </c>
      <c r="H18" s="19">
        <f>154094</f>
        <v>154094</v>
      </c>
      <c r="I18" s="19">
        <f t="shared" si="1"/>
        <v>2151</v>
      </c>
    </row>
    <row r="19" spans="1:9" ht="18" customHeight="1" x14ac:dyDescent="0.25">
      <c r="A19" s="5">
        <v>359.1</v>
      </c>
      <c r="B19" t="s">
        <v>67</v>
      </c>
      <c r="C19" s="1" t="s">
        <v>57</v>
      </c>
      <c r="D19" s="1" t="s">
        <v>57</v>
      </c>
      <c r="E19" s="9" t="s">
        <v>57</v>
      </c>
      <c r="F19" s="9" t="s">
        <v>57</v>
      </c>
      <c r="G19" s="18">
        <v>7.3744437380801012E-2</v>
      </c>
      <c r="H19" s="19">
        <f>20449</f>
        <v>20449</v>
      </c>
      <c r="I19" s="19">
        <f t="shared" si="1"/>
        <v>1508</v>
      </c>
    </row>
    <row r="20" spans="1:9" ht="18" customHeight="1" x14ac:dyDescent="0.25">
      <c r="A20" s="5"/>
      <c r="E20" s="9"/>
      <c r="F20" s="9"/>
      <c r="G20" s="18"/>
      <c r="H20" s="19" t="s">
        <v>11</v>
      </c>
      <c r="I20" s="19" t="s">
        <v>11</v>
      </c>
    </row>
    <row r="21" spans="1:9" ht="18" customHeight="1" x14ac:dyDescent="0.25">
      <c r="A21" s="5"/>
      <c r="B21" s="4" t="s">
        <v>37</v>
      </c>
      <c r="E21" s="9"/>
      <c r="F21" s="9"/>
      <c r="G21" s="18"/>
      <c r="H21" s="19"/>
      <c r="I21" s="17"/>
    </row>
    <row r="22" spans="1:9" ht="18" customHeight="1" x14ac:dyDescent="0.25">
      <c r="A22" s="5">
        <v>389.1</v>
      </c>
      <c r="B22" t="s">
        <v>28</v>
      </c>
      <c r="C22" s="1">
        <v>70</v>
      </c>
      <c r="D22" s="1" t="s">
        <v>52</v>
      </c>
      <c r="E22" s="9">
        <f t="shared" ref="E22:E34" si="2">C22-F22</f>
        <v>23.6</v>
      </c>
      <c r="F22" s="9">
        <v>46.4</v>
      </c>
      <c r="G22" s="18">
        <v>1.5039082014587545E-2</v>
      </c>
      <c r="H22" s="19">
        <f>520444</f>
        <v>520444</v>
      </c>
      <c r="I22" s="19">
        <f t="shared" ref="I22:I34" si="3">G22*H22</f>
        <v>7827</v>
      </c>
    </row>
    <row r="23" spans="1:9" ht="18" customHeight="1" x14ac:dyDescent="0.25">
      <c r="A23" s="5">
        <v>390</v>
      </c>
      <c r="B23" t="s">
        <v>42</v>
      </c>
      <c r="C23" s="1">
        <v>45</v>
      </c>
      <c r="D23" s="1" t="s">
        <v>60</v>
      </c>
      <c r="E23" s="9">
        <f t="shared" si="2"/>
        <v>10.329999999999998</v>
      </c>
      <c r="F23" s="9">
        <v>34.67</v>
      </c>
      <c r="G23" s="18">
        <v>2.0415056523929411E-2</v>
      </c>
      <c r="H23" s="19">
        <f>103027950+6236427+88247</f>
        <v>109352624</v>
      </c>
      <c r="I23" s="19">
        <f t="shared" si="3"/>
        <v>2232440</v>
      </c>
    </row>
    <row r="24" spans="1:9" ht="18" customHeight="1" x14ac:dyDescent="0.25">
      <c r="A24" s="5">
        <v>390.1</v>
      </c>
      <c r="B24" t="s">
        <v>72</v>
      </c>
      <c r="C24" s="1" t="s">
        <v>57</v>
      </c>
      <c r="D24" s="1" t="s">
        <v>57</v>
      </c>
      <c r="E24" s="9" t="s">
        <v>57</v>
      </c>
      <c r="F24" s="9" t="s">
        <v>57</v>
      </c>
      <c r="G24" s="18">
        <v>3.1651684125963302E-2</v>
      </c>
      <c r="H24" s="19">
        <f>9548781</f>
        <v>9548781</v>
      </c>
      <c r="I24" s="19">
        <f t="shared" si="3"/>
        <v>302235</v>
      </c>
    </row>
    <row r="25" spans="1:9" ht="18" customHeight="1" x14ac:dyDescent="0.25">
      <c r="A25" s="5">
        <v>391</v>
      </c>
      <c r="B25" t="s">
        <v>46</v>
      </c>
      <c r="C25" s="1">
        <v>10</v>
      </c>
      <c r="D25" s="1" t="s">
        <v>58</v>
      </c>
      <c r="E25" s="9">
        <f t="shared" si="2"/>
        <v>4.6399999999999997</v>
      </c>
      <c r="F25" s="9">
        <v>5.36</v>
      </c>
      <c r="G25" s="18">
        <v>9.9176072885902758E-2</v>
      </c>
      <c r="H25" s="19">
        <f>5812067+1270965+120899+6901</f>
        <v>7210832</v>
      </c>
      <c r="I25" s="19">
        <f t="shared" si="3"/>
        <v>715142</v>
      </c>
    </row>
    <row r="26" spans="1:9" ht="18" customHeight="1" x14ac:dyDescent="0.25">
      <c r="A26" s="5">
        <v>391.1</v>
      </c>
      <c r="B26" t="s">
        <v>47</v>
      </c>
      <c r="C26" s="1">
        <v>5</v>
      </c>
      <c r="D26" s="1" t="s">
        <v>58</v>
      </c>
      <c r="E26" s="9">
        <f t="shared" si="2"/>
        <v>2.65</v>
      </c>
      <c r="F26" s="9">
        <v>2.35</v>
      </c>
      <c r="G26" s="18">
        <v>0.16554307049392003</v>
      </c>
      <c r="H26" s="19">
        <f>6600872+16135789+1381169+2295122+887762+340044+429677</f>
        <v>28070435</v>
      </c>
      <c r="I26" s="19">
        <f t="shared" si="3"/>
        <v>4646866</v>
      </c>
    </row>
    <row r="27" spans="1:9" ht="18" customHeight="1" x14ac:dyDescent="0.25">
      <c r="A27" s="5">
        <v>392</v>
      </c>
      <c r="B27" t="s">
        <v>61</v>
      </c>
      <c r="C27" s="1">
        <v>12</v>
      </c>
      <c r="D27" s="1" t="s">
        <v>80</v>
      </c>
      <c r="E27" s="9">
        <f t="shared" si="2"/>
        <v>3.3900000000000006</v>
      </c>
      <c r="F27" s="9">
        <v>8.61</v>
      </c>
      <c r="G27" s="18">
        <v>3.8967282196272462E-2</v>
      </c>
      <c r="H27" s="19">
        <f>233820+58256+771550+76088+938314+348532+702923+130149</f>
        <v>3259632</v>
      </c>
      <c r="I27" s="19">
        <f t="shared" si="3"/>
        <v>127019</v>
      </c>
    </row>
    <row r="28" spans="1:9" ht="18" customHeight="1" x14ac:dyDescent="0.25">
      <c r="A28" s="5">
        <v>393</v>
      </c>
      <c r="B28" t="s">
        <v>49</v>
      </c>
      <c r="C28" s="1">
        <v>10</v>
      </c>
      <c r="D28" s="1" t="s">
        <v>58</v>
      </c>
      <c r="E28" s="9">
        <f t="shared" si="2"/>
        <v>6.1</v>
      </c>
      <c r="F28" s="9">
        <v>3.9</v>
      </c>
      <c r="G28" s="18">
        <v>5.155844671877572E-2</v>
      </c>
      <c r="H28" s="19">
        <f>523096+533918</f>
        <v>1057014</v>
      </c>
      <c r="I28" s="19">
        <f t="shared" si="3"/>
        <v>54498</v>
      </c>
    </row>
    <row r="29" spans="1:9" ht="18" customHeight="1" x14ac:dyDescent="0.25">
      <c r="A29" s="5">
        <v>394</v>
      </c>
      <c r="B29" t="s">
        <v>48</v>
      </c>
      <c r="C29" s="1">
        <v>15</v>
      </c>
      <c r="D29" s="1" t="s">
        <v>58</v>
      </c>
      <c r="E29" s="9">
        <f t="shared" si="2"/>
        <v>5.99</v>
      </c>
      <c r="F29" s="9">
        <v>9.01</v>
      </c>
      <c r="G29" s="18">
        <v>6.8371045658397495E-2</v>
      </c>
      <c r="H29" s="19">
        <f>9187085+6612922</f>
        <v>15800007</v>
      </c>
      <c r="I29" s="19">
        <f t="shared" si="3"/>
        <v>1080263</v>
      </c>
    </row>
    <row r="30" spans="1:9" ht="18" customHeight="1" x14ac:dyDescent="0.25">
      <c r="A30" s="5">
        <v>395</v>
      </c>
      <c r="B30" t="s">
        <v>45</v>
      </c>
      <c r="C30" s="1">
        <v>10</v>
      </c>
      <c r="D30" s="1" t="s">
        <v>58</v>
      </c>
      <c r="E30" s="9">
        <f t="shared" si="2"/>
        <v>8.1</v>
      </c>
      <c r="F30" s="9">
        <v>1.9</v>
      </c>
      <c r="G30" s="18">
        <v>9.5348634296694754E-2</v>
      </c>
      <c r="H30" s="19">
        <f>734289+251357</f>
        <v>985646</v>
      </c>
      <c r="I30" s="19">
        <f t="shared" si="3"/>
        <v>93980</v>
      </c>
    </row>
    <row r="31" spans="1:9" ht="18" customHeight="1" x14ac:dyDescent="0.25">
      <c r="A31" s="5">
        <v>396</v>
      </c>
      <c r="B31" t="s">
        <v>44</v>
      </c>
      <c r="C31" s="1">
        <v>14</v>
      </c>
      <c r="D31" s="1" t="s">
        <v>59</v>
      </c>
      <c r="E31" s="9">
        <f t="shared" si="2"/>
        <v>4.17</v>
      </c>
      <c r="F31" s="9">
        <v>9.83</v>
      </c>
      <c r="G31" s="18">
        <v>2.9423061622028564E-2</v>
      </c>
      <c r="H31" s="19">
        <f>9903796</f>
        <v>9903796</v>
      </c>
      <c r="I31" s="19">
        <f t="shared" si="3"/>
        <v>291400</v>
      </c>
    </row>
    <row r="32" spans="1:9" ht="18" customHeight="1" x14ac:dyDescent="0.25">
      <c r="A32" s="5">
        <v>397</v>
      </c>
      <c r="B32" t="s">
        <v>43</v>
      </c>
      <c r="C32" s="1">
        <v>15</v>
      </c>
      <c r="D32" s="1" t="s">
        <v>58</v>
      </c>
      <c r="E32" s="9">
        <f t="shared" si="2"/>
        <v>6.25</v>
      </c>
      <c r="F32" s="9">
        <v>8.75</v>
      </c>
      <c r="G32" s="18">
        <v>5.0303545524919009E-2</v>
      </c>
      <c r="H32" s="19">
        <f>34299711+362227+1808374</f>
        <v>36470312</v>
      </c>
      <c r="I32" s="19">
        <f t="shared" si="3"/>
        <v>1834586</v>
      </c>
    </row>
    <row r="33" spans="1:14" ht="18" customHeight="1" x14ac:dyDescent="0.25">
      <c r="A33" s="5">
        <v>397.1</v>
      </c>
      <c r="B33" t="s">
        <v>50</v>
      </c>
      <c r="C33" s="1">
        <v>10</v>
      </c>
      <c r="D33" s="1" t="s">
        <v>58</v>
      </c>
      <c r="E33" s="9">
        <f t="shared" si="2"/>
        <v>3.0599999999999996</v>
      </c>
      <c r="F33" s="9">
        <v>6.94</v>
      </c>
      <c r="G33" s="18">
        <v>0.10076482203332979</v>
      </c>
      <c r="H33" s="19">
        <f>2131607</f>
        <v>2131607</v>
      </c>
      <c r="I33" s="19">
        <f t="shared" si="3"/>
        <v>214791</v>
      </c>
    </row>
    <row r="34" spans="1:14" ht="18" customHeight="1" x14ac:dyDescent="0.25">
      <c r="A34" s="5">
        <v>398</v>
      </c>
      <c r="B34" t="s">
        <v>41</v>
      </c>
      <c r="C34" s="1">
        <v>10</v>
      </c>
      <c r="D34" s="1" t="s">
        <v>58</v>
      </c>
      <c r="E34" s="9">
        <f t="shared" si="2"/>
        <v>2.7800000000000002</v>
      </c>
      <c r="F34" s="9">
        <v>7.22</v>
      </c>
      <c r="G34" s="18">
        <v>8.8266709635778748E-2</v>
      </c>
      <c r="H34" s="19">
        <f>1019570+1220799</f>
        <v>2240369</v>
      </c>
      <c r="I34" s="19">
        <f t="shared" si="3"/>
        <v>197750</v>
      </c>
    </row>
    <row r="35" spans="1:14" ht="18" customHeight="1" x14ac:dyDescent="0.25">
      <c r="A35" s="5"/>
      <c r="E35" s="9"/>
      <c r="F35" s="9"/>
      <c r="G35" s="18"/>
      <c r="H35" s="19" t="s">
        <v>11</v>
      </c>
      <c r="I35" s="19" t="s">
        <v>11</v>
      </c>
    </row>
    <row r="36" spans="1:14" ht="18" customHeight="1" x14ac:dyDescent="0.25">
      <c r="A36" s="5"/>
      <c r="B36" s="4" t="s">
        <v>38</v>
      </c>
      <c r="E36" s="9"/>
      <c r="F36" s="9"/>
      <c r="G36" s="18"/>
      <c r="H36" s="19"/>
      <c r="I36" s="17"/>
    </row>
    <row r="37" spans="1:14" ht="18" customHeight="1" x14ac:dyDescent="0.25">
      <c r="A37" s="5">
        <v>301</v>
      </c>
      <c r="B37" t="s">
        <v>39</v>
      </c>
      <c r="C37" s="1">
        <v>25</v>
      </c>
      <c r="D37" s="1" t="s">
        <v>57</v>
      </c>
      <c r="E37" s="9">
        <v>0</v>
      </c>
      <c r="F37" s="9">
        <v>0</v>
      </c>
      <c r="G37" s="18">
        <v>0</v>
      </c>
      <c r="H37" s="19">
        <f>101985</f>
        <v>101985</v>
      </c>
      <c r="I37" s="19">
        <f>G37*H37</f>
        <v>0</v>
      </c>
    </row>
    <row r="38" spans="1:14" ht="18" customHeight="1" x14ac:dyDescent="0.25">
      <c r="A38" s="5">
        <v>302</v>
      </c>
      <c r="B38" t="s">
        <v>40</v>
      </c>
      <c r="C38" s="1">
        <v>25</v>
      </c>
      <c r="D38" s="1" t="s">
        <v>57</v>
      </c>
      <c r="E38" s="9">
        <f>C38-F38</f>
        <v>21.490000000000002</v>
      </c>
      <c r="F38" s="9">
        <v>3.51</v>
      </c>
      <c r="G38" s="18">
        <v>2.2760376053789229E-2</v>
      </c>
      <c r="H38" s="19">
        <f>407814</f>
        <v>407814</v>
      </c>
      <c r="I38" s="19">
        <f>G38*H38</f>
        <v>9282</v>
      </c>
    </row>
    <row r="39" spans="1:14" ht="18" customHeight="1" x14ac:dyDescent="0.25">
      <c r="A39" s="5">
        <v>303</v>
      </c>
      <c r="B39" t="s">
        <v>51</v>
      </c>
      <c r="C39" s="1">
        <v>5</v>
      </c>
      <c r="D39" s="1" t="s">
        <v>57</v>
      </c>
      <c r="E39" s="10" t="s">
        <v>57</v>
      </c>
      <c r="F39" s="9">
        <v>4.57</v>
      </c>
      <c r="G39" s="18">
        <v>2.255591163863763E-2</v>
      </c>
      <c r="H39" s="19">
        <f>159626223-407814-101985</f>
        <v>159116424</v>
      </c>
      <c r="I39" s="19">
        <f>G39*H39</f>
        <v>3589016</v>
      </c>
    </row>
    <row r="40" spans="1:14" ht="18" customHeight="1" x14ac:dyDescent="0.25">
      <c r="F40" s="8"/>
      <c r="G40" s="7"/>
      <c r="H40" s="6" t="s">
        <v>11</v>
      </c>
    </row>
    <row r="41" spans="1:14" ht="18" customHeight="1" x14ac:dyDescent="0.25">
      <c r="A41" s="4" t="s">
        <v>62</v>
      </c>
      <c r="G41" s="7"/>
      <c r="H41" s="6" t="s">
        <v>11</v>
      </c>
      <c r="I41" s="6" t="s">
        <v>11</v>
      </c>
      <c r="J41" s="6" t="s">
        <v>11</v>
      </c>
      <c r="K41" s="6" t="s">
        <v>11</v>
      </c>
      <c r="L41" s="6" t="s">
        <v>11</v>
      </c>
      <c r="M41" s="19" t="s">
        <v>11</v>
      </c>
      <c r="N41" s="17"/>
    </row>
    <row r="42" spans="1:14" ht="18" customHeight="1" x14ac:dyDescent="0.25">
      <c r="A42" s="11">
        <v>1</v>
      </c>
      <c r="B42" t="s">
        <v>66</v>
      </c>
      <c r="M42" s="17"/>
      <c r="N42" s="17"/>
    </row>
    <row r="43" spans="1:14" ht="18" customHeight="1" x14ac:dyDescent="0.25">
      <c r="A43">
        <f>A42+1</f>
        <v>2</v>
      </c>
      <c r="B43" t="s">
        <v>63</v>
      </c>
      <c r="M43" s="17"/>
      <c r="N43" s="17"/>
    </row>
    <row r="44" spans="1:14" ht="18" customHeight="1" x14ac:dyDescent="0.25">
      <c r="A44">
        <f t="shared" ref="A44:A54" si="4">A43+1</f>
        <v>3</v>
      </c>
      <c r="B44" t="s">
        <v>64</v>
      </c>
      <c r="M44" s="17"/>
      <c r="N44" s="17"/>
    </row>
    <row r="45" spans="1:14" ht="18" customHeight="1" x14ac:dyDescent="0.25">
      <c r="A45">
        <f t="shared" si="4"/>
        <v>4</v>
      </c>
      <c r="B45" t="s">
        <v>65</v>
      </c>
      <c r="M45" s="17"/>
      <c r="N45" s="17"/>
    </row>
    <row r="46" spans="1:14" ht="18" customHeight="1" x14ac:dyDescent="0.25">
      <c r="A46">
        <f t="shared" si="4"/>
        <v>5</v>
      </c>
      <c r="B46" t="s">
        <v>83</v>
      </c>
      <c r="M46" s="17"/>
      <c r="N46" s="17"/>
    </row>
    <row r="47" spans="1:14" ht="18" customHeight="1" x14ac:dyDescent="0.25">
      <c r="A47">
        <f t="shared" si="4"/>
        <v>6</v>
      </c>
      <c r="B47" t="s">
        <v>77</v>
      </c>
      <c r="M47" s="17"/>
      <c r="N47" s="17"/>
    </row>
    <row r="48" spans="1:14" ht="18" customHeight="1" x14ac:dyDescent="0.25">
      <c r="A48">
        <f t="shared" si="4"/>
        <v>7</v>
      </c>
      <c r="B48" t="s">
        <v>78</v>
      </c>
      <c r="M48" s="17"/>
      <c r="N48" s="17"/>
    </row>
    <row r="49" spans="1:14" ht="18" customHeight="1" x14ac:dyDescent="0.25">
      <c r="A49">
        <f t="shared" si="4"/>
        <v>8</v>
      </c>
      <c r="B49" t="s">
        <v>79</v>
      </c>
      <c r="M49" s="17"/>
      <c r="N49" s="17"/>
    </row>
    <row r="50" spans="1:14" ht="18" customHeight="1" x14ac:dyDescent="0.25">
      <c r="A50">
        <f t="shared" si="4"/>
        <v>9</v>
      </c>
      <c r="B50" t="s">
        <v>76</v>
      </c>
      <c r="M50" s="17"/>
      <c r="N50" s="17"/>
    </row>
    <row r="51" spans="1:14" ht="18" customHeight="1" x14ac:dyDescent="0.25">
      <c r="A51">
        <f t="shared" si="4"/>
        <v>10</v>
      </c>
      <c r="B51" t="s">
        <v>73</v>
      </c>
      <c r="M51" s="17"/>
      <c r="N51" s="17"/>
    </row>
    <row r="52" spans="1:14" ht="18" customHeight="1" x14ac:dyDescent="0.25">
      <c r="A52">
        <f t="shared" si="4"/>
        <v>11</v>
      </c>
      <c r="B52" t="s">
        <v>74</v>
      </c>
      <c r="M52" s="17"/>
      <c r="N52" s="17"/>
    </row>
    <row r="53" spans="1:14" ht="18" customHeight="1" x14ac:dyDescent="0.25">
      <c r="A53">
        <f t="shared" si="4"/>
        <v>12</v>
      </c>
      <c r="B53" t="s">
        <v>81</v>
      </c>
    </row>
    <row r="54" spans="1:14" ht="18" customHeight="1" x14ac:dyDescent="0.25">
      <c r="A54">
        <f t="shared" si="4"/>
        <v>13</v>
      </c>
      <c r="B54" t="s">
        <v>82</v>
      </c>
    </row>
    <row r="55" spans="1:14" ht="18" customHeight="1" x14ac:dyDescent="0.25">
      <c r="E55" s="1"/>
      <c r="F55" s="1"/>
      <c r="H55" s="1" t="s">
        <v>75</v>
      </c>
    </row>
    <row r="56" spans="1:14" ht="18" customHeight="1" x14ac:dyDescent="0.25">
      <c r="A56" s="1" t="s">
        <v>12</v>
      </c>
      <c r="B56" s="21" t="s">
        <v>14</v>
      </c>
      <c r="C56" s="21"/>
      <c r="D56" s="21"/>
      <c r="E56" s="21"/>
      <c r="F56" s="21"/>
      <c r="H56" s="1" t="s">
        <v>24</v>
      </c>
    </row>
    <row r="57" spans="1:14" ht="18" customHeight="1" x14ac:dyDescent="0.25">
      <c r="A57" s="2" t="s">
        <v>13</v>
      </c>
      <c r="B57" s="22"/>
      <c r="C57" s="22"/>
      <c r="D57" s="22"/>
      <c r="E57" s="22"/>
      <c r="F57" s="22"/>
      <c r="G57" s="3"/>
      <c r="H57" s="2" t="s">
        <v>25</v>
      </c>
    </row>
    <row r="58" spans="1:14" ht="18" customHeight="1" x14ac:dyDescent="0.25">
      <c r="A58" s="12"/>
      <c r="B58" s="13"/>
      <c r="C58" s="12"/>
      <c r="D58" s="12"/>
      <c r="E58" s="12"/>
      <c r="F58" s="12"/>
      <c r="H58" s="12"/>
    </row>
    <row r="59" spans="1:14" ht="18" customHeight="1" x14ac:dyDescent="0.25">
      <c r="A59" s="14" t="s">
        <v>68</v>
      </c>
      <c r="B59" s="13"/>
      <c r="C59" s="12"/>
      <c r="D59" s="12"/>
      <c r="E59" s="12"/>
      <c r="F59" s="12"/>
      <c r="H59" s="12"/>
    </row>
    <row r="60" spans="1:14" ht="18" customHeight="1" x14ac:dyDescent="0.25">
      <c r="A60" s="14"/>
      <c r="B60" s="13"/>
      <c r="C60" s="12"/>
      <c r="D60" s="12"/>
      <c r="E60" s="12"/>
      <c r="F60" s="12"/>
      <c r="H60" s="12"/>
    </row>
    <row r="61" spans="1:14" ht="18" customHeight="1" x14ac:dyDescent="0.25">
      <c r="B61" s="20" t="s">
        <v>27</v>
      </c>
      <c r="C61" s="20"/>
      <c r="D61" s="20"/>
      <c r="E61" s="20"/>
      <c r="F61" s="20"/>
    </row>
    <row r="62" spans="1:14" ht="18" customHeight="1" x14ac:dyDescent="0.25">
      <c r="A62" s="5">
        <v>350</v>
      </c>
      <c r="B62" s="21" t="s">
        <v>69</v>
      </c>
      <c r="C62" s="21"/>
      <c r="D62" s="21"/>
      <c r="E62" s="21"/>
      <c r="F62" s="21"/>
      <c r="H62" s="6">
        <f>8161331+21426</f>
        <v>8182757</v>
      </c>
    </row>
    <row r="63" spans="1:14" ht="18" customHeight="1" x14ac:dyDescent="0.25">
      <c r="A63" s="5"/>
      <c r="E63" s="9"/>
      <c r="F63" s="9"/>
      <c r="H63" s="6"/>
    </row>
    <row r="64" spans="1:14" ht="18" customHeight="1" x14ac:dyDescent="0.25">
      <c r="A64" s="5"/>
      <c r="B64" s="20" t="s">
        <v>37</v>
      </c>
      <c r="C64" s="20"/>
      <c r="D64" s="20"/>
      <c r="E64" s="20"/>
      <c r="F64" s="20"/>
      <c r="H64" s="6" t="s">
        <v>11</v>
      </c>
    </row>
    <row r="65" spans="1:8" ht="18" customHeight="1" x14ac:dyDescent="0.25">
      <c r="A65" s="5">
        <v>389</v>
      </c>
      <c r="B65" s="21" t="s">
        <v>69</v>
      </c>
      <c r="C65" s="21"/>
      <c r="D65" s="21"/>
      <c r="E65" s="21"/>
      <c r="F65" s="21"/>
      <c r="H65" s="6">
        <f>4531359+227261</f>
        <v>4758620</v>
      </c>
    </row>
    <row r="66" spans="1:8" ht="18" customHeight="1" x14ac:dyDescent="0.25">
      <c r="A66" s="5">
        <v>392</v>
      </c>
      <c r="B66" s="21" t="s">
        <v>70</v>
      </c>
      <c r="C66" s="21"/>
      <c r="D66" s="21"/>
      <c r="E66" s="21"/>
      <c r="F66" s="21"/>
      <c r="H66" s="6">
        <f>18434484+1496408+4882548+4012748+11732900+44345018+6129217</f>
        <v>91033323</v>
      </c>
    </row>
    <row r="67" spans="1:8" ht="18" customHeight="1" x14ac:dyDescent="0.25">
      <c r="A67" s="5">
        <v>396</v>
      </c>
      <c r="B67" s="21" t="s">
        <v>71</v>
      </c>
      <c r="C67" s="21"/>
      <c r="D67" s="21"/>
      <c r="E67" s="21"/>
      <c r="F67" s="21"/>
      <c r="H67" s="6">
        <f>4655430</f>
        <v>4655430</v>
      </c>
    </row>
  </sheetData>
  <mergeCells count="10">
    <mergeCell ref="B64:F64"/>
    <mergeCell ref="B62:F62"/>
    <mergeCell ref="B65:F65"/>
    <mergeCell ref="B66:F66"/>
    <mergeCell ref="B67:F67"/>
    <mergeCell ref="A1:I1"/>
    <mergeCell ref="A2:I2"/>
    <mergeCell ref="A3:I3"/>
    <mergeCell ref="B56:F57"/>
    <mergeCell ref="B61:F6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MISO Sched</vt:lpstr>
      <vt:lpstr>'MISO Sched'!Print_Area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Allen</dc:creator>
  <cp:lastModifiedBy>t52348</cp:lastModifiedBy>
  <cp:lastPrinted>2014-05-14T20:07:17Z</cp:lastPrinted>
  <dcterms:created xsi:type="dcterms:W3CDTF">2012-12-19T16:11:41Z</dcterms:created>
  <dcterms:modified xsi:type="dcterms:W3CDTF">2014-05-20T20:55:13Z</dcterms:modified>
</cp:coreProperties>
</file>