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K:\Accounting\MEAN\MISO\Attachment O\2017 - MEAN - Archive 04.2021 - Delete 04.2024\Posted Documents\"/>
    </mc:Choice>
  </mc:AlternateContent>
  <bookViews>
    <workbookView xWindow="-15" yWindow="2265" windowWidth="25230" windowHeight="6255" tabRatio="376"/>
  </bookViews>
  <sheets>
    <sheet name="Nonlevelized-EIA 412" sheetId="1" r:id="rId1"/>
  </sheets>
  <definedNames>
    <definedName name="_xlnm.Print_Area" localSheetId="0">'Nonlevelized-EIA 412'!$A$1:$K$316</definedName>
  </definedNames>
  <calcPr calcId="171027"/>
</workbook>
</file>

<file path=xl/calcChain.xml><?xml version="1.0" encoding="utf-8"?>
<calcChain xmlns="http://schemas.openxmlformats.org/spreadsheetml/2006/main">
  <c r="I252" i="1" l="1"/>
  <c r="I22" i="1" l="1"/>
  <c r="I268" i="1" l="1"/>
  <c r="D158" i="1" l="1"/>
  <c r="D117" i="1" s="1"/>
  <c r="D120" i="1" s="1"/>
  <c r="D88" i="1"/>
  <c r="I215" i="1"/>
  <c r="G232" i="1"/>
  <c r="G234" i="1"/>
  <c r="G235" i="1"/>
  <c r="D242" i="1"/>
  <c r="G240" i="1" s="1"/>
  <c r="I223" i="1"/>
  <c r="D99" i="1"/>
  <c r="D100" i="1"/>
  <c r="D101" i="1"/>
  <c r="D102" i="1"/>
  <c r="G248" i="1"/>
  <c r="D250" i="1"/>
  <c r="E248" i="1" s="1"/>
  <c r="G249" i="1"/>
  <c r="I34" i="1"/>
  <c r="D36" i="1" s="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42" i="1"/>
  <c r="D42" i="1"/>
  <c r="I41" i="1"/>
  <c r="D41" i="1"/>
  <c r="D40" i="1"/>
  <c r="D37" i="1"/>
  <c r="I40" i="1"/>
  <c r="I225" i="1"/>
  <c r="I227" i="1" s="1"/>
  <c r="I248" i="1"/>
  <c r="E250" i="1" l="1"/>
  <c r="G84" i="1"/>
  <c r="E233" i="1"/>
  <c r="G233" i="1" s="1"/>
  <c r="G236" i="1" s="1"/>
  <c r="I236" i="1" s="1"/>
  <c r="G86" i="1" s="1"/>
  <c r="G94" i="1" s="1"/>
  <c r="I94" i="1" s="1"/>
  <c r="G14" i="1"/>
  <c r="G16" i="1" s="1"/>
  <c r="I16" i="1" s="1"/>
  <c r="I228" i="1"/>
  <c r="I229" i="1" s="1"/>
  <c r="G149" i="1" s="1"/>
  <c r="I250" i="1"/>
  <c r="I14" i="1"/>
  <c r="G118" i="1" l="1"/>
  <c r="I118" i="1" s="1"/>
  <c r="D179" i="1"/>
  <c r="I253" i="1"/>
  <c r="I86" i="1"/>
  <c r="I102" i="1" s="1"/>
  <c r="G153" i="1"/>
  <c r="I153" i="1" s="1"/>
  <c r="G154" i="1"/>
  <c r="I154" i="1" s="1"/>
  <c r="G17" i="1"/>
  <c r="I17" i="1" s="1"/>
  <c r="G15" i="1"/>
  <c r="I15" i="1" s="1"/>
  <c r="I240" i="1"/>
  <c r="K240" i="1" s="1"/>
  <c r="G152" i="1"/>
  <c r="I152" i="1" s="1"/>
  <c r="G92" i="1"/>
  <c r="I84" i="1"/>
  <c r="D189" i="1"/>
  <c r="I18" i="1"/>
  <c r="G155" i="1"/>
  <c r="I155" i="1" s="1"/>
  <c r="I149" i="1"/>
  <c r="G151" i="1"/>
  <c r="I151" i="1" s="1"/>
  <c r="D185" i="1" l="1"/>
  <c r="D187" i="1" s="1"/>
  <c r="D192" i="1" s="1"/>
  <c r="D201" i="1" s="1"/>
  <c r="G162" i="1"/>
  <c r="I162" i="1" s="1"/>
  <c r="G87" i="1"/>
  <c r="G156" i="1"/>
  <c r="I92" i="1"/>
  <c r="I100" i="1" s="1"/>
  <c r="G114" i="1"/>
  <c r="G168" i="1" l="1"/>
  <c r="G169" i="1" s="1"/>
  <c r="I169" i="1" s="1"/>
  <c r="G161" i="1"/>
  <c r="I161" i="1" s="1"/>
  <c r="I114" i="1"/>
  <c r="G163" i="1"/>
  <c r="I163" i="1" s="1"/>
  <c r="I156" i="1"/>
  <c r="I158" i="1" s="1"/>
  <c r="I117" i="1" s="1"/>
  <c r="I87" i="1"/>
  <c r="G95" i="1"/>
  <c r="I95" i="1" s="1"/>
  <c r="I96" i="1" s="1"/>
  <c r="I168" i="1" l="1"/>
  <c r="I88" i="1"/>
  <c r="G88" i="1" s="1"/>
  <c r="I103" i="1"/>
  <c r="I104" i="1" s="1"/>
  <c r="G104" i="1" s="1"/>
  <c r="I164" i="1"/>
  <c r="G186" i="1" l="1"/>
  <c r="I186" i="1" s="1"/>
  <c r="G108" i="1"/>
  <c r="G171" i="1"/>
  <c r="G119" i="1"/>
  <c r="I119" i="1" s="1"/>
  <c r="I120" i="1" s="1"/>
  <c r="G109" i="1" l="1"/>
  <c r="I108" i="1"/>
  <c r="I171" i="1"/>
  <c r="G173" i="1"/>
  <c r="G174" i="1" l="1"/>
  <c r="I174" i="1" s="1"/>
  <c r="I173" i="1"/>
  <c r="I109" i="1"/>
  <c r="G110" i="1"/>
  <c r="I110" i="1" s="1"/>
  <c r="G111" i="1"/>
  <c r="I111" i="1" s="1"/>
  <c r="I175" i="1" l="1"/>
  <c r="I112" i="1"/>
  <c r="I122" i="1" s="1"/>
  <c r="I189" i="1" s="1"/>
  <c r="I185" i="1" s="1"/>
  <c r="I187" i="1" s="1"/>
  <c r="I192" i="1" s="1"/>
  <c r="I201" i="1" s="1"/>
  <c r="I11" i="1" s="1"/>
  <c r="I24" i="1" s="1"/>
</calcChain>
</file>

<file path=xl/sharedStrings.xml><?xml version="1.0" encoding="utf-8"?>
<sst xmlns="http://schemas.openxmlformats.org/spreadsheetml/2006/main" count="442" uniqueCount="321">
  <si>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</si>
  <si>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</si>
  <si>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</si>
  <si>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</si>
  <si>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</si>
  <si>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</si>
  <si>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</si>
  <si>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</si>
  <si>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</si>
  <si>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</si>
  <si>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</si>
  <si>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</si>
  <si>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</si>
  <si>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</si>
  <si>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</si>
  <si>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</si>
  <si>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</si>
  <si>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</si>
  <si>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</si>
  <si>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</si>
  <si>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</si>
  <si>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</si>
  <si>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</si>
  <si>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</si>
  <si>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</si>
  <si>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</si>
  <si>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</si>
  <si>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</si>
  <si>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</si>
  <si>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</si>
  <si>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</si>
  <si>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</si>
  <si>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</si>
  <si>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</si>
  <si>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</si>
  <si>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</si>
  <si>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</si>
  <si>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</si>
  <si>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</si>
  <si>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</si>
  <si>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</si>
  <si>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</si>
  <si>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</si>
  <si>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</si>
  <si>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</si>
  <si>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</si>
  <si>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</si>
  <si>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</si>
  <si>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</si>
  <si>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</si>
  <si>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</si>
  <si>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</si>
  <si>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</si>
  <si>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</si>
  <si>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</si>
  <si>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</si>
  <si>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</si>
  <si>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</si>
  <si>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</si>
  <si>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</si>
  <si>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</si>
  <si>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</si>
  <si>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</si>
  <si>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</si>
  <si>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</si>
  <si>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</si>
  <si>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</si>
  <si>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</si>
  <si>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</si>
  <si>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</si>
  <si>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</si>
  <si>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</si>
  <si>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</si>
  <si>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</si>
  <si>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</si>
  <si>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</si>
  <si>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</si>
  <si>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</si>
  <si>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</si>
  <si>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</si>
  <si>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</si>
  <si>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</si>
  <si>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</si>
  <si>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</si>
  <si>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</si>
  <si>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</si>
  <si>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</si>
  <si>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</si>
  <si>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</si>
  <si>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</si>
  <si>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</si>
  <si>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</si>
  <si>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</si>
  <si>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</si>
  <si>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</si>
  <si>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</si>
  <si>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</si>
  <si>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</si>
  <si>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</si>
  <si>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</si>
  <si>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</si>
  <si>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</si>
  <si>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</si>
  <si>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</si>
  <si>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</si>
  <si>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</si>
  <si>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</si>
  <si>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</si>
  <si>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</si>
  <si>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</si>
  <si>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</si>
  <si>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</si>
  <si>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</si>
  <si>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</si>
  <si>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</si>
  <si>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</si>
  <si>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</si>
  <si>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</si>
  <si>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</si>
  <si>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</si>
  <si>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</si>
  <si>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</si>
  <si>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</si>
  <si>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</si>
  <si>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</si>
  <si>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</si>
  <si>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</si>
  <si>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</si>
  <si>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</si>
  <si>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</si>
  <si>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</si>
  <si>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</si>
  <si>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</si>
  <si>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</si>
  <si>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</si>
  <si>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</si>
  <si>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</si>
  <si>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</si>
  <si>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</si>
  <si>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</si>
  <si>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</si>
  <si>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</si>
  <si>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</si>
  <si>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</si>
  <si>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</si>
  <si>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</si>
  <si>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</si>
  <si>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</si>
  <si>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</si>
  <si>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</si>
  <si>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</si>
  <si>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</si>
  <si>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</si>
  <si>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</si>
  <si>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</si>
  <si>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</si>
  <si>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</si>
  <si>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</si>
  <si>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</si>
  <si>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</si>
  <si>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</si>
  <si>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</si>
  <si>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</si>
  <si>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</si>
  <si>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</si>
  <si>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</si>
  <si>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</si>
  <si>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</si>
  <si>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</si>
  <si>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</si>
  <si>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</si>
  <si>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</si>
  <si>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</si>
  <si>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</si>
  <si>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</si>
  <si>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</si>
  <si>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</si>
  <si>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</si>
  <si>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</si>
  <si>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</si>
  <si>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</si>
  <si>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</si>
  <si>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</si>
  <si>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</si>
  <si>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</si>
  <si>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</si>
  <si>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</si>
  <si>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</si>
  <si>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</si>
  <si>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</si>
  <si>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</si>
  <si>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</si>
  <si>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</si>
  <si>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</si>
  <si>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</si>
  <si>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</si>
  <si>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</si>
  <si>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</si>
  <si>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</si>
  <si>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</si>
  <si>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</si>
  <si>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</si>
  <si>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</si>
  <si>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</si>
  <si>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</si>
  <si>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</si>
  <si>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</si>
  <si>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</si>
  <si>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</si>
  <si>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</si>
  <si>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</si>
  <si>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</si>
  <si>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</si>
  <si>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</si>
  <si>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</si>
  <si>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</si>
  <si>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</si>
  <si>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</si>
  <si>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</si>
  <si>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</si>
  <si>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</si>
  <si>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</si>
  <si>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</si>
  <si>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</si>
  <si>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</si>
  <si>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</si>
  <si>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</si>
  <si>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</si>
  <si>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</si>
  <si>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</si>
  <si>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</si>
  <si>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</si>
  <si>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</si>
  <si>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</si>
  <si>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</si>
  <si>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</si>
  <si>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</si>
  <si>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</si>
  <si>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</si>
  <si>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</si>
  <si>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</si>
  <si>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</si>
  <si>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</si>
  <si>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</si>
  <si>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</si>
  <si>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</si>
  <si>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</si>
  <si>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</si>
  <si>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</si>
  <si>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</si>
  <si>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</si>
  <si>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</si>
  <si>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</si>
  <si>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</si>
  <si>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</si>
  <si>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</si>
  <si>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</si>
  <si>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</si>
  <si>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</si>
  <si>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</si>
  <si>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</si>
  <si>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</si>
  <si>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</si>
  <si>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</si>
  <si>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</si>
  <si>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</si>
  <si>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</si>
  <si>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</si>
  <si>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</si>
  <si>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</si>
  <si>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</si>
  <si>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</si>
  <si>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</si>
  <si>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</si>
  <si>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</si>
  <si>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</si>
  <si>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</si>
  <si>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</si>
  <si>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</si>
  <si>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</si>
  <si>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</si>
  <si>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</si>
  <si>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</si>
  <si>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</si>
  <si>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</si>
  <si>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</si>
  <si>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</si>
  <si>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</si>
  <si>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</si>
  <si>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</si>
  <si>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</si>
  <si>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</si>
  <si>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</si>
  <si>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</si>
  <si>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</si>
  <si>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</si>
  <si>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</si>
  <si>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</si>
  <si>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</si>
  <si>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</si>
  <si>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</si>
  <si>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</si>
  <si>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</si>
  <si>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</si>
  <si>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</si>
  <si>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</si>
  <si>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</si>
  <si>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</si>
  <si>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</si>
  <si>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</si>
  <si>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</si>
  <si>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</si>
  <si>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</si>
  <si>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</si>
  <si>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</si>
  <si>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</si>
  <si>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</si>
  <si>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</si>
  <si>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</si>
  <si>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For the 12 months ended 3/31/16</t>
  </si>
  <si>
    <t>Municipal Energy Agency of Nebraska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</si>
</sst>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2">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172" fontId="0" fillId="0" borderId="0" applyProtection="0"/>
    <xf numFmtId="9" fontId="11" fillId="0" borderId="0" applyFont="0" applyFill="0" applyBorder="0" applyAlignment="0" applyProtection="0"/>
  </cellStyleXfs>
  <cellXfs count="152">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 fillId="0" borderId="0" xfId="0" applyNumberFormat="1" applyFont="1" applyFill="1" applyAlignment="1" applyProtection="1">
      <alignment vertical="top" wrapText="1"/>
    </xf>
    <xf numFmtId="0" fontId="1" fillId="0" borderId="0" xfId="0" applyNumberFormat="1" applyFont="1" applyAlignment="1" applyProtection="1">
      <alignment vertical="top" wrapText="1"/>
    </xf>
    <xf numFmtId="0" fontId="1" fillId="0" borderId="0" xfId="0" applyNumberFormat="1" applyFont="1" applyFill="1" applyBorder="1" applyAlignment="1" applyProtection="1">
      <alignment horizontal="center"/>
    </xf>
    <xf numFmtId="3" fontId="1" fillId="0" borderId="0" xfId="0" applyNumberFormat="1" applyFont="1" applyAlignment="1" applyProtection="1">
      <alignment horizontal="right"/>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election activeCell="N11" sqref="N11"/>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319</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320</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1177047.5885305991</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0</v>
      </c>
      <c r="E15" s="17"/>
      <c r="F15" s="17" t="str">
        <f>+F14</f>
        <v>TP</v>
      </c>
      <c r="G15" s="27">
        <f>+G14</f>
        <v>1</v>
      </c>
      <c r="H15" s="17"/>
      <c r="I15" s="17">
        <f>+G15*D15</f>
        <v>0</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0</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1177047.5885305991</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v>0</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0</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0</v>
      </c>
      <c r="E36" s="11"/>
      <c r="F36" s="11"/>
      <c r="G36" s="11"/>
      <c r="H36" s="11"/>
      <c r="J36" s="11"/>
      <c r="K36" s="11"/>
      <c r="L36" s="11"/>
      <c r="N36" s="11"/>
      <c r="O36" s="11"/>
      <c r="P36" s="11"/>
    </row>
    <row r="37" spans="1:16">
      <c r="A37" s="13">
        <v>17</v>
      </c>
      <c r="B37" s="9" t="s">
        <v>301</v>
      </c>
      <c r="C37" s="11"/>
      <c r="D37" s="39">
        <f>+D36/12</f>
        <v>0</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v>
      </c>
      <c r="E40" s="11"/>
      <c r="F40" s="11"/>
      <c r="G40" s="11"/>
      <c r="H40" s="11"/>
      <c r="I40" s="42">
        <f>+D36/52</f>
        <v>0</v>
      </c>
      <c r="J40" s="11"/>
      <c r="K40" s="11"/>
      <c r="L40" s="11"/>
      <c r="N40" s="11"/>
      <c r="O40" s="11"/>
      <c r="P40" s="11"/>
    </row>
    <row r="41" spans="1:16">
      <c r="A41" s="13">
        <v>19</v>
      </c>
      <c r="B41" s="9" t="s">
        <v>31</v>
      </c>
      <c r="C41" s="11" t="s">
        <v>249</v>
      </c>
      <c r="D41" s="39">
        <f>+D36/260</f>
        <v>0</v>
      </c>
      <c r="E41" s="11" t="s">
        <v>32</v>
      </c>
      <c r="G41" s="11"/>
      <c r="H41" s="11"/>
      <c r="I41" s="42">
        <f>+D36/365</f>
        <v>0</v>
      </c>
      <c r="J41" s="11"/>
      <c r="K41" s="11"/>
      <c r="L41" s="11"/>
      <c r="N41" s="11"/>
      <c r="O41" s="11"/>
      <c r="P41" s="11"/>
    </row>
    <row r="42" spans="1:16">
      <c r="A42" s="13">
        <v>20</v>
      </c>
      <c r="B42" s="9" t="s">
        <v>33</v>
      </c>
      <c r="C42" s="11" t="s">
        <v>250</v>
      </c>
      <c r="D42" s="39">
        <f>+D36/4160*1000</f>
        <v>0</v>
      </c>
      <c r="E42" s="11" t="s">
        <v>34</v>
      </c>
      <c r="G42" s="11"/>
      <c r="H42" s="11"/>
      <c r="I42" s="42">
        <f>+D36/8760*1000</f>
        <v>0</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3/31/16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Municipal Energy Agency of Nebraska</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v>199968459</v>
      </c>
      <c r="E83" s="17"/>
      <c r="F83" s="17" t="s">
        <v>52</v>
      </c>
      <c r="G83" s="53" t="s">
        <v>2</v>
      </c>
      <c r="H83" s="17"/>
      <c r="I83" s="17" t="s">
        <v>2</v>
      </c>
      <c r="J83" s="17"/>
      <c r="K83" s="17"/>
      <c r="L83" s="9"/>
      <c r="O83" s="17"/>
      <c r="P83" s="9"/>
    </row>
    <row r="84" spans="1:16">
      <c r="A84" s="13">
        <v>2</v>
      </c>
      <c r="B84" s="9" t="s">
        <v>53</v>
      </c>
      <c r="C84" s="17" t="s">
        <v>252</v>
      </c>
      <c r="D84" s="52">
        <v>10737552</v>
      </c>
      <c r="E84" s="17"/>
      <c r="F84" s="17" t="s">
        <v>12</v>
      </c>
      <c r="G84" s="53">
        <f>I220</f>
        <v>1</v>
      </c>
      <c r="H84" s="17"/>
      <c r="I84" s="17">
        <f>+G84*D84</f>
        <v>10737552</v>
      </c>
      <c r="J84" s="17"/>
      <c r="K84" s="17"/>
      <c r="L84" s="9"/>
      <c r="O84" s="17"/>
      <c r="P84" s="9"/>
    </row>
    <row r="85" spans="1:16">
      <c r="A85" s="13">
        <v>3</v>
      </c>
      <c r="B85" s="9" t="s">
        <v>54</v>
      </c>
      <c r="C85" s="17" t="s">
        <v>253</v>
      </c>
      <c r="D85" s="52">
        <v>0</v>
      </c>
      <c r="E85" s="17"/>
      <c r="F85" s="17" t="s">
        <v>52</v>
      </c>
      <c r="G85" s="53" t="s">
        <v>2</v>
      </c>
      <c r="H85" s="17"/>
      <c r="I85" s="17" t="s">
        <v>2</v>
      </c>
      <c r="J85" s="17"/>
      <c r="K85" s="17"/>
      <c r="L85" s="9"/>
      <c r="O85" s="17"/>
      <c r="P85" s="9"/>
    </row>
    <row r="86" spans="1:16">
      <c r="A86" s="13">
        <v>4</v>
      </c>
      <c r="B86" s="9" t="s">
        <v>55</v>
      </c>
      <c r="C86" s="17" t="s">
        <v>282</v>
      </c>
      <c r="D86" s="52">
        <v>7652565</v>
      </c>
      <c r="E86" s="17"/>
      <c r="F86" s="17" t="s">
        <v>56</v>
      </c>
      <c r="G86" s="53">
        <f>I236</f>
        <v>4.9174045882809575E-2</v>
      </c>
      <c r="H86" s="17"/>
      <c r="I86" s="17">
        <f>+G86*D86</f>
        <v>376307.58243118267</v>
      </c>
      <c r="J86" s="17"/>
      <c r="K86" s="17"/>
      <c r="L86" s="9"/>
      <c r="O86" s="13"/>
      <c r="P86" s="9"/>
    </row>
    <row r="87" spans="1:16" ht="16.5" thickBot="1">
      <c r="A87" s="13">
        <v>5</v>
      </c>
      <c r="B87" s="9" t="s">
        <v>57</v>
      </c>
      <c r="C87" s="17"/>
      <c r="D87" s="54">
        <v>0</v>
      </c>
      <c r="E87" s="17"/>
      <c r="F87" s="17" t="s">
        <v>58</v>
      </c>
      <c r="G87" s="53">
        <f>K240</f>
        <v>0</v>
      </c>
      <c r="H87" s="17"/>
      <c r="I87" s="30">
        <f>+G87*D87</f>
        <v>0</v>
      </c>
      <c r="J87" s="17"/>
      <c r="K87" s="17"/>
      <c r="L87" s="9"/>
      <c r="O87" s="13"/>
      <c r="P87" s="9"/>
    </row>
    <row r="88" spans="1:16">
      <c r="A88" s="13">
        <v>6</v>
      </c>
      <c r="B88" s="9" t="s">
        <v>212</v>
      </c>
      <c r="C88" s="17"/>
      <c r="D88" s="17">
        <f>SUM(D83:D87)</f>
        <v>218358576</v>
      </c>
      <c r="E88" s="17"/>
      <c r="F88" s="17" t="s">
        <v>59</v>
      </c>
      <c r="G88" s="55">
        <f>IF(I88&gt;0,I88/D88,0)</f>
        <v>5.0897289156305828E-2</v>
      </c>
      <c r="H88" s="17"/>
      <c r="I88" s="17">
        <f>SUM(I83:I87)</f>
        <v>11113859.582431182</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v>81783099</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v>1660939</v>
      </c>
      <c r="E92" s="17"/>
      <c r="F92" s="17" t="str">
        <f t="shared" si="0"/>
        <v>TP</v>
      </c>
      <c r="G92" s="53">
        <f t="shared" si="0"/>
        <v>1</v>
      </c>
      <c r="H92" s="17"/>
      <c r="I92" s="17">
        <f>+G92*D92</f>
        <v>1660939</v>
      </c>
      <c r="J92" s="17"/>
      <c r="K92" s="17"/>
      <c r="L92" s="9"/>
      <c r="N92" s="17"/>
      <c r="O92" s="17"/>
      <c r="P92" s="9"/>
    </row>
    <row r="93" spans="1:16">
      <c r="A93" s="13">
        <v>9</v>
      </c>
      <c r="B93" s="9" t="str">
        <f>+B85</f>
        <v xml:space="preserve">  Distribution</v>
      </c>
      <c r="D93" s="56">
        <v>0</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v>1766930</v>
      </c>
      <c r="E94" s="17"/>
      <c r="F94" s="17" t="str">
        <f t="shared" si="0"/>
        <v>W/S</v>
      </c>
      <c r="G94" s="53">
        <f t="shared" si="0"/>
        <v>4.9174045882809575E-2</v>
      </c>
      <c r="H94" s="17"/>
      <c r="I94" s="17">
        <f>+G94*D94</f>
        <v>86887.096891712717</v>
      </c>
      <c r="J94" s="17"/>
      <c r="K94" s="17"/>
      <c r="L94" s="9"/>
      <c r="N94" s="17"/>
      <c r="O94" s="13"/>
      <c r="P94" s="9"/>
    </row>
    <row r="95" spans="1:16" ht="16.5" thickBot="1">
      <c r="A95" s="13">
        <v>11</v>
      </c>
      <c r="B95" s="9" t="str">
        <f>+B87</f>
        <v xml:space="preserve">  Common</v>
      </c>
      <c r="C95" s="17"/>
      <c r="D95" s="54">
        <v>0</v>
      </c>
      <c r="E95" s="17"/>
      <c r="F95" s="17" t="str">
        <f t="shared" si="0"/>
        <v>CE</v>
      </c>
      <c r="G95" s="53">
        <f t="shared" si="0"/>
        <v>0</v>
      </c>
      <c r="H95" s="17"/>
      <c r="I95" s="30">
        <f>+G95*D95</f>
        <v>0</v>
      </c>
      <c r="J95" s="17"/>
      <c r="K95" s="17"/>
      <c r="L95" s="9"/>
      <c r="N95" s="17"/>
      <c r="O95" s="13"/>
      <c r="P95" s="9"/>
    </row>
    <row r="96" spans="1:16">
      <c r="A96" s="13">
        <v>12</v>
      </c>
      <c r="B96" s="9" t="s">
        <v>213</v>
      </c>
      <c r="C96" s="17"/>
      <c r="D96" s="17">
        <f>SUM(D91:D95)</f>
        <v>85210968</v>
      </c>
      <c r="E96" s="17"/>
      <c r="F96" s="17"/>
      <c r="G96" s="17"/>
      <c r="H96" s="17"/>
      <c r="I96" s="17">
        <f>SUM(I91:I95)</f>
        <v>1747826.0968917126</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118185360</v>
      </c>
      <c r="E99" s="17"/>
      <c r="F99" s="17"/>
      <c r="G99" s="55"/>
      <c r="H99" s="17"/>
      <c r="I99" s="17" t="s">
        <v>2</v>
      </c>
      <c r="J99" s="17"/>
      <c r="K99" s="55"/>
      <c r="L99" s="9"/>
      <c r="N99" s="17"/>
      <c r="O99" s="17"/>
      <c r="P99" s="9"/>
    </row>
    <row r="100" spans="1:16">
      <c r="A100" s="13">
        <v>14</v>
      </c>
      <c r="B100" s="9" t="str">
        <f>+B92</f>
        <v xml:space="preserve">  Transmission</v>
      </c>
      <c r="C100" s="17" t="s">
        <v>215</v>
      </c>
      <c r="D100" s="17">
        <f>D84-D92</f>
        <v>9076613</v>
      </c>
      <c r="E100" s="17"/>
      <c r="F100" s="17"/>
      <c r="G100" s="53"/>
      <c r="H100" s="17"/>
      <c r="I100" s="17">
        <f>I84-I92</f>
        <v>9076613</v>
      </c>
      <c r="J100" s="17"/>
      <c r="K100" s="55"/>
      <c r="L100" s="9"/>
      <c r="N100" s="17"/>
      <c r="O100" s="17"/>
      <c r="P100" s="9"/>
    </row>
    <row r="101" spans="1:16">
      <c r="A101" s="13">
        <v>15</v>
      </c>
      <c r="B101" s="9" t="str">
        <f>+B93</f>
        <v xml:space="preserve">  Distribution</v>
      </c>
      <c r="C101" s="17" t="s">
        <v>216</v>
      </c>
      <c r="D101" s="17">
        <f>D85-D93</f>
        <v>0</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5885635</v>
      </c>
      <c r="E102" s="17"/>
      <c r="F102" s="17"/>
      <c r="G102" s="55"/>
      <c r="H102" s="17"/>
      <c r="I102" s="17">
        <f>I86-I94</f>
        <v>289420.48553946998</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133147608</v>
      </c>
      <c r="E104" s="17"/>
      <c r="F104" s="17" t="s">
        <v>61</v>
      </c>
      <c r="G104" s="55">
        <f>IF(I104&gt;0,I104/D104,0)</f>
        <v>7.0343235047372915E-2</v>
      </c>
      <c r="H104" s="17"/>
      <c r="I104" s="17">
        <f>SUM(I99:I103)</f>
        <v>9366033.4855394699</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7.0343235047372915E-2</v>
      </c>
      <c r="H108" s="17"/>
      <c r="I108" s="17">
        <f>D108*G108</f>
        <v>0</v>
      </c>
      <c r="J108" s="17"/>
      <c r="K108" s="55"/>
      <c r="L108" s="9"/>
      <c r="N108" s="55"/>
      <c r="O108" s="13"/>
      <c r="P108" s="9"/>
    </row>
    <row r="109" spans="1:16">
      <c r="A109" s="13">
        <v>21</v>
      </c>
      <c r="B109" s="9" t="s">
        <v>65</v>
      </c>
      <c r="C109" s="17"/>
      <c r="D109" s="52">
        <v>0</v>
      </c>
      <c r="E109" s="17"/>
      <c r="F109" s="17" t="s">
        <v>63</v>
      </c>
      <c r="G109" s="53">
        <f>+G108</f>
        <v>7.0343235047372915E-2</v>
      </c>
      <c r="H109" s="17"/>
      <c r="I109" s="17">
        <f>D109*G109</f>
        <v>0</v>
      </c>
      <c r="J109" s="17"/>
      <c r="K109" s="55"/>
      <c r="L109" s="9"/>
      <c r="N109" s="55"/>
      <c r="O109" s="13"/>
      <c r="P109" s="9"/>
    </row>
    <row r="110" spans="1:16">
      <c r="A110" s="13">
        <v>22</v>
      </c>
      <c r="B110" s="9" t="s">
        <v>66</v>
      </c>
      <c r="C110" s="17"/>
      <c r="D110" s="52">
        <v>0</v>
      </c>
      <c r="E110" s="17"/>
      <c r="F110" s="17" t="str">
        <f>+F109</f>
        <v>NP</v>
      </c>
      <c r="G110" s="53">
        <f>+G109</f>
        <v>7.0343235047372915E-2</v>
      </c>
      <c r="H110" s="17"/>
      <c r="I110" s="17">
        <f>D110*G110</f>
        <v>0</v>
      </c>
      <c r="J110" s="17"/>
      <c r="K110" s="55"/>
      <c r="L110" s="9"/>
      <c r="N110" s="55"/>
      <c r="O110" s="13"/>
      <c r="P110" s="9"/>
    </row>
    <row r="111" spans="1:16" ht="16.5" thickBot="1">
      <c r="A111" s="13">
        <v>23</v>
      </c>
      <c r="B111" s="6" t="s">
        <v>67</v>
      </c>
      <c r="D111" s="54">
        <v>0</v>
      </c>
      <c r="E111" s="17"/>
      <c r="F111" s="17" t="s">
        <v>63</v>
      </c>
      <c r="G111" s="53">
        <f>+G109</f>
        <v>7.0343235047372915E-2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910205.875</v>
      </c>
      <c r="E117" s="17"/>
      <c r="F117" s="17"/>
      <c r="G117" s="55"/>
      <c r="H117" s="17"/>
      <c r="I117" s="17">
        <f>I158/8</f>
        <v>44922.879496870846</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v>508095</v>
      </c>
      <c r="E119" s="17"/>
      <c r="F119" s="17" t="s">
        <v>76</v>
      </c>
      <c r="G119" s="53">
        <f>+G88</f>
        <v>5.0897289156305828E-2</v>
      </c>
      <c r="H119" s="17"/>
      <c r="I119" s="30">
        <f>+G119*D119</f>
        <v>25860.65813387321</v>
      </c>
      <c r="J119" s="17"/>
      <c r="K119" s="55"/>
      <c r="L119" s="9"/>
      <c r="N119" s="59"/>
      <c r="O119" s="13"/>
      <c r="P119" s="9"/>
    </row>
    <row r="120" spans="1:16">
      <c r="A120" s="13">
        <v>29</v>
      </c>
      <c r="B120" s="9" t="s">
        <v>222</v>
      </c>
      <c r="C120" s="11"/>
      <c r="D120" s="17">
        <f>D117+D118+D119</f>
        <v>1418300.875</v>
      </c>
      <c r="E120" s="11"/>
      <c r="F120" s="11"/>
      <c r="G120" s="11"/>
      <c r="H120" s="11"/>
      <c r="I120" s="17">
        <f>I117+I118+I119</f>
        <v>70783.53763074406</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134565908.875</v>
      </c>
      <c r="E122" s="17"/>
      <c r="F122" s="17"/>
      <c r="G122" s="55"/>
      <c r="H122" s="17"/>
      <c r="I122" s="61">
        <f>+I120+I114+I112+I104</f>
        <v>9436817.0231702141</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3/31/16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Municipal Energy Agency of Nebraska</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v>6091638</v>
      </c>
      <c r="E149" s="17"/>
      <c r="F149" s="17" t="s">
        <v>74</v>
      </c>
      <c r="G149" s="53">
        <f>I229</f>
        <v>1</v>
      </c>
      <c r="H149" s="17"/>
      <c r="I149" s="17">
        <f t="shared" ref="I149:I157" si="1">+G149*D149</f>
        <v>6091638</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6090255</v>
      </c>
      <c r="E151" s="17"/>
      <c r="F151" s="17" t="s">
        <v>74</v>
      </c>
      <c r="G151" s="53">
        <f>+G149</f>
        <v>1</v>
      </c>
      <c r="H151" s="17"/>
      <c r="I151" s="17">
        <f t="shared" si="1"/>
        <v>6090255</v>
      </c>
      <c r="J151" s="11"/>
      <c r="K151" s="17"/>
      <c r="L151" s="9"/>
      <c r="N151" s="17"/>
      <c r="O151" s="13"/>
      <c r="P151" s="17"/>
    </row>
    <row r="152" spans="1:16">
      <c r="A152" s="13">
        <v>3</v>
      </c>
      <c r="B152" s="9" t="s">
        <v>80</v>
      </c>
      <c r="C152" s="6" t="s">
        <v>257</v>
      </c>
      <c r="D152" s="56">
        <v>7280264</v>
      </c>
      <c r="E152" s="17"/>
      <c r="F152" s="17" t="s">
        <v>56</v>
      </c>
      <c r="G152" s="53">
        <f>I236</f>
        <v>4.9174045882809575E-2</v>
      </c>
      <c r="H152" s="17"/>
      <c r="I152" s="17">
        <f t="shared" si="1"/>
        <v>358000.03597496677</v>
      </c>
      <c r="J152" s="17"/>
      <c r="K152" s="17" t="s">
        <v>2</v>
      </c>
      <c r="L152" s="9"/>
      <c r="N152" s="17"/>
      <c r="O152" s="13"/>
      <c r="P152" s="9"/>
    </row>
    <row r="153" spans="1:16">
      <c r="A153" s="13">
        <v>4</v>
      </c>
      <c r="B153" s="9" t="s">
        <v>81</v>
      </c>
      <c r="C153" s="17"/>
      <c r="D153" s="56">
        <v>0</v>
      </c>
      <c r="E153" s="17"/>
      <c r="F153" s="17" t="str">
        <f>+F152</f>
        <v>W/S</v>
      </c>
      <c r="G153" s="53">
        <f>I236</f>
        <v>4.9174045882809575E-2</v>
      </c>
      <c r="H153" s="17"/>
      <c r="I153" s="17">
        <f t="shared" si="1"/>
        <v>0</v>
      </c>
      <c r="J153" s="17"/>
      <c r="K153" s="17"/>
      <c r="L153" s="9"/>
      <c r="N153" s="17"/>
      <c r="O153" s="13"/>
      <c r="P153" s="9"/>
    </row>
    <row r="154" spans="1:16">
      <c r="A154" s="13">
        <v>5</v>
      </c>
      <c r="B154" s="9" t="s">
        <v>224</v>
      </c>
      <c r="C154" s="17"/>
      <c r="D154" s="56">
        <v>0</v>
      </c>
      <c r="E154" s="17"/>
      <c r="F154" s="17" t="str">
        <f>+F153</f>
        <v>W/S</v>
      </c>
      <c r="G154" s="53">
        <f>I236</f>
        <v>4.9174045882809575E-2</v>
      </c>
      <c r="H154" s="17"/>
      <c r="I154" s="17">
        <f t="shared" si="1"/>
        <v>0</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0</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7281647</v>
      </c>
      <c r="E158" s="5"/>
      <c r="F158" s="5"/>
      <c r="G158" s="5"/>
      <c r="H158" s="5"/>
      <c r="I158" s="5">
        <f>+I149-I151+I152-I153-I154+I155+I156+I157-I150</f>
        <v>359383.03597496677</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v>190083</v>
      </c>
      <c r="E161" s="17"/>
      <c r="F161" s="17" t="s">
        <v>12</v>
      </c>
      <c r="G161" s="53">
        <f>+G114</f>
        <v>1</v>
      </c>
      <c r="H161" s="17"/>
      <c r="I161" s="17">
        <f>+G161*D161</f>
        <v>190083</v>
      </c>
      <c r="J161" s="17"/>
      <c r="K161" s="55"/>
      <c r="L161" s="9"/>
      <c r="N161" s="17"/>
      <c r="O161" s="13"/>
      <c r="P161" s="17" t="s">
        <v>2</v>
      </c>
    </row>
    <row r="162" spans="1:16">
      <c r="A162" s="13">
        <v>10</v>
      </c>
      <c r="B162" s="9" t="s">
        <v>286</v>
      </c>
      <c r="C162" s="6" t="s">
        <v>2</v>
      </c>
      <c r="D162" s="56">
        <v>390913</v>
      </c>
      <c r="E162" s="17"/>
      <c r="F162" s="17" t="s">
        <v>56</v>
      </c>
      <c r="G162" s="53">
        <f>+G152</f>
        <v>4.9174045882809575E-2</v>
      </c>
      <c r="H162" s="17"/>
      <c r="I162" s="17">
        <f>+G162*D162</f>
        <v>19222.773798186739</v>
      </c>
      <c r="J162" s="17"/>
      <c r="K162" s="55"/>
      <c r="L162" s="9"/>
      <c r="N162" s="17"/>
      <c r="O162" s="13"/>
      <c r="P162" s="17" t="s">
        <v>2</v>
      </c>
    </row>
    <row r="163" spans="1:16" ht="16.5" thickBot="1">
      <c r="A163" s="13">
        <v>11</v>
      </c>
      <c r="B163" s="9" t="str">
        <f>+B156</f>
        <v xml:space="preserve">  Common</v>
      </c>
      <c r="C163" s="17"/>
      <c r="D163" s="54">
        <v>0</v>
      </c>
      <c r="E163" s="17"/>
      <c r="F163" s="17" t="s">
        <v>58</v>
      </c>
      <c r="G163" s="53">
        <f>+G156</f>
        <v>0</v>
      </c>
      <c r="H163" s="17"/>
      <c r="I163" s="30">
        <f>+G163*D163</f>
        <v>0</v>
      </c>
      <c r="J163" s="17"/>
      <c r="K163" s="55"/>
      <c r="L163" s="9"/>
      <c r="N163" s="17"/>
      <c r="O163" s="13"/>
      <c r="P163" s="17" t="s">
        <v>2</v>
      </c>
    </row>
    <row r="164" spans="1:16">
      <c r="A164" s="13">
        <v>12</v>
      </c>
      <c r="B164" s="9" t="s">
        <v>226</v>
      </c>
      <c r="C164" s="17"/>
      <c r="D164" s="17">
        <f>SUM(D161:D163)</f>
        <v>580996</v>
      </c>
      <c r="E164" s="17"/>
      <c r="F164" s="17"/>
      <c r="G164" s="17"/>
      <c r="H164" s="17"/>
      <c r="I164" s="17">
        <f>SUM(I161:I163)</f>
        <v>209305.77379818674</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v>266055</v>
      </c>
      <c r="E168" s="17"/>
      <c r="F168" s="17" t="s">
        <v>56</v>
      </c>
      <c r="G168" s="27">
        <f>+G162</f>
        <v>4.9174045882809575E-2</v>
      </c>
      <c r="H168" s="17"/>
      <c r="I168" s="17">
        <f>+G168*D168</f>
        <v>13083.000777350902</v>
      </c>
      <c r="J168" s="17"/>
      <c r="K168" s="55"/>
      <c r="L168" s="9"/>
      <c r="N168" s="59"/>
      <c r="O168" s="13"/>
      <c r="P168" s="9"/>
    </row>
    <row r="169" spans="1:16">
      <c r="A169" s="13">
        <v>14</v>
      </c>
      <c r="B169" s="9" t="s">
        <v>85</v>
      </c>
      <c r="C169" s="17"/>
      <c r="D169" s="56">
        <v>0</v>
      </c>
      <c r="E169" s="17"/>
      <c r="F169" s="17" t="str">
        <f>+F168</f>
        <v>W/S</v>
      </c>
      <c r="G169" s="27">
        <f>+G168</f>
        <v>4.9174045882809575E-2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704654</v>
      </c>
      <c r="E171" s="17"/>
      <c r="F171" s="17" t="s">
        <v>76</v>
      </c>
      <c r="G171" s="27">
        <f>+G88</f>
        <v>5.0897289156305828E-2</v>
      </c>
      <c r="H171" s="17"/>
      <c r="I171" s="17">
        <f>+G171*D171</f>
        <v>35864.978393147525</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5.0897289156305828E-2</v>
      </c>
      <c r="H173" s="17"/>
      <c r="I173" s="17">
        <f>+G173*D173</f>
        <v>0</v>
      </c>
      <c r="J173" s="17"/>
      <c r="K173" s="55"/>
      <c r="L173" s="9"/>
      <c r="N173" s="59"/>
      <c r="O173" s="13"/>
      <c r="P173" s="9"/>
    </row>
    <row r="174" spans="1:16" ht="16.5" thickBot="1">
      <c r="A174" s="13">
        <v>19</v>
      </c>
      <c r="B174" s="9" t="s">
        <v>90</v>
      </c>
      <c r="C174" s="17"/>
      <c r="D174" s="54">
        <v>0</v>
      </c>
      <c r="E174" s="17"/>
      <c r="F174" s="17" t="s">
        <v>76</v>
      </c>
      <c r="G174" s="27">
        <f>+G173</f>
        <v>5.0897289156305828E-2</v>
      </c>
      <c r="H174" s="17"/>
      <c r="I174" s="30">
        <f>+G174*D174</f>
        <v>0</v>
      </c>
      <c r="J174" s="17"/>
      <c r="K174" s="55"/>
      <c r="L174" s="9"/>
      <c r="N174" s="59"/>
      <c r="O174" s="13"/>
      <c r="P174" s="9"/>
    </row>
    <row r="175" spans="1:16">
      <c r="A175" s="13">
        <v>20</v>
      </c>
      <c r="B175" s="9" t="s">
        <v>91</v>
      </c>
      <c r="C175" s="17"/>
      <c r="D175" s="17">
        <f>SUM(D168:D174)</f>
        <v>970709</v>
      </c>
      <c r="E175" s="17"/>
      <c r="F175" s="17"/>
      <c r="G175" s="27"/>
      <c r="H175" s="17"/>
      <c r="I175" s="17">
        <f>SUM(I168:I174)</f>
        <v>48947.979170498424</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7.0343235047372915E-2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7977014.1241563633</v>
      </c>
      <c r="E189" s="17"/>
      <c r="F189" s="17" t="s">
        <v>52</v>
      </c>
      <c r="G189" s="70"/>
      <c r="H189" s="17"/>
      <c r="I189" s="17">
        <f>+$I250*I122</f>
        <v>559410.79958694708</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16810366.124156363</v>
      </c>
      <c r="E192" s="17"/>
      <c r="F192" s="17"/>
      <c r="G192" s="17"/>
      <c r="H192" s="17"/>
      <c r="I192" s="76">
        <f>+I189+I187+I175+I164+I158</f>
        <v>1177047.5885305991</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16810366.124156363</v>
      </c>
      <c r="E201" s="1"/>
      <c r="F201" s="1"/>
      <c r="G201" s="1"/>
      <c r="H201" s="1"/>
      <c r="I201" s="79">
        <f>+I192-I196-I200</f>
        <v>1177047.5885305991</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3/31/16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Municipal Energy Agency of Nebraska</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10737552</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10737552</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6091638</v>
      </c>
      <c r="J223" s="17"/>
      <c r="K223" s="17"/>
      <c r="L223" s="150"/>
      <c r="M223" s="150"/>
      <c r="N223" s="150"/>
      <c r="O223" s="150"/>
      <c r="P223" s="150"/>
      <c r="Q223" s="150"/>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6091638</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v>4265821</v>
      </c>
      <c r="E232" s="101">
        <v>0</v>
      </c>
      <c r="F232" s="101"/>
      <c r="G232" s="17">
        <f>D232*E232</f>
        <v>0</v>
      </c>
      <c r="H232" s="17"/>
      <c r="I232" s="17"/>
      <c r="J232" s="17"/>
      <c r="K232" s="17"/>
      <c r="L232" s="4"/>
      <c r="M232" s="94"/>
      <c r="N232" s="88"/>
      <c r="O232" s="88"/>
      <c r="P232" s="88"/>
      <c r="Q232" s="88"/>
    </row>
    <row r="233" spans="1:17">
      <c r="A233" s="13">
        <v>13</v>
      </c>
      <c r="B233" s="9" t="s">
        <v>53</v>
      </c>
      <c r="C233" s="17"/>
      <c r="D233" s="56">
        <v>229059</v>
      </c>
      <c r="E233" s="101">
        <f>+I220</f>
        <v>1</v>
      </c>
      <c r="F233" s="101"/>
      <c r="G233" s="17">
        <f>D233*E233</f>
        <v>229059</v>
      </c>
      <c r="H233" s="17"/>
      <c r="I233" s="17"/>
      <c r="J233" s="17"/>
      <c r="K233" s="17"/>
      <c r="L233" s="4"/>
      <c r="M233" s="94"/>
      <c r="N233" s="92"/>
      <c r="O233" s="93"/>
      <c r="P233" s="88"/>
      <c r="Q233" s="88"/>
    </row>
    <row r="234" spans="1:17">
      <c r="A234" s="13">
        <v>14</v>
      </c>
      <c r="B234" s="9" t="s">
        <v>54</v>
      </c>
      <c r="C234" s="17"/>
      <c r="D234" s="56">
        <v>0</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v>163248</v>
      </c>
      <c r="E235" s="101">
        <v>0</v>
      </c>
      <c r="F235" s="101"/>
      <c r="G235" s="30">
        <f>D235*E235</f>
        <v>0</v>
      </c>
      <c r="H235" s="17"/>
      <c r="I235" s="23" t="s">
        <v>114</v>
      </c>
      <c r="J235" s="17"/>
      <c r="K235" s="17"/>
      <c r="L235" s="9"/>
      <c r="N235" s="17"/>
      <c r="O235" s="17"/>
      <c r="P235" s="9"/>
    </row>
    <row r="236" spans="1:17">
      <c r="A236" s="13">
        <v>16</v>
      </c>
      <c r="B236" s="9" t="s">
        <v>239</v>
      </c>
      <c r="C236" s="17"/>
      <c r="D236" s="17">
        <f>SUM(D232:D235)</f>
        <v>4658128</v>
      </c>
      <c r="E236" s="17"/>
      <c r="F236" s="17"/>
      <c r="G236" s="17">
        <f>SUM(G232:G235)</f>
        <v>229059</v>
      </c>
      <c r="H236" s="13" t="s">
        <v>115</v>
      </c>
      <c r="I236" s="53">
        <f>IF(G236&gt;0,G233/D236,0)</f>
        <v>4.9174045882809575E-2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v>0</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0</v>
      </c>
      <c r="H240" s="59" t="s">
        <v>122</v>
      </c>
      <c r="I240" s="27">
        <f>I236</f>
        <v>4.9174045882809575E-2</v>
      </c>
      <c r="J240" s="70" t="s">
        <v>115</v>
      </c>
      <c r="K240" s="27">
        <f>I240*G240</f>
        <v>0</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0</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v>8548740</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v>179599073</v>
      </c>
      <c r="E248" s="105">
        <f>IF($D$250&gt;0,D248/$D$250,0)</f>
        <v>0.78992122258832209</v>
      </c>
      <c r="F248" s="106"/>
      <c r="G248" s="107">
        <f>IF(D248&gt;0,D245/D248,0)</f>
        <v>4.7599020736593667E-2</v>
      </c>
      <c r="I248" s="106">
        <f>G248*E248</f>
        <v>3.7599476654256968E-2</v>
      </c>
      <c r="J248" s="108" t="s">
        <v>131</v>
      </c>
      <c r="K248" s="17"/>
      <c r="L248" s="9"/>
      <c r="N248" s="17"/>
      <c r="O248" s="17"/>
      <c r="P248" s="9"/>
    </row>
    <row r="249" spans="1:18" ht="16.5" thickBot="1">
      <c r="A249" s="13">
        <v>23</v>
      </c>
      <c r="B249" s="9" t="s">
        <v>132</v>
      </c>
      <c r="C249" s="11" t="s">
        <v>260</v>
      </c>
      <c r="D249" s="54">
        <v>47764198</v>
      </c>
      <c r="E249" s="109">
        <f>IF($D$250&gt;0,D249/$D$250,0)</f>
        <v>0.21007877741167791</v>
      </c>
      <c r="F249" s="106"/>
      <c r="G249" s="106">
        <f>I252</f>
        <v>0.1032</v>
      </c>
      <c r="I249" s="110">
        <f>G249*E249</f>
        <v>2.1680129828885161E-2</v>
      </c>
      <c r="L249" s="9"/>
      <c r="N249" s="17"/>
      <c r="O249" s="17"/>
      <c r="P249" s="9"/>
    </row>
    <row r="250" spans="1:18">
      <c r="A250" s="13">
        <v>24</v>
      </c>
      <c r="B250" s="9" t="s">
        <v>172</v>
      </c>
      <c r="C250" s="11"/>
      <c r="D250" s="17">
        <f>SUM(D248:D249)</f>
        <v>227363271</v>
      </c>
      <c r="E250" s="111">
        <f>SUM(E248+E249)</f>
        <v>1</v>
      </c>
      <c r="F250" s="106"/>
      <c r="G250" s="106"/>
      <c r="I250" s="106">
        <f>SUM(I248:I249)</f>
        <v>5.9279606483142129E-2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0.1032</v>
      </c>
      <c r="L252" s="9"/>
      <c r="N252" s="116" t="s">
        <v>316</v>
      </c>
      <c r="O252" s="19"/>
      <c r="P252" s="19"/>
      <c r="Q252" s="19"/>
      <c r="R252" s="117"/>
    </row>
    <row r="253" spans="1:18">
      <c r="A253" s="13">
        <v>26</v>
      </c>
      <c r="H253" s="7" t="s">
        <v>202</v>
      </c>
      <c r="I253" s="101">
        <f>IF(G248&gt;0,I250/G248,0)</f>
        <v>1.2453955053232544</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0</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v>0</v>
      </c>
      <c r="J264" s="9"/>
      <c r="K264" s="9"/>
      <c r="L264" s="124"/>
      <c r="N264" s="9"/>
      <c r="O264" s="17"/>
      <c r="P264" s="9"/>
    </row>
    <row r="265" spans="1:17">
      <c r="A265" s="13">
        <v>32</v>
      </c>
      <c r="B265" s="125" t="s">
        <v>174</v>
      </c>
      <c r="C265" s="18"/>
      <c r="D265" s="18"/>
      <c r="E265" s="18"/>
      <c r="F265" s="18"/>
      <c r="G265" s="18"/>
      <c r="H265" s="11"/>
      <c r="I265" s="123">
        <v>0</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0</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151" t="str">
        <f>D4</f>
        <v xml:space="preserve">   Rate Formula Template</v>
      </c>
      <c r="D274" s="151"/>
      <c r="E274" s="17"/>
      <c r="F274" s="17"/>
      <c r="G274" s="17"/>
      <c r="H274" s="24"/>
      <c r="J274" s="11"/>
      <c r="K274" s="131" t="str">
        <f>K4</f>
        <v>For the 12 months ended 3/31/16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Municipal Energy Agency of Nebraska</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149" t="s">
        <v>265</v>
      </c>
      <c r="C282" s="149"/>
      <c r="D282" s="149"/>
      <c r="E282" s="149"/>
      <c r="F282" s="149"/>
      <c r="G282" s="149"/>
      <c r="H282" s="149"/>
      <c r="I282" s="149"/>
      <c r="J282" s="149"/>
      <c r="K282" s="149"/>
      <c r="L282" s="11"/>
      <c r="N282" s="13"/>
      <c r="O282" s="11"/>
      <c r="P282" s="11"/>
    </row>
    <row r="283" spans="1:16" ht="63" customHeight="1">
      <c r="A283" s="134" t="s">
        <v>145</v>
      </c>
      <c r="B283" s="149" t="s">
        <v>266</v>
      </c>
      <c r="C283" s="149"/>
      <c r="D283" s="149"/>
      <c r="E283" s="149"/>
      <c r="F283" s="149"/>
      <c r="G283" s="149"/>
      <c r="H283" s="149"/>
      <c r="I283" s="149"/>
      <c r="J283" s="149"/>
      <c r="K283" s="149"/>
      <c r="L283" s="11"/>
      <c r="N283" s="13"/>
      <c r="O283" s="11"/>
      <c r="P283" s="11"/>
    </row>
    <row r="284" spans="1:16">
      <c r="A284" s="134" t="s">
        <v>146</v>
      </c>
      <c r="B284" s="149" t="s">
        <v>267</v>
      </c>
      <c r="C284" s="149"/>
      <c r="D284" s="149"/>
      <c r="E284" s="149"/>
      <c r="F284" s="149"/>
      <c r="G284" s="149"/>
      <c r="H284" s="149"/>
      <c r="I284" s="149"/>
      <c r="J284" s="149"/>
      <c r="K284" s="149"/>
      <c r="L284" s="11"/>
      <c r="N284" s="13"/>
      <c r="O284" s="11"/>
      <c r="P284" s="11"/>
    </row>
    <row r="285" spans="1:16">
      <c r="A285" s="134" t="s">
        <v>147</v>
      </c>
      <c r="B285" s="149" t="s">
        <v>267</v>
      </c>
      <c r="C285" s="149"/>
      <c r="D285" s="149"/>
      <c r="E285" s="149"/>
      <c r="F285" s="149"/>
      <c r="G285" s="149"/>
      <c r="H285" s="149"/>
      <c r="I285" s="149"/>
      <c r="J285" s="149"/>
      <c r="K285" s="149"/>
      <c r="L285" s="11"/>
      <c r="N285" s="13"/>
      <c r="O285" s="11"/>
      <c r="P285" s="11"/>
    </row>
    <row r="286" spans="1:16">
      <c r="A286" s="134" t="s">
        <v>148</v>
      </c>
      <c r="B286" s="149" t="s">
        <v>280</v>
      </c>
      <c r="C286" s="149"/>
      <c r="D286" s="149"/>
      <c r="E286" s="149"/>
      <c r="F286" s="149"/>
      <c r="G286" s="149"/>
      <c r="H286" s="149"/>
      <c r="I286" s="149"/>
      <c r="J286" s="149"/>
      <c r="K286" s="149"/>
      <c r="L286" s="11"/>
      <c r="N286" s="13"/>
      <c r="O286" s="11"/>
      <c r="P286" s="11"/>
    </row>
    <row r="287" spans="1:16" ht="48" customHeight="1">
      <c r="A287" s="134" t="s">
        <v>149</v>
      </c>
      <c r="B287" s="148" t="s">
        <v>242</v>
      </c>
      <c r="C287" s="148"/>
      <c r="D287" s="148"/>
      <c r="E287" s="148"/>
      <c r="F287" s="148"/>
      <c r="G287" s="148"/>
      <c r="H287" s="148"/>
      <c r="I287" s="148"/>
      <c r="J287" s="148"/>
      <c r="K287" s="148"/>
      <c r="L287" s="11"/>
      <c r="N287" s="13"/>
      <c r="O287" s="11"/>
      <c r="P287" s="11"/>
    </row>
    <row r="288" spans="1:16">
      <c r="A288" s="134" t="s">
        <v>150</v>
      </c>
      <c r="B288" s="148" t="s">
        <v>180</v>
      </c>
      <c r="C288" s="148"/>
      <c r="D288" s="148"/>
      <c r="E288" s="148"/>
      <c r="F288" s="148"/>
      <c r="G288" s="148"/>
      <c r="H288" s="148"/>
      <c r="I288" s="148"/>
      <c r="J288" s="148"/>
      <c r="K288" s="148"/>
      <c r="L288" s="11"/>
      <c r="N288" s="13"/>
      <c r="O288" s="11"/>
      <c r="P288" s="11"/>
    </row>
    <row r="289" spans="1:16" ht="32.25" customHeight="1">
      <c r="A289" s="134" t="s">
        <v>151</v>
      </c>
      <c r="B289" s="148" t="s">
        <v>243</v>
      </c>
      <c r="C289" s="148"/>
      <c r="D289" s="148"/>
      <c r="E289" s="148"/>
      <c r="F289" s="148"/>
      <c r="G289" s="148"/>
      <c r="H289" s="148"/>
      <c r="I289" s="148"/>
      <c r="J289" s="148"/>
      <c r="K289" s="148"/>
      <c r="L289" s="11"/>
      <c r="N289" s="13"/>
      <c r="O289" s="11"/>
      <c r="P289" s="11"/>
    </row>
    <row r="290" spans="1:16" ht="32.25" customHeight="1">
      <c r="A290" s="134" t="s">
        <v>152</v>
      </c>
      <c r="B290" s="149" t="s">
        <v>244</v>
      </c>
      <c r="C290" s="149"/>
      <c r="D290" s="149"/>
      <c r="E290" s="149"/>
      <c r="F290" s="149"/>
      <c r="G290" s="149"/>
      <c r="H290" s="149"/>
      <c r="I290" s="149"/>
      <c r="J290" s="149"/>
      <c r="K290" s="149"/>
      <c r="L290" s="11"/>
      <c r="N290" s="13"/>
      <c r="O290" s="11"/>
      <c r="P290" s="11"/>
    </row>
    <row r="291" spans="1:16" ht="32.25" customHeight="1">
      <c r="A291" s="134" t="s">
        <v>153</v>
      </c>
      <c r="B291" s="148" t="s">
        <v>245</v>
      </c>
      <c r="C291" s="148"/>
      <c r="D291" s="148"/>
      <c r="E291" s="148"/>
      <c r="F291" s="148"/>
      <c r="G291" s="148"/>
      <c r="H291" s="148"/>
      <c r="I291" s="148"/>
      <c r="J291" s="148"/>
      <c r="K291" s="148"/>
      <c r="L291" s="11"/>
      <c r="N291" s="13"/>
      <c r="O291" s="10"/>
      <c r="P291" s="11"/>
    </row>
    <row r="292" spans="1:16" ht="79.5" customHeight="1">
      <c r="A292" s="134" t="s">
        <v>154</v>
      </c>
      <c r="B292" s="148" t="s">
        <v>246</v>
      </c>
      <c r="C292" s="148"/>
      <c r="D292" s="148"/>
      <c r="E292" s="148"/>
      <c r="F292" s="148"/>
      <c r="G292" s="148"/>
      <c r="H292" s="148"/>
      <c r="I292" s="148"/>
      <c r="J292" s="148"/>
      <c r="K292" s="148"/>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148" t="s">
        <v>157</v>
      </c>
      <c r="F294" s="148"/>
      <c r="G294" s="148"/>
      <c r="H294" s="148"/>
      <c r="I294" s="148"/>
      <c r="J294" s="148"/>
      <c r="K294" s="148"/>
      <c r="N294" s="13"/>
      <c r="O294" s="11"/>
      <c r="P294" s="11"/>
    </row>
    <row r="295" spans="1:16">
      <c r="A295" s="134"/>
      <c r="B295" s="136"/>
      <c r="C295" s="136" t="s">
        <v>158</v>
      </c>
      <c r="D295" s="137">
        <v>0</v>
      </c>
      <c r="E295" s="148" t="s">
        <v>159</v>
      </c>
      <c r="F295" s="148"/>
      <c r="G295" s="148"/>
      <c r="H295" s="148"/>
      <c r="I295" s="148"/>
      <c r="J295" s="148"/>
      <c r="K295" s="148"/>
      <c r="L295" s="11"/>
      <c r="N295" s="13"/>
      <c r="O295" s="11"/>
      <c r="P295" s="11"/>
    </row>
    <row r="296" spans="1:16">
      <c r="A296" s="134" t="s">
        <v>160</v>
      </c>
      <c r="B296" s="148" t="s">
        <v>194</v>
      </c>
      <c r="C296" s="148"/>
      <c r="D296" s="148"/>
      <c r="E296" s="148"/>
      <c r="F296" s="148"/>
      <c r="G296" s="148"/>
      <c r="H296" s="148"/>
      <c r="I296" s="148"/>
      <c r="J296" s="148"/>
      <c r="K296" s="148"/>
      <c r="L296" s="11"/>
      <c r="N296" s="13"/>
      <c r="O296" s="11"/>
      <c r="P296" s="11"/>
    </row>
    <row r="297" spans="1:16" ht="32.25" customHeight="1">
      <c r="A297" s="134" t="s">
        <v>161</v>
      </c>
      <c r="B297" s="148" t="s">
        <v>298</v>
      </c>
      <c r="C297" s="148"/>
      <c r="D297" s="148"/>
      <c r="E297" s="148"/>
      <c r="F297" s="148"/>
      <c r="G297" s="148"/>
      <c r="H297" s="148"/>
      <c r="I297" s="148"/>
      <c r="J297" s="148"/>
      <c r="K297" s="148"/>
      <c r="L297" s="140"/>
      <c r="N297" s="13"/>
      <c r="O297" s="11"/>
      <c r="P297" s="11"/>
    </row>
    <row r="298" spans="1:16" ht="48" customHeight="1">
      <c r="A298" s="134" t="s">
        <v>162</v>
      </c>
      <c r="B298" s="148" t="s">
        <v>263</v>
      </c>
      <c r="C298" s="148"/>
      <c r="D298" s="148"/>
      <c r="E298" s="148"/>
      <c r="F298" s="148"/>
      <c r="G298" s="148"/>
      <c r="H298" s="148"/>
      <c r="I298" s="148"/>
      <c r="J298" s="148"/>
      <c r="K298" s="148"/>
      <c r="L298" s="11"/>
      <c r="N298" s="13"/>
      <c r="O298" s="11"/>
      <c r="P298" s="11"/>
    </row>
    <row r="299" spans="1:16">
      <c r="A299" s="134" t="s">
        <v>163</v>
      </c>
      <c r="B299" s="148" t="s">
        <v>181</v>
      </c>
      <c r="C299" s="148"/>
      <c r="D299" s="148"/>
      <c r="E299" s="148"/>
      <c r="F299" s="148"/>
      <c r="G299" s="148"/>
      <c r="H299" s="148"/>
      <c r="I299" s="148"/>
      <c r="J299" s="148"/>
      <c r="K299" s="148"/>
      <c r="L299" s="11"/>
      <c r="N299" s="13"/>
      <c r="O299" s="10"/>
      <c r="P299" s="11"/>
    </row>
    <row r="300" spans="1:16" ht="176.25" customHeight="1">
      <c r="A300" s="134" t="s">
        <v>164</v>
      </c>
      <c r="B300" s="149" t="s">
        <v>315</v>
      </c>
      <c r="C300" s="149"/>
      <c r="D300" s="149"/>
      <c r="E300" s="149"/>
      <c r="F300" s="149"/>
      <c r="G300" s="149"/>
      <c r="H300" s="149"/>
      <c r="I300" s="149"/>
      <c r="J300" s="149"/>
      <c r="K300" s="149"/>
      <c r="L300" s="11"/>
      <c r="N300" s="13"/>
      <c r="O300" s="10"/>
      <c r="P300" s="11"/>
    </row>
    <row r="301" spans="1:16" ht="32.25" customHeight="1">
      <c r="A301" s="134" t="s">
        <v>165</v>
      </c>
      <c r="B301" s="148" t="s">
        <v>247</v>
      </c>
      <c r="C301" s="148"/>
      <c r="D301" s="148"/>
      <c r="E301" s="148"/>
      <c r="F301" s="148"/>
      <c r="G301" s="148"/>
      <c r="H301" s="148"/>
      <c r="I301" s="148"/>
      <c r="J301" s="148"/>
      <c r="K301" s="148"/>
      <c r="L301" s="11"/>
      <c r="N301" s="13"/>
      <c r="O301" s="11"/>
      <c r="P301" s="11"/>
    </row>
    <row r="302" spans="1:16">
      <c r="A302" s="134" t="s">
        <v>166</v>
      </c>
      <c r="B302" s="148" t="s">
        <v>167</v>
      </c>
      <c r="C302" s="148"/>
      <c r="D302" s="148"/>
      <c r="E302" s="148"/>
      <c r="F302" s="148"/>
      <c r="G302" s="148"/>
      <c r="H302" s="148"/>
      <c r="I302" s="148"/>
      <c r="J302" s="148"/>
      <c r="K302" s="148"/>
      <c r="L302" s="11"/>
      <c r="N302" s="13"/>
      <c r="O302" s="11"/>
      <c r="P302" s="11"/>
    </row>
    <row r="303" spans="1:16" ht="48" customHeight="1">
      <c r="A303" s="134" t="s">
        <v>182</v>
      </c>
      <c r="B303" s="148" t="s">
        <v>299</v>
      </c>
      <c r="C303" s="148"/>
      <c r="D303" s="148"/>
      <c r="E303" s="148"/>
      <c r="F303" s="148"/>
      <c r="G303" s="148"/>
      <c r="H303" s="148"/>
      <c r="I303" s="148"/>
      <c r="J303" s="148"/>
      <c r="K303" s="148"/>
      <c r="L303" s="11"/>
      <c r="N303" s="13"/>
      <c r="O303" s="11"/>
      <c r="P303" s="11"/>
    </row>
    <row r="304" spans="1:16" ht="65.25" customHeight="1">
      <c r="A304" s="141" t="s">
        <v>183</v>
      </c>
      <c r="B304" s="148" t="s">
        <v>262</v>
      </c>
      <c r="C304" s="148"/>
      <c r="D304" s="148"/>
      <c r="E304" s="148"/>
      <c r="F304" s="148"/>
      <c r="G304" s="148"/>
      <c r="H304" s="148"/>
      <c r="I304" s="148"/>
      <c r="J304" s="148"/>
      <c r="K304" s="148"/>
      <c r="L304" s="11"/>
      <c r="N304" s="13"/>
      <c r="O304" s="11"/>
      <c r="P304" s="11"/>
    </row>
    <row r="305" spans="1:16">
      <c r="A305" s="141" t="s">
        <v>189</v>
      </c>
      <c r="B305" s="148" t="s">
        <v>288</v>
      </c>
      <c r="C305" s="148"/>
      <c r="D305" s="148"/>
      <c r="E305" s="148"/>
      <c r="F305" s="148"/>
      <c r="G305" s="148"/>
      <c r="H305" s="148"/>
      <c r="I305" s="148"/>
      <c r="J305" s="148"/>
      <c r="K305" s="148"/>
      <c r="L305" s="11"/>
      <c r="N305" s="13"/>
      <c r="O305" s="11"/>
      <c r="P305" s="11"/>
    </row>
    <row r="306" spans="1:16">
      <c r="A306" s="142" t="s">
        <v>191</v>
      </c>
      <c r="B306" s="148" t="s">
        <v>289</v>
      </c>
      <c r="C306" s="148"/>
      <c r="D306" s="148"/>
      <c r="E306" s="148"/>
      <c r="F306" s="148"/>
      <c r="G306" s="148"/>
      <c r="H306" s="148"/>
      <c r="I306" s="148"/>
      <c r="J306" s="148"/>
      <c r="K306" s="148"/>
      <c r="L306" s="11"/>
      <c r="N306" s="59"/>
      <c r="O306" s="11"/>
      <c r="P306" s="11"/>
    </row>
    <row r="307" spans="1:16">
      <c r="A307" s="142" t="s">
        <v>196</v>
      </c>
      <c r="B307" s="148" t="s">
        <v>294</v>
      </c>
      <c r="C307" s="148"/>
      <c r="D307" s="148"/>
      <c r="E307" s="148"/>
      <c r="F307" s="148"/>
      <c r="G307" s="148"/>
      <c r="H307" s="148"/>
      <c r="I307" s="148"/>
      <c r="J307" s="148"/>
      <c r="K307" s="148"/>
      <c r="L307" s="11"/>
      <c r="N307" s="59"/>
      <c r="O307" s="11"/>
      <c r="P307" s="11"/>
    </row>
    <row r="308" spans="1:16" s="1" customFormat="1" ht="32.25" customHeight="1">
      <c r="A308" s="141" t="s">
        <v>197</v>
      </c>
      <c r="B308" s="148" t="s">
        <v>295</v>
      </c>
      <c r="C308" s="148"/>
      <c r="D308" s="148"/>
      <c r="E308" s="148"/>
      <c r="F308" s="148"/>
      <c r="G308" s="148"/>
      <c r="H308" s="148"/>
      <c r="I308" s="148"/>
      <c r="J308" s="148"/>
      <c r="K308" s="148"/>
      <c r="L308" s="80"/>
      <c r="N308" s="63"/>
      <c r="O308" s="80"/>
      <c r="P308" s="80"/>
    </row>
    <row r="309" spans="1:16" s="82" customFormat="1">
      <c r="A309" s="142" t="s">
        <v>273</v>
      </c>
      <c r="B309" s="148" t="s">
        <v>296</v>
      </c>
      <c r="C309" s="148"/>
      <c r="D309" s="148"/>
      <c r="E309" s="148"/>
      <c r="F309" s="148"/>
      <c r="G309" s="148"/>
      <c r="H309" s="148"/>
      <c r="I309" s="148"/>
      <c r="J309" s="148"/>
      <c r="K309" s="148"/>
      <c r="L309" s="84"/>
      <c r="N309" s="81"/>
      <c r="O309" s="84"/>
      <c r="P309" s="84"/>
    </row>
    <row r="310" spans="1:16" s="82" customFormat="1" ht="33" customHeight="1">
      <c r="A310" s="141" t="s">
        <v>274</v>
      </c>
      <c r="B310" s="148" t="s">
        <v>297</v>
      </c>
      <c r="C310" s="148"/>
      <c r="D310" s="148"/>
      <c r="E310" s="148"/>
      <c r="F310" s="148"/>
      <c r="G310" s="148"/>
      <c r="H310" s="148"/>
      <c r="I310" s="148"/>
      <c r="J310" s="148"/>
      <c r="K310" s="148"/>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Jamie Johnson</cp:lastModifiedBy>
  <cp:lastPrinted>2015-11-09T15:43:24Z</cp:lastPrinted>
  <dcterms:created xsi:type="dcterms:W3CDTF">2008-03-20T17:17:49Z</dcterms:created>
  <dcterms:modified xsi:type="dcterms:W3CDTF">2017-03-03T16:27:35Z</dcterms:modified>
</cp:coreProperties>
</file>