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AN\MISO\Attachment O\2016 - MEAN\Posted Documents - DRAFT\"/>
    </mc:Choice>
  </mc:AlternateContent>
  <bookViews>
    <workbookView xWindow="480" yWindow="45" windowWidth="18195" windowHeight="11565" activeTab="5"/>
  </bookViews>
  <sheets>
    <sheet name="Notes" sheetId="10" r:id="rId1"/>
    <sheet name="Gross Plant" sheetId="12" r:id="rId2"/>
    <sheet name="Accum Depr Rollforward" sheetId="11" r:id="rId3"/>
    <sheet name="Trans O&amp;M" sheetId="1" r:id="rId4"/>
    <sheet name="A&amp;G" sheetId="3" r:id="rId5"/>
    <sheet name="Wages&amp;Salary Allocator" sheetId="8" r:id="rId6"/>
  </sheets>
  <calcPr calcId="152511"/>
</workbook>
</file>

<file path=xl/calcChain.xml><?xml version="1.0" encoding="utf-8"?>
<calcChain xmlns="http://schemas.openxmlformats.org/spreadsheetml/2006/main">
  <c r="D27" i="1" l="1"/>
  <c r="D9" i="1" s="1"/>
  <c r="D10" i="1" s="1"/>
  <c r="F11" i="11" l="1"/>
  <c r="C42" i="11" l="1"/>
  <c r="D8" i="11"/>
  <c r="C8" i="12"/>
  <c r="F11" i="8" l="1"/>
  <c r="C16" i="8"/>
  <c r="C35" i="12" l="1"/>
  <c r="C10" i="12" s="1"/>
  <c r="F9" i="8" s="1"/>
  <c r="C25" i="12"/>
  <c r="C7" i="12" s="1"/>
  <c r="C9" i="12" s="1"/>
  <c r="C12" i="12" l="1"/>
  <c r="F8" i="8"/>
  <c r="F12" i="8"/>
  <c r="H34" i="11"/>
  <c r="C35" i="11"/>
  <c r="E9" i="8" l="1"/>
  <c r="C9" i="8" s="1"/>
  <c r="E11" i="8"/>
  <c r="C11" i="8" s="1"/>
  <c r="E10" i="8"/>
  <c r="E8" i="8"/>
  <c r="H41" i="11"/>
  <c r="C8" i="8" l="1"/>
  <c r="E12" i="8"/>
  <c r="C44" i="11"/>
  <c r="E21" i="11" l="1"/>
  <c r="D21" i="11"/>
  <c r="C21" i="11"/>
  <c r="F12" i="11"/>
  <c r="F10" i="11"/>
  <c r="F9" i="11"/>
  <c r="F8" i="11"/>
  <c r="E13" i="11"/>
  <c r="D16" i="11"/>
  <c r="D18" i="11"/>
  <c r="D17" i="11"/>
  <c r="D13" i="11"/>
  <c r="D19" i="11" l="1"/>
  <c r="F21" i="11"/>
  <c r="F13" i="11"/>
  <c r="C13" i="11" l="1"/>
  <c r="C7" i="3" l="1"/>
  <c r="C9" i="3" s="1"/>
  <c r="C12" i="8" l="1"/>
  <c r="C18" i="8"/>
</calcChain>
</file>

<file path=xl/sharedStrings.xml><?xml version="1.0" encoding="utf-8"?>
<sst xmlns="http://schemas.openxmlformats.org/spreadsheetml/2006/main" count="201" uniqueCount="157">
  <si>
    <t>Municipal Energy Agency of Nebraska (MEAN)</t>
  </si>
  <si>
    <t>Attachment O Workpapers</t>
  </si>
  <si>
    <t>Total</t>
  </si>
  <si>
    <t>Attachment O workpapers</t>
  </si>
  <si>
    <t xml:space="preserve">Attachment O page 3 of 5 Line 3 A&amp;G </t>
  </si>
  <si>
    <t>Attachment O page 3 of 5 Line 13 Payroll Taxes</t>
  </si>
  <si>
    <t>Total A&amp;G</t>
  </si>
  <si>
    <t>Total A&amp;G per MEAN Audited Financials</t>
  </si>
  <si>
    <t>Attachment O page 4 of 5 Lines 12-16</t>
  </si>
  <si>
    <t>Wages &amp; Salary Allocator</t>
  </si>
  <si>
    <t>Production</t>
  </si>
  <si>
    <t>Transmission</t>
  </si>
  <si>
    <t>Distribution</t>
  </si>
  <si>
    <t>Other</t>
  </si>
  <si>
    <t>Payroll Taxes</t>
  </si>
  <si>
    <t>Other A&amp;G</t>
  </si>
  <si>
    <t xml:space="preserve">Page </t>
  </si>
  <si>
    <t>Line</t>
  </si>
  <si>
    <t>FERC Annual Charge</t>
  </si>
  <si>
    <t>Total reported on EIA 412 VII 13.d.</t>
  </si>
  <si>
    <t>FERC Annual Fees</t>
  </si>
  <si>
    <t>EPRI &amp; Reg. Comm. Exp &amp; Non-Safety Ad.</t>
  </si>
  <si>
    <t>Transmission Related Reg. Comm. Exp</t>
  </si>
  <si>
    <t>Certain lines of Attachment O require a written statement indicating MEAN</t>
  </si>
  <si>
    <t>does not have any such expenses or charges.  MEAN does not have any</t>
  </si>
  <si>
    <t>expenses or charges that are required to be reported on the following</t>
  </si>
  <si>
    <t>lines of Attachment O.</t>
  </si>
  <si>
    <t>Accumulated Depreciation</t>
  </si>
  <si>
    <t>General &amp; Intangible</t>
  </si>
  <si>
    <t>Common</t>
  </si>
  <si>
    <t>Total Accumulated Depreciation</t>
  </si>
  <si>
    <t>Beginning</t>
  </si>
  <si>
    <t>Expense</t>
  </si>
  <si>
    <t>Ending</t>
  </si>
  <si>
    <t>Accumulated Depreciation and Depreciation Expense</t>
  </si>
  <si>
    <t>Page 2, Line:</t>
  </si>
  <si>
    <t>Page 3, Line:</t>
  </si>
  <si>
    <t>Total Depreciation</t>
  </si>
  <si>
    <t>Retirements</t>
  </si>
  <si>
    <t>Footnote 4 of Audited Financial Statements</t>
  </si>
  <si>
    <t>Total Production &amp; Transmission (per above)</t>
  </si>
  <si>
    <t>Footnote 3 of Audited Financial Statements</t>
  </si>
  <si>
    <t>Per above</t>
  </si>
  <si>
    <t>801-203</t>
  </si>
  <si>
    <t>ACCUM DEPR - LARAMIE RIVER</t>
  </si>
  <si>
    <t>801-233</t>
  </si>
  <si>
    <t>ACCUM DEPR - CAP IMPROV LES LRS</t>
  </si>
  <si>
    <t>801-222</t>
  </si>
  <si>
    <t>ACCUM DEPR - WIND GENERATION</t>
  </si>
  <si>
    <t>801-225</t>
  </si>
  <si>
    <t>ACCUM DEPR - WSEC4</t>
  </si>
  <si>
    <t>801-228</t>
  </si>
  <si>
    <t>ACCUM DEPR - WYGEN I</t>
  </si>
  <si>
    <t>801-235</t>
  </si>
  <si>
    <t>801-236</t>
  </si>
  <si>
    <t>801-237</t>
  </si>
  <si>
    <t>ACCUM DEPR - WSEC4 TRANS 50 YR</t>
  </si>
  <si>
    <t>ACCUM DEPR - WSEC4 TRANS 55 YR</t>
  </si>
  <si>
    <t>ACCUM DEPR - WSEC4 TRANS 70 YR</t>
  </si>
  <si>
    <t>7120-96</t>
  </si>
  <si>
    <t>7120-97</t>
  </si>
  <si>
    <t>7120-98</t>
  </si>
  <si>
    <t>DEPRECIATION - WSEC4 TRANSMISSION 50 YR LIFE</t>
  </si>
  <si>
    <t>DEPRECIATION - WSEC4 TRANSMISSION 55 YR LIFE</t>
  </si>
  <si>
    <t>DEPRECIATION - WSEC4 TRANSMISSION 70 YR LIFE</t>
  </si>
  <si>
    <t>Rounding variance</t>
  </si>
  <si>
    <t xml:space="preserve">  Total Agrees to Note 3 of audited financial statements</t>
  </si>
  <si>
    <t>Total Accum. Deprecation Per Audit Note 3</t>
  </si>
  <si>
    <t>Productive Capacity Accumulated Deprecation Per MEAN General Ledger Detail</t>
  </si>
  <si>
    <t>Productive Capacity Depreciation Expense per MEAN General Ledger Detail</t>
  </si>
  <si>
    <t>7120-70</t>
  </si>
  <si>
    <t>LARAMIE RIVER STATION DEPRECIATION</t>
  </si>
  <si>
    <t>7120-71</t>
  </si>
  <si>
    <t>DEPR - LES LRS CAPITAL IMPROVEMENTS</t>
  </si>
  <si>
    <t>7120-95</t>
  </si>
  <si>
    <t>DEPRECIATION - WSEC4</t>
  </si>
  <si>
    <t>7120-100</t>
  </si>
  <si>
    <t>DEPRECIATION - WYGEN I</t>
  </si>
  <si>
    <t>6006-207</t>
  </si>
  <si>
    <t>DEPRECIATION - KIMBALL WIND</t>
  </si>
  <si>
    <t>See below for detail by g/l account</t>
  </si>
  <si>
    <t>Gross Plant In Service</t>
  </si>
  <si>
    <t>Total Gross Plant</t>
  </si>
  <si>
    <t>800-203</t>
  </si>
  <si>
    <t>LARAMIE RIVER - PARTICIPATION PLANT</t>
  </si>
  <si>
    <t>800-233</t>
  </si>
  <si>
    <t>CAPITAL IMPROVEMENTS - LES LRS</t>
  </si>
  <si>
    <t>800-222</t>
  </si>
  <si>
    <t>WIND GENERATION</t>
  </si>
  <si>
    <t>800-225</t>
  </si>
  <si>
    <t>WSEC4 PLANT</t>
  </si>
  <si>
    <t>800-228</t>
  </si>
  <si>
    <t>WYGEN I PLANT</t>
  </si>
  <si>
    <t>800-232</t>
  </si>
  <si>
    <t>CAPITAL IMPROVEMENTS - WYGEN I</t>
  </si>
  <si>
    <t>800-241</t>
  </si>
  <si>
    <t>CAPITAL IMPROVEMENTS - WSEC4 GENERATION</t>
  </si>
  <si>
    <t>2610-208</t>
  </si>
  <si>
    <t>2003A&amp;B DEFERRED REVENUES</t>
  </si>
  <si>
    <t>Rounding Variance</t>
  </si>
  <si>
    <t>800-235</t>
  </si>
  <si>
    <t>WSEC4 TRANSMISSION - 50 YR LIFE</t>
  </si>
  <si>
    <t>800-236</t>
  </si>
  <si>
    <t>WSEC4 TRANSMISSION - 55 YR LIFE</t>
  </si>
  <si>
    <t>800-237</t>
  </si>
  <si>
    <t>WSEC4 TRANSMISSION - 70 YR LIFE</t>
  </si>
  <si>
    <t>Steam Production</t>
  </si>
  <si>
    <t>Other Production</t>
  </si>
  <si>
    <t>Other Production (Wind)</t>
  </si>
  <si>
    <t>21 &amp; 22</t>
  </si>
  <si>
    <t xml:space="preserve">    Total Production</t>
  </si>
  <si>
    <t>5a</t>
  </si>
  <si>
    <t>Per "Taxes" Tab of Audited Financials Reconciliation to EIA; Attachment O page 3 of 5 Line 13</t>
  </si>
  <si>
    <t>Agrees to "A&amp;G" Tab</t>
  </si>
  <si>
    <t>Notes</t>
  </si>
  <si>
    <t>Agrees to Note 4 of Audited Financial Statements, excluding Construction in Progress</t>
  </si>
  <si>
    <t>Gross Plant</t>
  </si>
  <si>
    <t>Per "Gross Plant" Tab</t>
  </si>
  <si>
    <t>Allocator</t>
  </si>
  <si>
    <t>Payroll total per MEAN's account system includes payroll taxes; so taxes are removed in this formula</t>
  </si>
  <si>
    <t>Total Payroll &amp; Benefits (incl taxes)</t>
  </si>
  <si>
    <t>Payroll &amp; Benefits (excl taxes)</t>
  </si>
  <si>
    <t>Average of 12 coincident system peaks for requirements (RQ) service</t>
  </si>
  <si>
    <t>Certain lines of Attachment O are not to be reported by MEAN.  As a MEC 30.9 customer,</t>
  </si>
  <si>
    <t>the data is reported directly by MEC.  The applicable lines reported by MEC are noted below.</t>
  </si>
  <si>
    <t>27 &amp; 28</t>
  </si>
  <si>
    <t>Account 447 (Sales for Resale) - Load</t>
  </si>
  <si>
    <t xml:space="preserve">MEAN discussed the wages and salary allocator with MISO Analyst I Tariff Pricing.  As MEAN does not have staff assigned to </t>
  </si>
  <si>
    <t>various functions included in the wages &amp; salary allocator, MEAN has consistently utilized the gross plant allocator</t>
  </si>
  <si>
    <t>as detailed above to allocate MEAN's payroll and benefits expense, excluding payroll taxes.  MISO agreed this was a reasonable approach.</t>
  </si>
  <si>
    <t>O&amp;M - Transmission Reconciliation, Page 3</t>
  </si>
  <si>
    <t>Description</t>
  </si>
  <si>
    <t>Agrees to EIA-412 Schedule 7, Line 8 (d) &amp; Footnote 9 of Audited Financial Statements</t>
  </si>
  <si>
    <t>1a</t>
  </si>
  <si>
    <t>LSE Expenses</t>
  </si>
  <si>
    <t>Account 565</t>
  </si>
  <si>
    <t xml:space="preserve">  Net Transmission O&amp;M</t>
  </si>
  <si>
    <t>See attached PDF file MEAN Attachment O Detail - WS4 Transmission O&amp;M Detail</t>
  </si>
  <si>
    <t>Month</t>
  </si>
  <si>
    <t>Amount</t>
  </si>
  <si>
    <t>MEAN does not split out LSE expenses from the total transmission expenses paid to others; applicable items are included in Line 2.</t>
  </si>
  <si>
    <t>See note below</t>
  </si>
  <si>
    <t>Line includes all transmission expenses paid to others not reportable as Transmission O&amp;M.</t>
  </si>
  <si>
    <t>Note:</t>
  </si>
  <si>
    <t>FY ended 3/31/15</t>
  </si>
  <si>
    <t>800-242</t>
  </si>
  <si>
    <t>CAPITAL IMPROVEMENTS - WSEC4 TRANSMISSION</t>
  </si>
  <si>
    <t>801-232</t>
  </si>
  <si>
    <t>ACCUM DEPRE - CAP IMPROV WYGEN I</t>
  </si>
  <si>
    <t>801-241</t>
  </si>
  <si>
    <t>ACCUM DEPRE - CAP IMPROV WSEC4</t>
  </si>
  <si>
    <t>7120-99</t>
  </si>
  <si>
    <t>DEPRECIATION - WSEC4 CAPITAL IMPROV</t>
  </si>
  <si>
    <t>7120-101</t>
  </si>
  <si>
    <t>DEPRECIATION - WYGEN I CAPITAL IMPROV</t>
  </si>
  <si>
    <t xml:space="preserve">                    -  </t>
  </si>
  <si>
    <t>FY ended 3/31/2015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</si>
</sst>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  <numFmt numFmtId="167" formatCode="_(&quot;$&quot;* #,##0_);_(&quot;$&quot;* \(#,##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rgb="FF0070C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2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2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23" borderId="0" applyNumberFormat="0" applyBorder="0" applyAlignment="0" applyProtection="0"/>
    <xf numFmtId="0" fontId="23" fillId="6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2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4" fillId="5" borderId="0" applyNumberFormat="0" applyBorder="0" applyAlignment="0" applyProtection="0"/>
    <xf numFmtId="0" fontId="25" fillId="26" borderId="2" applyNumberFormat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2" applyNumberFormat="0" applyAlignment="0" applyProtection="0"/>
    <xf numFmtId="0" fontId="33" fillId="0" borderId="13" applyNumberFormat="0" applyFill="0" applyAlignment="0" applyProtection="0"/>
    <xf numFmtId="0" fontId="34" fillId="22" borderId="0" applyNumberFormat="0" applyBorder="0" applyAlignment="0" applyProtection="0"/>
    <xf numFmtId="0" fontId="3" fillId="23" borderId="14" applyNumberFormat="0" applyFont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43" fontId="0" fillId="0" borderId="1" xfId="1" applyFont="1" applyBorder="1"/>
    <xf numFmtId="167" fontId="0" fillId="0" borderId="1" xfId="2" applyNumberFormat="1" applyFont="1" applyBorder="1"/>
    <xf numFmtId="167" fontId="0" fillId="0" borderId="0" xfId="2" applyNumberFormat="1" applyFont="1"/>
    <xf numFmtId="0" fontId="0" fillId="0" borderId="16" xfId="0" applyBorder="1" applyAlignment="1">
      <alignment horizontal="center"/>
    </xf>
    <xf numFmtId="0" fontId="2" fillId="0" borderId="0" xfId="0" applyFont="1"/>
    <xf numFmtId="164" fontId="0" fillId="0" borderId="1" xfId="1" applyNumberFormat="1" applyFont="1" applyBorder="1"/>
    <xf numFmtId="164" fontId="0" fillId="0" borderId="17" xfId="1" applyNumberFormat="1" applyFont="1" applyBorder="1"/>
    <xf numFmtId="0" fontId="3" fillId="0" borderId="0" xfId="3" applyFill="1"/>
    <xf numFmtId="0" fontId="3" fillId="0" borderId="0" xfId="3" applyFont="1" applyFill="1"/>
    <xf numFmtId="166" fontId="0" fillId="0" borderId="0" xfId="43" applyNumberFormat="1" applyFont="1" applyFill="1" applyBorder="1"/>
    <xf numFmtId="0" fontId="38" fillId="0" borderId="0" xfId="3" applyFont="1" applyFill="1" applyBorder="1"/>
    <xf numFmtId="0" fontId="3" fillId="0" borderId="0" xfId="3"/>
    <xf numFmtId="0" fontId="3" fillId="0" borderId="0" xfId="3" applyFill="1"/>
    <xf numFmtId="5" fontId="3" fillId="0" borderId="0" xfId="3" applyNumberFormat="1" applyFill="1"/>
    <xf numFmtId="0" fontId="3" fillId="0" borderId="0" xfId="3" applyBorder="1"/>
    <xf numFmtId="37" fontId="3" fillId="0" borderId="0" xfId="3" applyNumberFormat="1" applyFill="1"/>
    <xf numFmtId="0" fontId="3" fillId="0" borderId="0" xfId="3" applyFill="1" applyBorder="1"/>
    <xf numFmtId="5" fontId="3" fillId="0" borderId="0" xfId="3" applyNumberFormat="1" applyFill="1" applyBorder="1"/>
    <xf numFmtId="166" fontId="3" fillId="0" borderId="0" xfId="3" applyNumberFormat="1" applyFill="1" applyBorder="1"/>
    <xf numFmtId="0" fontId="3" fillId="0" borderId="0" xfId="3" applyFont="1" applyFill="1"/>
    <xf numFmtId="37" fontId="3" fillId="0" borderId="16" xfId="3" applyNumberFormat="1" applyFill="1" applyBorder="1"/>
    <xf numFmtId="5" fontId="3" fillId="0" borderId="16" xfId="3" applyNumberFormat="1" applyFill="1" applyBorder="1"/>
    <xf numFmtId="0" fontId="3" fillId="0" borderId="0" xfId="3" applyFont="1"/>
    <xf numFmtId="0" fontId="4" fillId="0" borderId="0" xfId="3" applyFont="1" applyFill="1"/>
    <xf numFmtId="0" fontId="3" fillId="0" borderId="0" xfId="3" applyFont="1" applyFill="1" applyBorder="1"/>
    <xf numFmtId="5" fontId="3" fillId="0" borderId="0" xfId="3" applyNumberFormat="1"/>
    <xf numFmtId="0" fontId="3" fillId="0" borderId="0" xfId="3" applyFill="1"/>
    <xf numFmtId="0" fontId="0" fillId="0" borderId="0" xfId="0" applyFont="1"/>
    <xf numFmtId="0" fontId="0" fillId="0" borderId="0" xfId="0" applyBorder="1" applyAlignment="1">
      <alignment horizontal="center"/>
    </xf>
    <xf numFmtId="167" fontId="0" fillId="0" borderId="0" xfId="2" applyNumberFormat="1" applyFont="1" applyBorder="1"/>
    <xf numFmtId="167" fontId="0" fillId="0" borderId="0" xfId="0" applyNumberFormat="1"/>
    <xf numFmtId="164" fontId="3" fillId="0" borderId="0" xfId="1" applyNumberFormat="1" applyFont="1" applyFill="1"/>
    <xf numFmtId="0" fontId="3" fillId="0" borderId="0" xfId="3"/>
    <xf numFmtId="0" fontId="3" fillId="0" borderId="0" xfId="3" applyFont="1"/>
    <xf numFmtId="0" fontId="3" fillId="0" borderId="0" xfId="3"/>
    <xf numFmtId="0" fontId="3" fillId="0" borderId="0" xfId="3"/>
    <xf numFmtId="0" fontId="3" fillId="0" borderId="0" xfId="3" applyFont="1"/>
    <xf numFmtId="0" fontId="3" fillId="0" borderId="0" xfId="3"/>
    <xf numFmtId="0" fontId="3" fillId="0" borderId="0" xfId="3"/>
    <xf numFmtId="0" fontId="0" fillId="0" borderId="0" xfId="0" applyAlignment="1">
      <alignment horizontal="right"/>
    </xf>
    <xf numFmtId="164" fontId="0" fillId="0" borderId="18" xfId="1" applyNumberFormat="1" applyFont="1" applyBorder="1"/>
    <xf numFmtId="5" fontId="3" fillId="0" borderId="1" xfId="3" applyNumberFormat="1" applyFill="1" applyBorder="1"/>
    <xf numFmtId="167" fontId="3" fillId="0" borderId="0" xfId="2" applyNumberFormat="1" applyFont="1" applyFill="1"/>
    <xf numFmtId="164" fontId="3" fillId="0" borderId="0" xfId="1" applyNumberFormat="1" applyFont="1"/>
    <xf numFmtId="167" fontId="3" fillId="0" borderId="1" xfId="2" applyNumberFormat="1" applyFont="1" applyBorder="1"/>
    <xf numFmtId="43" fontId="3" fillId="0" borderId="0" xfId="1" applyFont="1" applyFill="1"/>
    <xf numFmtId="0" fontId="3" fillId="0" borderId="0" xfId="3" applyAlignment="1">
      <alignment horizontal="center"/>
    </xf>
    <xf numFmtId="0" fontId="3" fillId="0" borderId="0" xfId="3" applyFill="1" applyAlignment="1">
      <alignment horizontal="center"/>
    </xf>
    <xf numFmtId="10" fontId="3" fillId="0" borderId="0" xfId="101" applyNumberFormat="1" applyFont="1" applyFill="1"/>
    <xf numFmtId="10" fontId="3" fillId="0" borderId="1" xfId="3" applyNumberFormat="1" applyFill="1" applyBorder="1"/>
    <xf numFmtId="10" fontId="3" fillId="0" borderId="0" xfId="43" applyNumberFormat="1" applyFont="1" applyFill="1" applyBorder="1"/>
    <xf numFmtId="10" fontId="3" fillId="0" borderId="0" xfId="3" applyNumberFormat="1" applyFill="1" applyBorder="1"/>
    <xf numFmtId="167" fontId="0" fillId="0" borderId="1" xfId="0" applyNumberFormat="1" applyBorder="1"/>
    <xf numFmtId="0" fontId="0" fillId="0" borderId="16" xfId="0" applyFont="1" applyBorder="1" applyAlignment="1">
      <alignment horizontal="center"/>
    </xf>
  </cellXfs>
  <cellStyles count="102">
    <cellStyle name="20% - Accent1 2" xfId="5"/>
    <cellStyle name="20% - Accent1 3" xfId="47"/>
    <cellStyle name="20% - Accent2 2" xfId="6"/>
    <cellStyle name="20% - Accent2 3" xfId="48"/>
    <cellStyle name="20% - Accent3 2" xfId="7"/>
    <cellStyle name="20% - Accent3 3" xfId="49"/>
    <cellStyle name="20% - Accent4 2" xfId="8"/>
    <cellStyle name="20% - Accent4 3" xfId="50"/>
    <cellStyle name="20% - Accent5 2" xfId="9"/>
    <cellStyle name="20% - Accent5 3" xfId="51"/>
    <cellStyle name="20% - Accent6 2" xfId="10"/>
    <cellStyle name="20% - Accent6 3" xfId="52"/>
    <cellStyle name="40% - Accent1 2" xfId="11"/>
    <cellStyle name="40% - Accent1 3" xfId="53"/>
    <cellStyle name="40% - Accent2 2" xfId="12"/>
    <cellStyle name="40% - Accent2 3" xfId="54"/>
    <cellStyle name="40% - Accent3 2" xfId="13"/>
    <cellStyle name="40% - Accent3 3" xfId="55"/>
    <cellStyle name="40% - Accent4 2" xfId="14"/>
    <cellStyle name="40% - Accent4 3" xfId="56"/>
    <cellStyle name="40% - Accent5 2" xfId="15"/>
    <cellStyle name="40% - Accent5 3" xfId="57"/>
    <cellStyle name="40% - Accent6 2" xfId="16"/>
    <cellStyle name="40% - Accent6 3" xfId="58"/>
    <cellStyle name="60% - Accent1 2" xfId="17"/>
    <cellStyle name="60% - Accent1 3" xfId="59"/>
    <cellStyle name="60% - Accent2 2" xfId="18"/>
    <cellStyle name="60% - Accent2 3" xfId="60"/>
    <cellStyle name="60% - Accent3 2" xfId="19"/>
    <cellStyle name="60% - Accent3 3" xfId="61"/>
    <cellStyle name="60% - Accent4 2" xfId="20"/>
    <cellStyle name="60% - Accent4 3" xfId="62"/>
    <cellStyle name="60% - Accent5 2" xfId="21"/>
    <cellStyle name="60% - Accent5 3" xfId="63"/>
    <cellStyle name="60% - Accent6 2" xfId="22"/>
    <cellStyle name="60% - Accent6 3" xfId="64"/>
    <cellStyle name="Accent1 2" xfId="23"/>
    <cellStyle name="Accent1 3" xfId="65"/>
    <cellStyle name="Accent2 2" xfId="24"/>
    <cellStyle name="Accent2 3" xfId="66"/>
    <cellStyle name="Accent3 2" xfId="25"/>
    <cellStyle name="Accent3 3" xfId="67"/>
    <cellStyle name="Accent4 2" xfId="26"/>
    <cellStyle name="Accent4 3" xfId="68"/>
    <cellStyle name="Accent5 2" xfId="27"/>
    <cellStyle name="Accent5 3" xfId="69"/>
    <cellStyle name="Accent6 2" xfId="28"/>
    <cellStyle name="Accent6 3" xfId="70"/>
    <cellStyle name="Bad 2" xfId="29"/>
    <cellStyle name="Bad 3" xfId="71"/>
    <cellStyle name="Calculation 2" xfId="30"/>
    <cellStyle name="Calculation 3" xfId="72"/>
    <cellStyle name="Check Cell 2" xfId="31"/>
    <cellStyle name="Check Cell 3" xfId="73"/>
    <cellStyle name="Comma" xfId="1" builtinId="3"/>
    <cellStyle name="Comma 2" xfId="4"/>
    <cellStyle name="Comma 2 2" xfId="96"/>
    <cellStyle name="Comma 3" xfId="89"/>
    <cellStyle name="Comma 3 2" xfId="98"/>
    <cellStyle name="Comma 4" xfId="93"/>
    <cellStyle name="Comma 4 2" xfId="100"/>
    <cellStyle name="Currency" xfId="2" builtinId="4"/>
    <cellStyle name="Currency 2" xfId="32"/>
    <cellStyle name="Currency 2 2" xfId="95"/>
    <cellStyle name="Currency 3" xfId="91"/>
    <cellStyle name="Explanatory Text 2" xfId="33"/>
    <cellStyle name="Explanatory Text 3" xfId="74"/>
    <cellStyle name="Good 2" xfId="34"/>
    <cellStyle name="Good 3" xfId="75"/>
    <cellStyle name="Heading 1 2" xfId="35"/>
    <cellStyle name="Heading 1 3" xfId="76"/>
    <cellStyle name="Heading 2 2" xfId="36"/>
    <cellStyle name="Heading 2 3" xfId="77"/>
    <cellStyle name="Heading 3 2" xfId="37"/>
    <cellStyle name="Heading 3 3" xfId="78"/>
    <cellStyle name="Heading 4 2" xfId="38"/>
    <cellStyle name="Heading 4 3" xfId="79"/>
    <cellStyle name="Input 2" xfId="39"/>
    <cellStyle name="Input 3" xfId="80"/>
    <cellStyle name="Linked Cell 2" xfId="40"/>
    <cellStyle name="Linked Cell 3" xfId="81"/>
    <cellStyle name="Neutral 2" xfId="41"/>
    <cellStyle name="Neutral 3" xfId="82"/>
    <cellStyle name="Normal" xfId="0" builtinId="0"/>
    <cellStyle name="Normal 2" xfId="3"/>
    <cellStyle name="Normal 2 2" xfId="94"/>
    <cellStyle name="Normal 3" xfId="88"/>
    <cellStyle name="Normal 3 2" xfId="97"/>
    <cellStyle name="Normal 4" xfId="90"/>
    <cellStyle name="Normal 5" xfId="92"/>
    <cellStyle name="Normal 5 2" xfId="99"/>
    <cellStyle name="Note 2" xfId="83"/>
    <cellStyle name="Output 2" xfId="42"/>
    <cellStyle name="Output 3" xfId="84"/>
    <cellStyle name="Percent" xfId="101" builtinId="5"/>
    <cellStyle name="Percent 2" xfId="43"/>
    <cellStyle name="Title 2" xfId="44"/>
    <cellStyle name="Title 3" xfId="85"/>
    <cellStyle name="Total 2" xfId="45"/>
    <cellStyle name="Total 3" xfId="86"/>
    <cellStyle name="Warning Text 2" xfId="46"/>
    <cellStyle name="Warning Text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3"/>
  <sheetViews>
    <sheetView workbookViewId="0">
      <selection activeCell="I23" sqref="I23"/>
    </sheetView>
  </sheetViews>
  <sheetFormatPr defaultRowHeight="15" x14ac:dyDescent="0.25"/>
  <cols>
    <col min="3" max="3" width="38" bestFit="1" customWidth="1"/>
  </cols>
  <sheetData>
    <row r="1" spans="1:3" x14ac:dyDescent="0.25">
      <c r="A1" s="10" t="s">
        <v>0</v>
      </c>
    </row>
    <row r="2" spans="1:3" x14ac:dyDescent="0.25">
      <c r="A2" s="10" t="s">
        <v>1</v>
      </c>
    </row>
    <row r="3" spans="1:3" x14ac:dyDescent="0.25">
      <c r="A3" s="10" t="s">
        <v>144</v>
      </c>
    </row>
    <row r="4" spans="1:3" x14ac:dyDescent="0.25">
      <c r="A4" s="10" t="s">
        <v>114</v>
      </c>
    </row>
    <row r="6" spans="1:3" x14ac:dyDescent="0.25">
      <c r="A6" s="33" t="s">
        <v>123</v>
      </c>
    </row>
    <row r="7" spans="1:3" x14ac:dyDescent="0.25">
      <c r="A7" s="33" t="s">
        <v>124</v>
      </c>
    </row>
    <row r="9" spans="1:3" x14ac:dyDescent="0.25">
      <c r="A9" t="s">
        <v>16</v>
      </c>
      <c r="B9" t="s">
        <v>17</v>
      </c>
    </row>
    <row r="10" spans="1:3" x14ac:dyDescent="0.25">
      <c r="A10">
        <v>1</v>
      </c>
      <c r="B10" s="45">
        <v>8</v>
      </c>
      <c r="C10" t="s">
        <v>122</v>
      </c>
    </row>
    <row r="11" spans="1:3" x14ac:dyDescent="0.25">
      <c r="A11">
        <v>4</v>
      </c>
      <c r="B11" t="s">
        <v>125</v>
      </c>
      <c r="C11" t="s">
        <v>126</v>
      </c>
    </row>
    <row r="13" spans="1:3" x14ac:dyDescent="0.25">
      <c r="A13" s="33" t="s">
        <v>23</v>
      </c>
    </row>
    <row r="14" spans="1:3" x14ac:dyDescent="0.25">
      <c r="A14" s="33" t="s">
        <v>24</v>
      </c>
    </row>
    <row r="15" spans="1:3" x14ac:dyDescent="0.25">
      <c r="A15" s="33" t="s">
        <v>25</v>
      </c>
    </row>
    <row r="16" spans="1:3" x14ac:dyDescent="0.25">
      <c r="A16" s="33" t="s">
        <v>26</v>
      </c>
    </row>
    <row r="18" spans="1:3" x14ac:dyDescent="0.25">
      <c r="A18" t="s">
        <v>16</v>
      </c>
      <c r="B18" t="s">
        <v>17</v>
      </c>
    </row>
    <row r="19" spans="1:3" x14ac:dyDescent="0.25">
      <c r="A19">
        <v>1</v>
      </c>
      <c r="B19" s="45" t="s">
        <v>109</v>
      </c>
      <c r="C19" t="s">
        <v>18</v>
      </c>
    </row>
    <row r="20" spans="1:3" x14ac:dyDescent="0.25">
      <c r="B20" s="45"/>
    </row>
    <row r="21" spans="1:3" x14ac:dyDescent="0.25">
      <c r="A21">
        <v>3</v>
      </c>
      <c r="B21">
        <v>4</v>
      </c>
      <c r="C21" t="s">
        <v>20</v>
      </c>
    </row>
    <row r="22" spans="1:3" x14ac:dyDescent="0.25">
      <c r="A22">
        <v>3</v>
      </c>
      <c r="B22">
        <v>5</v>
      </c>
      <c r="C22" t="s">
        <v>21</v>
      </c>
    </row>
    <row r="23" spans="1:3" x14ac:dyDescent="0.25">
      <c r="A23">
        <v>3</v>
      </c>
      <c r="B23" s="45" t="s">
        <v>111</v>
      </c>
      <c r="C23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6"/>
  <sheetViews>
    <sheetView workbookViewId="0"/>
  </sheetViews>
  <sheetFormatPr defaultRowHeight="15" x14ac:dyDescent="0.25"/>
  <cols>
    <col min="2" max="2" width="46.42578125" bestFit="1" customWidth="1"/>
    <col min="3" max="3" width="15.28515625" style="2" bestFit="1" customWidth="1"/>
    <col min="4" max="4" width="32.28515625" bestFit="1" customWidth="1"/>
  </cols>
  <sheetData>
    <row r="1" spans="1:4" x14ac:dyDescent="0.25">
      <c r="A1" s="10" t="s">
        <v>0</v>
      </c>
    </row>
    <row r="2" spans="1:4" x14ac:dyDescent="0.25">
      <c r="A2" s="10" t="s">
        <v>1</v>
      </c>
    </row>
    <row r="3" spans="1:4" x14ac:dyDescent="0.25">
      <c r="A3" s="10" t="s">
        <v>144</v>
      </c>
    </row>
    <row r="4" spans="1:4" x14ac:dyDescent="0.25">
      <c r="A4" s="10" t="s">
        <v>81</v>
      </c>
    </row>
    <row r="6" spans="1:4" x14ac:dyDescent="0.25">
      <c r="A6" s="10" t="s">
        <v>81</v>
      </c>
    </row>
    <row r="7" spans="1:4" x14ac:dyDescent="0.25">
      <c r="B7" t="s">
        <v>106</v>
      </c>
      <c r="C7" s="2">
        <f>C25</f>
        <v>185457905.78999999</v>
      </c>
      <c r="D7" t="s">
        <v>80</v>
      </c>
    </row>
    <row r="8" spans="1:4" x14ac:dyDescent="0.25">
      <c r="B8" t="s">
        <v>107</v>
      </c>
      <c r="C8" s="2">
        <f>C28</f>
        <v>13710066.869999999</v>
      </c>
      <c r="D8" t="s">
        <v>80</v>
      </c>
    </row>
    <row r="9" spans="1:4" x14ac:dyDescent="0.25">
      <c r="B9" t="s">
        <v>110</v>
      </c>
      <c r="C9" s="46">
        <f>C7+C8</f>
        <v>199167972.66</v>
      </c>
    </row>
    <row r="10" spans="1:4" x14ac:dyDescent="0.25">
      <c r="B10" t="s">
        <v>11</v>
      </c>
      <c r="C10" s="2">
        <f>C35</f>
        <v>10553087.189999999</v>
      </c>
      <c r="D10" t="s">
        <v>80</v>
      </c>
    </row>
    <row r="11" spans="1:4" x14ac:dyDescent="0.25">
      <c r="B11" t="s">
        <v>28</v>
      </c>
      <c r="C11" s="2">
        <v>7660228</v>
      </c>
      <c r="D11" t="s">
        <v>115</v>
      </c>
    </row>
    <row r="12" spans="1:4" ht="15.75" thickBot="1" x14ac:dyDescent="0.3">
      <c r="B12" t="s">
        <v>82</v>
      </c>
      <c r="C12" s="11">
        <f>SUM(C9:C11)</f>
        <v>217381287.84999999</v>
      </c>
    </row>
    <row r="13" spans="1:4" ht="15.75" thickTop="1" x14ac:dyDescent="0.25"/>
    <row r="15" spans="1:4" x14ac:dyDescent="0.25">
      <c r="A15" s="10" t="s">
        <v>106</v>
      </c>
    </row>
    <row r="16" spans="1:4" x14ac:dyDescent="0.25">
      <c r="A16" t="s">
        <v>83</v>
      </c>
      <c r="B16" t="s">
        <v>84</v>
      </c>
      <c r="C16" s="2">
        <v>28305186.399999999</v>
      </c>
    </row>
    <row r="17" spans="1:3" x14ac:dyDescent="0.25">
      <c r="A17" t="s">
        <v>85</v>
      </c>
      <c r="B17" t="s">
        <v>86</v>
      </c>
      <c r="C17" s="2">
        <v>5794504.4900000002</v>
      </c>
    </row>
    <row r="18" spans="1:3" x14ac:dyDescent="0.25">
      <c r="A18" t="s">
        <v>89</v>
      </c>
      <c r="B18" t="s">
        <v>90</v>
      </c>
      <c r="C18" s="2">
        <v>96060977.379999995</v>
      </c>
    </row>
    <row r="19" spans="1:3" x14ac:dyDescent="0.25">
      <c r="A19" t="s">
        <v>91</v>
      </c>
      <c r="B19" t="s">
        <v>92</v>
      </c>
      <c r="C19" s="2">
        <v>55453911.710000001</v>
      </c>
    </row>
    <row r="20" spans="1:3" x14ac:dyDescent="0.25">
      <c r="A20" t="s">
        <v>93</v>
      </c>
      <c r="B20" t="s">
        <v>94</v>
      </c>
      <c r="C20" s="2">
        <v>1763593</v>
      </c>
    </row>
    <row r="21" spans="1:3" x14ac:dyDescent="0.25">
      <c r="A21" s="42" t="s">
        <v>95</v>
      </c>
      <c r="B21" t="s">
        <v>96</v>
      </c>
      <c r="C21" s="2">
        <v>1285851.07</v>
      </c>
    </row>
    <row r="22" spans="1:3" x14ac:dyDescent="0.25">
      <c r="A22" s="42" t="s">
        <v>145</v>
      </c>
      <c r="B22" t="s">
        <v>146</v>
      </c>
      <c r="C22" s="2">
        <v>154879.63</v>
      </c>
    </row>
    <row r="23" spans="1:3" x14ac:dyDescent="0.25">
      <c r="A23" s="43" t="s">
        <v>97</v>
      </c>
      <c r="B23" t="s">
        <v>98</v>
      </c>
      <c r="C23" s="2">
        <v>-3360995.89</v>
      </c>
    </row>
    <row r="24" spans="1:3" x14ac:dyDescent="0.25">
      <c r="A24" s="43"/>
      <c r="B24" t="s">
        <v>99</v>
      </c>
      <c r="C24" s="2">
        <v>-2</v>
      </c>
    </row>
    <row r="25" spans="1:3" ht="15.75" thickBot="1" x14ac:dyDescent="0.3">
      <c r="C25" s="11">
        <f>SUM(C16:C24)</f>
        <v>185457905.78999999</v>
      </c>
    </row>
    <row r="26" spans="1:3" ht="15.75" thickTop="1" x14ac:dyDescent="0.25"/>
    <row r="27" spans="1:3" x14ac:dyDescent="0.25">
      <c r="A27" s="10" t="s">
        <v>108</v>
      </c>
    </row>
    <row r="28" spans="1:3" ht="15.75" thickBot="1" x14ac:dyDescent="0.3">
      <c r="A28" t="s">
        <v>87</v>
      </c>
      <c r="B28" t="s">
        <v>88</v>
      </c>
      <c r="C28" s="12">
        <v>13710066.869999999</v>
      </c>
    </row>
    <row r="29" spans="1:3" ht="15.75" thickTop="1" x14ac:dyDescent="0.25"/>
    <row r="30" spans="1:3" x14ac:dyDescent="0.25">
      <c r="A30" s="10" t="s">
        <v>11</v>
      </c>
    </row>
    <row r="31" spans="1:3" x14ac:dyDescent="0.25">
      <c r="A31" s="44" t="s">
        <v>100</v>
      </c>
      <c r="B31" t="s">
        <v>101</v>
      </c>
      <c r="C31" s="2">
        <v>1729086.98</v>
      </c>
    </row>
    <row r="32" spans="1:3" x14ac:dyDescent="0.25">
      <c r="A32" s="44" t="s">
        <v>102</v>
      </c>
      <c r="B32" t="s">
        <v>103</v>
      </c>
      <c r="C32" s="2">
        <v>8173091.04</v>
      </c>
    </row>
    <row r="33" spans="1:3" x14ac:dyDescent="0.25">
      <c r="A33" s="44" t="s">
        <v>104</v>
      </c>
      <c r="B33" t="s">
        <v>105</v>
      </c>
      <c r="C33" s="2">
        <v>650909.17000000004</v>
      </c>
    </row>
    <row r="34" spans="1:3" x14ac:dyDescent="0.25">
      <c r="A34" s="44"/>
      <c r="B34" t="s">
        <v>99</v>
      </c>
    </row>
    <row r="35" spans="1:3" ht="15.75" thickBot="1" x14ac:dyDescent="0.3">
      <c r="C35" s="11">
        <f>SUM(C31:C34)</f>
        <v>10553087.189999999</v>
      </c>
    </row>
    <row r="36" spans="1: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5"/>
  <sheetViews>
    <sheetView workbookViewId="0"/>
  </sheetViews>
  <sheetFormatPr defaultRowHeight="15" x14ac:dyDescent="0.25"/>
  <cols>
    <col min="2" max="2" width="34.42578125" customWidth="1"/>
    <col min="3" max="4" width="15.28515625" bestFit="1" customWidth="1"/>
    <col min="5" max="5" width="15.28515625" customWidth="1"/>
    <col min="6" max="6" width="15.28515625" bestFit="1" customWidth="1"/>
    <col min="7" max="7" width="44.85546875" bestFit="1" customWidth="1"/>
    <col min="8" max="8" width="12.85546875" bestFit="1" customWidth="1"/>
  </cols>
  <sheetData>
    <row r="1" spans="1:7" x14ac:dyDescent="0.25">
      <c r="A1" s="10" t="s">
        <v>0</v>
      </c>
    </row>
    <row r="2" spans="1:7" x14ac:dyDescent="0.25">
      <c r="A2" s="10" t="s">
        <v>1</v>
      </c>
    </row>
    <row r="3" spans="1:7" x14ac:dyDescent="0.25">
      <c r="A3" s="10" t="s">
        <v>144</v>
      </c>
    </row>
    <row r="4" spans="1:7" x14ac:dyDescent="0.25">
      <c r="A4" s="10" t="s">
        <v>34</v>
      </c>
    </row>
    <row r="6" spans="1:7" x14ac:dyDescent="0.25">
      <c r="A6" s="10" t="s">
        <v>27</v>
      </c>
      <c r="C6" s="9" t="s">
        <v>31</v>
      </c>
      <c r="D6" s="9" t="s">
        <v>32</v>
      </c>
      <c r="E6" s="9" t="s">
        <v>38</v>
      </c>
      <c r="F6" s="9" t="s">
        <v>33</v>
      </c>
    </row>
    <row r="7" spans="1:7" x14ac:dyDescent="0.25">
      <c r="A7" s="10" t="s">
        <v>35</v>
      </c>
      <c r="C7" s="34"/>
      <c r="D7" s="34"/>
      <c r="E7" s="34"/>
      <c r="F7" s="34"/>
    </row>
    <row r="8" spans="1:7" x14ac:dyDescent="0.25">
      <c r="A8">
        <v>7</v>
      </c>
      <c r="B8" t="s">
        <v>10</v>
      </c>
      <c r="C8" s="8">
        <v>64493129</v>
      </c>
      <c r="D8" s="8">
        <f>7522792+910395</f>
        <v>8433187</v>
      </c>
      <c r="E8" s="8"/>
      <c r="F8" s="8">
        <f>C8+D8+E8</f>
        <v>72926316</v>
      </c>
      <c r="G8" t="s">
        <v>80</v>
      </c>
    </row>
    <row r="9" spans="1:7" x14ac:dyDescent="0.25">
      <c r="A9">
        <v>8</v>
      </c>
      <c r="B9" t="s">
        <v>11</v>
      </c>
      <c r="C9" s="2">
        <v>1280035</v>
      </c>
      <c r="D9" s="2">
        <v>190821</v>
      </c>
      <c r="E9" s="2"/>
      <c r="F9" s="2">
        <f>C9+D9+E9</f>
        <v>1470856</v>
      </c>
      <c r="G9" t="s">
        <v>80</v>
      </c>
    </row>
    <row r="10" spans="1:7" x14ac:dyDescent="0.25">
      <c r="A10">
        <v>9</v>
      </c>
      <c r="B10" t="s">
        <v>12</v>
      </c>
      <c r="C10" s="2">
        <v>0</v>
      </c>
      <c r="D10" s="2"/>
      <c r="E10" s="2"/>
      <c r="F10" s="2">
        <f>C10+D10+E10</f>
        <v>0</v>
      </c>
    </row>
    <row r="11" spans="1:7" x14ac:dyDescent="0.25">
      <c r="A11">
        <v>10</v>
      </c>
      <c r="B11" t="s">
        <v>28</v>
      </c>
      <c r="C11" s="2">
        <v>1039468</v>
      </c>
      <c r="D11" s="2">
        <v>388480</v>
      </c>
      <c r="E11" s="2">
        <v>-14770</v>
      </c>
      <c r="F11" s="2">
        <f>C11+D11+E11</f>
        <v>1413178</v>
      </c>
      <c r="G11" t="s">
        <v>39</v>
      </c>
    </row>
    <row r="12" spans="1:7" x14ac:dyDescent="0.25">
      <c r="A12">
        <v>11</v>
      </c>
      <c r="B12" t="s">
        <v>29</v>
      </c>
      <c r="C12" s="2">
        <v>0</v>
      </c>
      <c r="D12" s="2"/>
      <c r="E12" s="2"/>
      <c r="F12" s="2">
        <f>C12+D12+E12</f>
        <v>0</v>
      </c>
    </row>
    <row r="13" spans="1:7" ht="15.75" thickBot="1" x14ac:dyDescent="0.3">
      <c r="A13">
        <v>12</v>
      </c>
      <c r="B13" t="s">
        <v>30</v>
      </c>
      <c r="C13" s="7">
        <f>SUM(C8:C12)</f>
        <v>66812632</v>
      </c>
      <c r="D13" s="7">
        <f>SUM(D8:D12)</f>
        <v>9012488</v>
      </c>
      <c r="E13" s="7">
        <f>SUM(E8:E12)</f>
        <v>-14770</v>
      </c>
      <c r="F13" s="7">
        <f>SUM(F8:F12)</f>
        <v>75810350</v>
      </c>
    </row>
    <row r="14" spans="1:7" ht="15.75" thickTop="1" x14ac:dyDescent="0.25"/>
    <row r="15" spans="1:7" x14ac:dyDescent="0.25">
      <c r="A15" s="10" t="s">
        <v>36</v>
      </c>
    </row>
    <row r="16" spans="1:7" x14ac:dyDescent="0.25">
      <c r="A16" s="2">
        <v>9</v>
      </c>
      <c r="B16" t="s">
        <v>11</v>
      </c>
      <c r="D16" s="8">
        <f>D9</f>
        <v>190821</v>
      </c>
      <c r="E16" s="8" t="s">
        <v>42</v>
      </c>
    </row>
    <row r="17" spans="1:8" x14ac:dyDescent="0.25">
      <c r="A17" s="2">
        <v>10</v>
      </c>
      <c r="B17" t="s">
        <v>28</v>
      </c>
      <c r="D17" s="3">
        <f>D11</f>
        <v>388480</v>
      </c>
      <c r="E17" t="s">
        <v>39</v>
      </c>
    </row>
    <row r="18" spans="1:8" x14ac:dyDescent="0.25">
      <c r="A18" s="2">
        <v>11</v>
      </c>
      <c r="B18" t="s">
        <v>29</v>
      </c>
      <c r="D18" s="3">
        <f>D12</f>
        <v>0</v>
      </c>
      <c r="E18" s="3"/>
    </row>
    <row r="19" spans="1:8" ht="15.75" thickBot="1" x14ac:dyDescent="0.3">
      <c r="A19" s="2">
        <v>12</v>
      </c>
      <c r="B19" t="s">
        <v>37</v>
      </c>
      <c r="D19" s="7">
        <f>SUM(D16:D18)</f>
        <v>579301</v>
      </c>
      <c r="E19" s="35"/>
    </row>
    <row r="20" spans="1:8" ht="15.75" thickTop="1" x14ac:dyDescent="0.25"/>
    <row r="21" spans="1:8" x14ac:dyDescent="0.25">
      <c r="A21" t="s">
        <v>40</v>
      </c>
      <c r="C21" s="36">
        <f>C8+C9</f>
        <v>65773164</v>
      </c>
      <c r="D21" s="36">
        <f>D8+D9</f>
        <v>8624008</v>
      </c>
      <c r="E21" s="36">
        <f>E8+E9</f>
        <v>0</v>
      </c>
      <c r="F21" s="36">
        <f>F8+F9</f>
        <v>74397172</v>
      </c>
      <c r="G21" t="s">
        <v>41</v>
      </c>
    </row>
    <row r="23" spans="1:8" x14ac:dyDescent="0.25">
      <c r="A23" s="10" t="s">
        <v>68</v>
      </c>
      <c r="F23" s="10" t="s">
        <v>69</v>
      </c>
    </row>
    <row r="24" spans="1:8" x14ac:dyDescent="0.25">
      <c r="A24" s="10" t="s">
        <v>66</v>
      </c>
      <c r="F24" s="10" t="s">
        <v>66</v>
      </c>
    </row>
    <row r="25" spans="1:8" x14ac:dyDescent="0.25">
      <c r="A25" s="10"/>
      <c r="F25" s="10"/>
    </row>
    <row r="26" spans="1:8" x14ac:dyDescent="0.25">
      <c r="A26" s="10" t="s">
        <v>10</v>
      </c>
      <c r="F26" s="10" t="s">
        <v>10</v>
      </c>
    </row>
    <row r="27" spans="1:8" x14ac:dyDescent="0.25">
      <c r="A27" t="s">
        <v>43</v>
      </c>
      <c r="B27" t="s">
        <v>44</v>
      </c>
      <c r="C27" s="2">
        <v>26024723.190000001</v>
      </c>
      <c r="F27" s="38" t="s">
        <v>70</v>
      </c>
      <c r="G27" s="38" t="s">
        <v>71</v>
      </c>
      <c r="H27" s="37">
        <v>2104634.61</v>
      </c>
    </row>
    <row r="28" spans="1:8" x14ac:dyDescent="0.25">
      <c r="A28" s="33" t="s">
        <v>45</v>
      </c>
      <c r="B28" t="s">
        <v>46</v>
      </c>
      <c r="C28" s="2">
        <v>575558.37</v>
      </c>
      <c r="D28" s="2"/>
      <c r="F28" s="39" t="s">
        <v>72</v>
      </c>
      <c r="G28" s="39" t="s">
        <v>73</v>
      </c>
      <c r="H28" s="37">
        <v>312953.57</v>
      </c>
    </row>
    <row r="29" spans="1:8" x14ac:dyDescent="0.25">
      <c r="A29" s="33" t="s">
        <v>47</v>
      </c>
      <c r="B29" t="s">
        <v>48</v>
      </c>
      <c r="C29" s="2">
        <v>11430034.25</v>
      </c>
      <c r="F29" s="40" t="s">
        <v>74</v>
      </c>
      <c r="G29" s="40" t="s">
        <v>75</v>
      </c>
      <c r="H29" s="37">
        <v>3123830.81</v>
      </c>
    </row>
    <row r="30" spans="1:8" x14ac:dyDescent="0.25">
      <c r="A30" s="33" t="s">
        <v>49</v>
      </c>
      <c r="B30" t="s">
        <v>50</v>
      </c>
      <c r="C30" s="2">
        <v>23476659.100000001</v>
      </c>
      <c r="F30" s="44" t="s">
        <v>151</v>
      </c>
      <c r="G30" s="44" t="s">
        <v>152</v>
      </c>
      <c r="H30" s="37">
        <v>45445.3</v>
      </c>
    </row>
    <row r="31" spans="1:8" x14ac:dyDescent="0.25">
      <c r="A31" s="33" t="s">
        <v>51</v>
      </c>
      <c r="B31" t="s">
        <v>52</v>
      </c>
      <c r="C31" s="2">
        <v>11290960.289999999</v>
      </c>
      <c r="F31" s="41" t="s">
        <v>76</v>
      </c>
      <c r="G31" s="41" t="s">
        <v>77</v>
      </c>
      <c r="H31" s="37">
        <v>1852990.97</v>
      </c>
    </row>
    <row r="32" spans="1:8" x14ac:dyDescent="0.25">
      <c r="A32" s="33" t="s">
        <v>147</v>
      </c>
      <c r="B32" t="s">
        <v>148</v>
      </c>
      <c r="C32" s="2">
        <v>82936.52</v>
      </c>
      <c r="F32" s="44" t="s">
        <v>153</v>
      </c>
      <c r="G32" s="44" t="s">
        <v>154</v>
      </c>
      <c r="H32" s="37">
        <v>82936.52</v>
      </c>
    </row>
    <row r="33" spans="1:8" x14ac:dyDescent="0.25">
      <c r="A33" s="33" t="s">
        <v>149</v>
      </c>
      <c r="B33" t="s">
        <v>150</v>
      </c>
      <c r="C33" s="2">
        <v>45445.3</v>
      </c>
      <c r="F33" s="41" t="s">
        <v>78</v>
      </c>
      <c r="G33" s="41" t="s">
        <v>79</v>
      </c>
      <c r="H33" s="37">
        <v>910394.88</v>
      </c>
    </row>
    <row r="34" spans="1:8" ht="15.75" thickBot="1" x14ac:dyDescent="0.3">
      <c r="B34" t="s">
        <v>65</v>
      </c>
      <c r="C34" s="2">
        <v>-1</v>
      </c>
      <c r="H34" s="4">
        <f>SUM(H27:H33)</f>
        <v>8433186.6600000001</v>
      </c>
    </row>
    <row r="35" spans="1:8" ht="16.5" thickTop="1" thickBot="1" x14ac:dyDescent="0.3">
      <c r="C35" s="4">
        <f>SUM(C27:C34)</f>
        <v>72926316.019999996</v>
      </c>
      <c r="H35" s="2"/>
    </row>
    <row r="36" spans="1:8" ht="15.75" thickTop="1" x14ac:dyDescent="0.25"/>
    <row r="37" spans="1:8" x14ac:dyDescent="0.25">
      <c r="A37" s="10" t="s">
        <v>11</v>
      </c>
      <c r="F37" s="10" t="s">
        <v>11</v>
      </c>
    </row>
    <row r="38" spans="1:8" x14ac:dyDescent="0.25">
      <c r="A38" t="s">
        <v>53</v>
      </c>
      <c r="B38" t="s">
        <v>56</v>
      </c>
      <c r="C38" s="2">
        <v>246152.82</v>
      </c>
      <c r="F38" t="s">
        <v>59</v>
      </c>
      <c r="G38" t="s">
        <v>62</v>
      </c>
      <c r="H38" s="2">
        <v>34555.11</v>
      </c>
    </row>
    <row r="39" spans="1:8" x14ac:dyDescent="0.25">
      <c r="A39" t="s">
        <v>54</v>
      </c>
      <c r="B39" t="s">
        <v>57</v>
      </c>
      <c r="C39" s="2">
        <v>1147247.25</v>
      </c>
      <c r="F39" t="s">
        <v>60</v>
      </c>
      <c r="G39" t="s">
        <v>63</v>
      </c>
      <c r="H39" s="2">
        <v>147054.82</v>
      </c>
    </row>
    <row r="40" spans="1:8" x14ac:dyDescent="0.25">
      <c r="A40" t="s">
        <v>55</v>
      </c>
      <c r="B40" t="s">
        <v>58</v>
      </c>
      <c r="C40" s="2">
        <v>77456.45</v>
      </c>
      <c r="F40" t="s">
        <v>61</v>
      </c>
      <c r="G40" t="s">
        <v>64</v>
      </c>
      <c r="H40" s="2">
        <v>9211.52</v>
      </c>
    </row>
    <row r="41" spans="1:8" ht="15.75" thickBot="1" x14ac:dyDescent="0.3">
      <c r="B41" t="s">
        <v>65</v>
      </c>
      <c r="C41" s="2">
        <v>-1</v>
      </c>
      <c r="H41" s="4">
        <f>SUM(H38:H40)</f>
        <v>190821.44999999998</v>
      </c>
    </row>
    <row r="42" spans="1:8" ht="16.5" thickTop="1" thickBot="1" x14ac:dyDescent="0.3">
      <c r="C42" s="4">
        <f>SUM(C38:C41)</f>
        <v>1470855.52</v>
      </c>
    </row>
    <row r="43" spans="1:8" ht="15.75" thickTop="1" x14ac:dyDescent="0.25"/>
    <row r="44" spans="1:8" ht="15.75" thickBot="1" x14ac:dyDescent="0.3">
      <c r="A44" t="s">
        <v>67</v>
      </c>
      <c r="C44" s="4">
        <f>C35+C42</f>
        <v>74397171.539999992</v>
      </c>
    </row>
    <row r="45" spans="1:8" ht="15.75" thickTop="1" x14ac:dyDescent="0.25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8"/>
  <sheetViews>
    <sheetView workbookViewId="0">
      <selection activeCell="G20" sqref="G20"/>
    </sheetView>
  </sheetViews>
  <sheetFormatPr defaultRowHeight="15" x14ac:dyDescent="0.25"/>
  <cols>
    <col min="1" max="1" width="9" customWidth="1"/>
    <col min="2" max="2" width="13.28515625" customWidth="1"/>
    <col min="4" max="4" width="14.28515625" bestFit="1" customWidth="1"/>
  </cols>
  <sheetData>
    <row r="1" spans="1:5" x14ac:dyDescent="0.25">
      <c r="A1" s="10" t="s">
        <v>0</v>
      </c>
    </row>
    <row r="2" spans="1:5" x14ac:dyDescent="0.25">
      <c r="A2" s="10" t="s">
        <v>1</v>
      </c>
    </row>
    <row r="3" spans="1:5" x14ac:dyDescent="0.25">
      <c r="A3" s="10" t="s">
        <v>144</v>
      </c>
    </row>
    <row r="4" spans="1:5" x14ac:dyDescent="0.25">
      <c r="A4" s="10" t="s">
        <v>130</v>
      </c>
    </row>
    <row r="6" spans="1:5" x14ac:dyDescent="0.25">
      <c r="A6" s="59" t="s">
        <v>17</v>
      </c>
      <c r="B6" s="9" t="s">
        <v>131</v>
      </c>
      <c r="D6" s="9" t="s">
        <v>139</v>
      </c>
    </row>
    <row r="7" spans="1:5" x14ac:dyDescent="0.25">
      <c r="A7">
        <v>1</v>
      </c>
      <c r="B7" t="s">
        <v>11</v>
      </c>
      <c r="D7" s="8">
        <v>7153114</v>
      </c>
      <c r="E7" t="s">
        <v>132</v>
      </c>
    </row>
    <row r="8" spans="1:5" x14ac:dyDescent="0.25">
      <c r="A8" s="45" t="s">
        <v>133</v>
      </c>
      <c r="B8" t="s">
        <v>134</v>
      </c>
      <c r="D8" s="2">
        <v>0</v>
      </c>
      <c r="E8" t="s">
        <v>140</v>
      </c>
    </row>
    <row r="9" spans="1:5" x14ac:dyDescent="0.25">
      <c r="A9">
        <v>2</v>
      </c>
      <c r="B9" t="s">
        <v>135</v>
      </c>
      <c r="D9" s="2">
        <f>D7-D27</f>
        <v>7149039.6399999997</v>
      </c>
      <c r="E9" t="s">
        <v>142</v>
      </c>
    </row>
    <row r="10" spans="1:5" ht="15.75" thickBot="1" x14ac:dyDescent="0.3">
      <c r="B10" t="s">
        <v>136</v>
      </c>
      <c r="D10" s="58">
        <f>D7-D8-D9</f>
        <v>4074.3600000003353</v>
      </c>
      <c r="E10" t="s">
        <v>141</v>
      </c>
    </row>
    <row r="11" spans="1:5" ht="15.75" thickTop="1" x14ac:dyDescent="0.25"/>
    <row r="12" spans="1:5" x14ac:dyDescent="0.25">
      <c r="A12" t="s">
        <v>143</v>
      </c>
    </row>
    <row r="13" spans="1:5" x14ac:dyDescent="0.25">
      <c r="A13" t="s">
        <v>137</v>
      </c>
    </row>
    <row r="14" spans="1:5" x14ac:dyDescent="0.25">
      <c r="C14" s="9" t="s">
        <v>138</v>
      </c>
      <c r="D14" s="9" t="s">
        <v>139</v>
      </c>
    </row>
    <row r="15" spans="1:5" x14ac:dyDescent="0.25">
      <c r="C15" s="5">
        <v>42108</v>
      </c>
      <c r="D15" s="1">
        <v>527.39</v>
      </c>
    </row>
    <row r="16" spans="1:5" x14ac:dyDescent="0.25">
      <c r="C16" s="5">
        <v>42138</v>
      </c>
      <c r="D16" s="1" t="s">
        <v>155</v>
      </c>
    </row>
    <row r="17" spans="3:4" x14ac:dyDescent="0.25">
      <c r="C17" s="5">
        <v>42169</v>
      </c>
      <c r="D17" s="1">
        <v>859.64</v>
      </c>
    </row>
    <row r="18" spans="3:4" x14ac:dyDescent="0.25">
      <c r="C18" s="5">
        <v>42199</v>
      </c>
      <c r="D18" s="1">
        <v>1052.6300000000001</v>
      </c>
    </row>
    <row r="19" spans="3:4" x14ac:dyDescent="0.25">
      <c r="C19" s="5">
        <v>42230</v>
      </c>
      <c r="D19" s="1">
        <v>134.97999999999999</v>
      </c>
    </row>
    <row r="20" spans="3:4" x14ac:dyDescent="0.25">
      <c r="C20" s="5">
        <v>42261</v>
      </c>
      <c r="D20" s="1">
        <v>222.6</v>
      </c>
    </row>
    <row r="21" spans="3:4" x14ac:dyDescent="0.25">
      <c r="C21" s="5">
        <v>42291</v>
      </c>
      <c r="D21" s="1">
        <v>289.14</v>
      </c>
    </row>
    <row r="22" spans="3:4" x14ac:dyDescent="0.25">
      <c r="C22" s="5">
        <v>42322</v>
      </c>
      <c r="D22" s="1">
        <v>122.9</v>
      </c>
    </row>
    <row r="23" spans="3:4" x14ac:dyDescent="0.25">
      <c r="C23" s="5">
        <v>42352</v>
      </c>
      <c r="D23" s="1">
        <v>658.87</v>
      </c>
    </row>
    <row r="24" spans="3:4" x14ac:dyDescent="0.25">
      <c r="C24" s="5">
        <v>42019</v>
      </c>
      <c r="D24" s="1">
        <v>147.74</v>
      </c>
    </row>
    <row r="25" spans="3:4" x14ac:dyDescent="0.25">
      <c r="C25" s="5">
        <v>42050</v>
      </c>
      <c r="D25" s="1">
        <v>50.61</v>
      </c>
    </row>
    <row r="26" spans="3:4" x14ac:dyDescent="0.25">
      <c r="C26" s="5">
        <v>42078</v>
      </c>
      <c r="D26" s="1">
        <v>7.86</v>
      </c>
    </row>
    <row r="27" spans="3:4" ht="15.75" thickBot="1" x14ac:dyDescent="0.3">
      <c r="C27" t="s">
        <v>2</v>
      </c>
      <c r="D27" s="6">
        <f>SUM(D15:D26)</f>
        <v>4074.3599999999997</v>
      </c>
    </row>
    <row r="28" spans="3:4" ht="15.75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0"/>
  <sheetViews>
    <sheetView workbookViewId="0">
      <selection activeCell="C5" sqref="C5"/>
    </sheetView>
  </sheetViews>
  <sheetFormatPr defaultRowHeight="15" x14ac:dyDescent="0.25"/>
  <cols>
    <col min="1" max="1" width="42.7109375" bestFit="1" customWidth="1"/>
    <col min="3" max="3" width="13.28515625" style="2" bestFit="1" customWidth="1"/>
  </cols>
  <sheetData>
    <row r="1" spans="1:3" x14ac:dyDescent="0.25">
      <c r="A1" s="10" t="s">
        <v>0</v>
      </c>
    </row>
    <row r="2" spans="1:3" x14ac:dyDescent="0.25">
      <c r="A2" s="10" t="s">
        <v>1</v>
      </c>
    </row>
    <row r="3" spans="1:3" x14ac:dyDescent="0.25">
      <c r="A3" s="10" t="s">
        <v>144</v>
      </c>
    </row>
    <row r="5" spans="1:3" x14ac:dyDescent="0.25">
      <c r="A5" s="14" t="s">
        <v>4</v>
      </c>
      <c r="C5" s="2">
        <v>6604438</v>
      </c>
    </row>
    <row r="6" spans="1:3" x14ac:dyDescent="0.25">
      <c r="A6" s="14" t="s">
        <v>5</v>
      </c>
      <c r="C6" s="2">
        <v>235091.26</v>
      </c>
    </row>
    <row r="7" spans="1:3" ht="15.75" thickBot="1" x14ac:dyDescent="0.3">
      <c r="A7" s="14" t="s">
        <v>6</v>
      </c>
      <c r="C7" s="11">
        <f>C5+C6</f>
        <v>6839529.2599999998</v>
      </c>
    </row>
    <row r="8" spans="1:3" ht="15.75" thickTop="1" x14ac:dyDescent="0.25">
      <c r="A8" s="13"/>
    </row>
    <row r="9" spans="1:3" ht="15.75" thickBot="1" x14ac:dyDescent="0.3">
      <c r="A9" s="13" t="s">
        <v>7</v>
      </c>
      <c r="C9" s="12">
        <f>C7</f>
        <v>6839529.2599999998</v>
      </c>
    </row>
    <row r="10" spans="1:3" ht="15.75" thickTop="1" x14ac:dyDescent="0.25">
      <c r="A10" s="3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5"/>
  <sheetViews>
    <sheetView tabSelected="1" workbookViewId="0">
      <selection activeCell="C15" sqref="C15"/>
    </sheetView>
  </sheetViews>
  <sheetFormatPr defaultRowHeight="12.75" x14ac:dyDescent="0.2"/>
  <cols>
    <col min="1" max="1" width="19.85546875" style="17" customWidth="1"/>
    <col min="2" max="2" width="13.28515625" style="17" customWidth="1"/>
    <col min="3" max="3" width="12.42578125" style="17" customWidth="1"/>
    <col min="4" max="4" width="14.42578125" style="17" bestFit="1" customWidth="1"/>
    <col min="5" max="5" width="10.7109375" style="17" bestFit="1" customWidth="1"/>
    <col min="6" max="6" width="19.5703125" style="17" bestFit="1" customWidth="1"/>
    <col min="7" max="8" width="9.140625" style="17"/>
    <col min="9" max="9" width="9.7109375" style="17" customWidth="1"/>
    <col min="10" max="10" width="14.42578125" style="17" bestFit="1" customWidth="1"/>
    <col min="11" max="256" width="9.140625" style="17"/>
    <col min="257" max="257" width="12.7109375" style="17" customWidth="1"/>
    <col min="258" max="258" width="13.28515625" style="17" customWidth="1"/>
    <col min="259" max="259" width="12.42578125" style="17" customWidth="1"/>
    <col min="260" max="260" width="14.42578125" style="17" bestFit="1" customWidth="1"/>
    <col min="261" max="261" width="10.7109375" style="17" bestFit="1" customWidth="1"/>
    <col min="262" max="262" width="14.85546875" style="17" bestFit="1" customWidth="1"/>
    <col min="263" max="264" width="9.140625" style="17"/>
    <col min="265" max="265" width="9.7109375" style="17" customWidth="1"/>
    <col min="266" max="266" width="14.42578125" style="17" bestFit="1" customWidth="1"/>
    <col min="267" max="512" width="9.140625" style="17"/>
    <col min="513" max="513" width="12.7109375" style="17" customWidth="1"/>
    <col min="514" max="514" width="13.28515625" style="17" customWidth="1"/>
    <col min="515" max="515" width="12.42578125" style="17" customWidth="1"/>
    <col min="516" max="516" width="14.42578125" style="17" bestFit="1" customWidth="1"/>
    <col min="517" max="517" width="10.7109375" style="17" bestFit="1" customWidth="1"/>
    <col min="518" max="518" width="14.85546875" style="17" bestFit="1" customWidth="1"/>
    <col min="519" max="520" width="9.140625" style="17"/>
    <col min="521" max="521" width="9.7109375" style="17" customWidth="1"/>
    <col min="522" max="522" width="14.42578125" style="17" bestFit="1" customWidth="1"/>
    <col min="523" max="768" width="9.140625" style="17"/>
    <col min="769" max="769" width="12.7109375" style="17" customWidth="1"/>
    <col min="770" max="770" width="13.28515625" style="17" customWidth="1"/>
    <col min="771" max="771" width="12.42578125" style="17" customWidth="1"/>
    <col min="772" max="772" width="14.42578125" style="17" bestFit="1" customWidth="1"/>
    <col min="773" max="773" width="10.7109375" style="17" bestFit="1" customWidth="1"/>
    <col min="774" max="774" width="14.85546875" style="17" bestFit="1" customWidth="1"/>
    <col min="775" max="776" width="9.140625" style="17"/>
    <col min="777" max="777" width="9.7109375" style="17" customWidth="1"/>
    <col min="778" max="778" width="14.42578125" style="17" bestFit="1" customWidth="1"/>
    <col min="779" max="1024" width="9.140625" style="17"/>
    <col min="1025" max="1025" width="12.7109375" style="17" customWidth="1"/>
    <col min="1026" max="1026" width="13.28515625" style="17" customWidth="1"/>
    <col min="1027" max="1027" width="12.42578125" style="17" customWidth="1"/>
    <col min="1028" max="1028" width="14.42578125" style="17" bestFit="1" customWidth="1"/>
    <col min="1029" max="1029" width="10.7109375" style="17" bestFit="1" customWidth="1"/>
    <col min="1030" max="1030" width="14.85546875" style="17" bestFit="1" customWidth="1"/>
    <col min="1031" max="1032" width="9.140625" style="17"/>
    <col min="1033" max="1033" width="9.7109375" style="17" customWidth="1"/>
    <col min="1034" max="1034" width="14.42578125" style="17" bestFit="1" customWidth="1"/>
    <col min="1035" max="1280" width="9.140625" style="17"/>
    <col min="1281" max="1281" width="12.7109375" style="17" customWidth="1"/>
    <col min="1282" max="1282" width="13.28515625" style="17" customWidth="1"/>
    <col min="1283" max="1283" width="12.42578125" style="17" customWidth="1"/>
    <col min="1284" max="1284" width="14.42578125" style="17" bestFit="1" customWidth="1"/>
    <col min="1285" max="1285" width="10.7109375" style="17" bestFit="1" customWidth="1"/>
    <col min="1286" max="1286" width="14.85546875" style="17" bestFit="1" customWidth="1"/>
    <col min="1287" max="1288" width="9.140625" style="17"/>
    <col min="1289" max="1289" width="9.7109375" style="17" customWidth="1"/>
    <col min="1290" max="1290" width="14.42578125" style="17" bestFit="1" customWidth="1"/>
    <col min="1291" max="1536" width="9.140625" style="17"/>
    <col min="1537" max="1537" width="12.7109375" style="17" customWidth="1"/>
    <col min="1538" max="1538" width="13.28515625" style="17" customWidth="1"/>
    <col min="1539" max="1539" width="12.42578125" style="17" customWidth="1"/>
    <col min="1540" max="1540" width="14.42578125" style="17" bestFit="1" customWidth="1"/>
    <col min="1541" max="1541" width="10.7109375" style="17" bestFit="1" customWidth="1"/>
    <col min="1542" max="1542" width="14.85546875" style="17" bestFit="1" customWidth="1"/>
    <col min="1543" max="1544" width="9.140625" style="17"/>
    <col min="1545" max="1545" width="9.7109375" style="17" customWidth="1"/>
    <col min="1546" max="1546" width="14.42578125" style="17" bestFit="1" customWidth="1"/>
    <col min="1547" max="1792" width="9.140625" style="17"/>
    <col min="1793" max="1793" width="12.7109375" style="17" customWidth="1"/>
    <col min="1794" max="1794" width="13.28515625" style="17" customWidth="1"/>
    <col min="1795" max="1795" width="12.42578125" style="17" customWidth="1"/>
    <col min="1796" max="1796" width="14.42578125" style="17" bestFit="1" customWidth="1"/>
    <col min="1797" max="1797" width="10.7109375" style="17" bestFit="1" customWidth="1"/>
    <col min="1798" max="1798" width="14.85546875" style="17" bestFit="1" customWidth="1"/>
    <col min="1799" max="1800" width="9.140625" style="17"/>
    <col min="1801" max="1801" width="9.7109375" style="17" customWidth="1"/>
    <col min="1802" max="1802" width="14.42578125" style="17" bestFit="1" customWidth="1"/>
    <col min="1803" max="2048" width="9.140625" style="17"/>
    <col min="2049" max="2049" width="12.7109375" style="17" customWidth="1"/>
    <col min="2050" max="2050" width="13.28515625" style="17" customWidth="1"/>
    <col min="2051" max="2051" width="12.42578125" style="17" customWidth="1"/>
    <col min="2052" max="2052" width="14.42578125" style="17" bestFit="1" customWidth="1"/>
    <col min="2053" max="2053" width="10.7109375" style="17" bestFit="1" customWidth="1"/>
    <col min="2054" max="2054" width="14.85546875" style="17" bestFit="1" customWidth="1"/>
    <col min="2055" max="2056" width="9.140625" style="17"/>
    <col min="2057" max="2057" width="9.7109375" style="17" customWidth="1"/>
    <col min="2058" max="2058" width="14.42578125" style="17" bestFit="1" customWidth="1"/>
    <col min="2059" max="2304" width="9.140625" style="17"/>
    <col min="2305" max="2305" width="12.7109375" style="17" customWidth="1"/>
    <col min="2306" max="2306" width="13.28515625" style="17" customWidth="1"/>
    <col min="2307" max="2307" width="12.42578125" style="17" customWidth="1"/>
    <col min="2308" max="2308" width="14.42578125" style="17" bestFit="1" customWidth="1"/>
    <col min="2309" max="2309" width="10.7109375" style="17" bestFit="1" customWidth="1"/>
    <col min="2310" max="2310" width="14.85546875" style="17" bestFit="1" customWidth="1"/>
    <col min="2311" max="2312" width="9.140625" style="17"/>
    <col min="2313" max="2313" width="9.7109375" style="17" customWidth="1"/>
    <col min="2314" max="2314" width="14.42578125" style="17" bestFit="1" customWidth="1"/>
    <col min="2315" max="2560" width="9.140625" style="17"/>
    <col min="2561" max="2561" width="12.7109375" style="17" customWidth="1"/>
    <col min="2562" max="2562" width="13.28515625" style="17" customWidth="1"/>
    <col min="2563" max="2563" width="12.42578125" style="17" customWidth="1"/>
    <col min="2564" max="2564" width="14.42578125" style="17" bestFit="1" customWidth="1"/>
    <col min="2565" max="2565" width="10.7109375" style="17" bestFit="1" customWidth="1"/>
    <col min="2566" max="2566" width="14.85546875" style="17" bestFit="1" customWidth="1"/>
    <col min="2567" max="2568" width="9.140625" style="17"/>
    <col min="2569" max="2569" width="9.7109375" style="17" customWidth="1"/>
    <col min="2570" max="2570" width="14.42578125" style="17" bestFit="1" customWidth="1"/>
    <col min="2571" max="2816" width="9.140625" style="17"/>
    <col min="2817" max="2817" width="12.7109375" style="17" customWidth="1"/>
    <col min="2818" max="2818" width="13.28515625" style="17" customWidth="1"/>
    <col min="2819" max="2819" width="12.42578125" style="17" customWidth="1"/>
    <col min="2820" max="2820" width="14.42578125" style="17" bestFit="1" customWidth="1"/>
    <col min="2821" max="2821" width="10.7109375" style="17" bestFit="1" customWidth="1"/>
    <col min="2822" max="2822" width="14.85546875" style="17" bestFit="1" customWidth="1"/>
    <col min="2823" max="2824" width="9.140625" style="17"/>
    <col min="2825" max="2825" width="9.7109375" style="17" customWidth="1"/>
    <col min="2826" max="2826" width="14.42578125" style="17" bestFit="1" customWidth="1"/>
    <col min="2827" max="3072" width="9.140625" style="17"/>
    <col min="3073" max="3073" width="12.7109375" style="17" customWidth="1"/>
    <col min="3074" max="3074" width="13.28515625" style="17" customWidth="1"/>
    <col min="3075" max="3075" width="12.42578125" style="17" customWidth="1"/>
    <col min="3076" max="3076" width="14.42578125" style="17" bestFit="1" customWidth="1"/>
    <col min="3077" max="3077" width="10.7109375" style="17" bestFit="1" customWidth="1"/>
    <col min="3078" max="3078" width="14.85546875" style="17" bestFit="1" customWidth="1"/>
    <col min="3079" max="3080" width="9.140625" style="17"/>
    <col min="3081" max="3081" width="9.7109375" style="17" customWidth="1"/>
    <col min="3082" max="3082" width="14.42578125" style="17" bestFit="1" customWidth="1"/>
    <col min="3083" max="3328" width="9.140625" style="17"/>
    <col min="3329" max="3329" width="12.7109375" style="17" customWidth="1"/>
    <col min="3330" max="3330" width="13.28515625" style="17" customWidth="1"/>
    <col min="3331" max="3331" width="12.42578125" style="17" customWidth="1"/>
    <col min="3332" max="3332" width="14.42578125" style="17" bestFit="1" customWidth="1"/>
    <col min="3333" max="3333" width="10.7109375" style="17" bestFit="1" customWidth="1"/>
    <col min="3334" max="3334" width="14.85546875" style="17" bestFit="1" customWidth="1"/>
    <col min="3335" max="3336" width="9.140625" style="17"/>
    <col min="3337" max="3337" width="9.7109375" style="17" customWidth="1"/>
    <col min="3338" max="3338" width="14.42578125" style="17" bestFit="1" customWidth="1"/>
    <col min="3339" max="3584" width="9.140625" style="17"/>
    <col min="3585" max="3585" width="12.7109375" style="17" customWidth="1"/>
    <col min="3586" max="3586" width="13.28515625" style="17" customWidth="1"/>
    <col min="3587" max="3587" width="12.42578125" style="17" customWidth="1"/>
    <col min="3588" max="3588" width="14.42578125" style="17" bestFit="1" customWidth="1"/>
    <col min="3589" max="3589" width="10.7109375" style="17" bestFit="1" customWidth="1"/>
    <col min="3590" max="3590" width="14.85546875" style="17" bestFit="1" customWidth="1"/>
    <col min="3591" max="3592" width="9.140625" style="17"/>
    <col min="3593" max="3593" width="9.7109375" style="17" customWidth="1"/>
    <col min="3594" max="3594" width="14.42578125" style="17" bestFit="1" customWidth="1"/>
    <col min="3595" max="3840" width="9.140625" style="17"/>
    <col min="3841" max="3841" width="12.7109375" style="17" customWidth="1"/>
    <col min="3842" max="3842" width="13.28515625" style="17" customWidth="1"/>
    <col min="3843" max="3843" width="12.42578125" style="17" customWidth="1"/>
    <col min="3844" max="3844" width="14.42578125" style="17" bestFit="1" customWidth="1"/>
    <col min="3845" max="3845" width="10.7109375" style="17" bestFit="1" customWidth="1"/>
    <col min="3846" max="3846" width="14.85546875" style="17" bestFit="1" customWidth="1"/>
    <col min="3847" max="3848" width="9.140625" style="17"/>
    <col min="3849" max="3849" width="9.7109375" style="17" customWidth="1"/>
    <col min="3850" max="3850" width="14.42578125" style="17" bestFit="1" customWidth="1"/>
    <col min="3851" max="4096" width="9.140625" style="17"/>
    <col min="4097" max="4097" width="12.7109375" style="17" customWidth="1"/>
    <col min="4098" max="4098" width="13.28515625" style="17" customWidth="1"/>
    <col min="4099" max="4099" width="12.42578125" style="17" customWidth="1"/>
    <col min="4100" max="4100" width="14.42578125" style="17" bestFit="1" customWidth="1"/>
    <col min="4101" max="4101" width="10.7109375" style="17" bestFit="1" customWidth="1"/>
    <col min="4102" max="4102" width="14.85546875" style="17" bestFit="1" customWidth="1"/>
    <col min="4103" max="4104" width="9.140625" style="17"/>
    <col min="4105" max="4105" width="9.7109375" style="17" customWidth="1"/>
    <col min="4106" max="4106" width="14.42578125" style="17" bestFit="1" customWidth="1"/>
    <col min="4107" max="4352" width="9.140625" style="17"/>
    <col min="4353" max="4353" width="12.7109375" style="17" customWidth="1"/>
    <col min="4354" max="4354" width="13.28515625" style="17" customWidth="1"/>
    <col min="4355" max="4355" width="12.42578125" style="17" customWidth="1"/>
    <col min="4356" max="4356" width="14.42578125" style="17" bestFit="1" customWidth="1"/>
    <col min="4357" max="4357" width="10.7109375" style="17" bestFit="1" customWidth="1"/>
    <col min="4358" max="4358" width="14.85546875" style="17" bestFit="1" customWidth="1"/>
    <col min="4359" max="4360" width="9.140625" style="17"/>
    <col min="4361" max="4361" width="9.7109375" style="17" customWidth="1"/>
    <col min="4362" max="4362" width="14.42578125" style="17" bestFit="1" customWidth="1"/>
    <col min="4363" max="4608" width="9.140625" style="17"/>
    <col min="4609" max="4609" width="12.7109375" style="17" customWidth="1"/>
    <col min="4610" max="4610" width="13.28515625" style="17" customWidth="1"/>
    <col min="4611" max="4611" width="12.42578125" style="17" customWidth="1"/>
    <col min="4612" max="4612" width="14.42578125" style="17" bestFit="1" customWidth="1"/>
    <col min="4613" max="4613" width="10.7109375" style="17" bestFit="1" customWidth="1"/>
    <col min="4614" max="4614" width="14.85546875" style="17" bestFit="1" customWidth="1"/>
    <col min="4615" max="4616" width="9.140625" style="17"/>
    <col min="4617" max="4617" width="9.7109375" style="17" customWidth="1"/>
    <col min="4618" max="4618" width="14.42578125" style="17" bestFit="1" customWidth="1"/>
    <col min="4619" max="4864" width="9.140625" style="17"/>
    <col min="4865" max="4865" width="12.7109375" style="17" customWidth="1"/>
    <col min="4866" max="4866" width="13.28515625" style="17" customWidth="1"/>
    <col min="4867" max="4867" width="12.42578125" style="17" customWidth="1"/>
    <col min="4868" max="4868" width="14.42578125" style="17" bestFit="1" customWidth="1"/>
    <col min="4869" max="4869" width="10.7109375" style="17" bestFit="1" customWidth="1"/>
    <col min="4870" max="4870" width="14.85546875" style="17" bestFit="1" customWidth="1"/>
    <col min="4871" max="4872" width="9.140625" style="17"/>
    <col min="4873" max="4873" width="9.7109375" style="17" customWidth="1"/>
    <col min="4874" max="4874" width="14.42578125" style="17" bestFit="1" customWidth="1"/>
    <col min="4875" max="5120" width="9.140625" style="17"/>
    <col min="5121" max="5121" width="12.7109375" style="17" customWidth="1"/>
    <col min="5122" max="5122" width="13.28515625" style="17" customWidth="1"/>
    <col min="5123" max="5123" width="12.42578125" style="17" customWidth="1"/>
    <col min="5124" max="5124" width="14.42578125" style="17" bestFit="1" customWidth="1"/>
    <col min="5125" max="5125" width="10.7109375" style="17" bestFit="1" customWidth="1"/>
    <col min="5126" max="5126" width="14.85546875" style="17" bestFit="1" customWidth="1"/>
    <col min="5127" max="5128" width="9.140625" style="17"/>
    <col min="5129" max="5129" width="9.7109375" style="17" customWidth="1"/>
    <col min="5130" max="5130" width="14.42578125" style="17" bestFit="1" customWidth="1"/>
    <col min="5131" max="5376" width="9.140625" style="17"/>
    <col min="5377" max="5377" width="12.7109375" style="17" customWidth="1"/>
    <col min="5378" max="5378" width="13.28515625" style="17" customWidth="1"/>
    <col min="5379" max="5379" width="12.42578125" style="17" customWidth="1"/>
    <col min="5380" max="5380" width="14.42578125" style="17" bestFit="1" customWidth="1"/>
    <col min="5381" max="5381" width="10.7109375" style="17" bestFit="1" customWidth="1"/>
    <col min="5382" max="5382" width="14.85546875" style="17" bestFit="1" customWidth="1"/>
    <col min="5383" max="5384" width="9.140625" style="17"/>
    <col min="5385" max="5385" width="9.7109375" style="17" customWidth="1"/>
    <col min="5386" max="5386" width="14.42578125" style="17" bestFit="1" customWidth="1"/>
    <col min="5387" max="5632" width="9.140625" style="17"/>
    <col min="5633" max="5633" width="12.7109375" style="17" customWidth="1"/>
    <col min="5634" max="5634" width="13.28515625" style="17" customWidth="1"/>
    <col min="5635" max="5635" width="12.42578125" style="17" customWidth="1"/>
    <col min="5636" max="5636" width="14.42578125" style="17" bestFit="1" customWidth="1"/>
    <col min="5637" max="5637" width="10.7109375" style="17" bestFit="1" customWidth="1"/>
    <col min="5638" max="5638" width="14.85546875" style="17" bestFit="1" customWidth="1"/>
    <col min="5639" max="5640" width="9.140625" style="17"/>
    <col min="5641" max="5641" width="9.7109375" style="17" customWidth="1"/>
    <col min="5642" max="5642" width="14.42578125" style="17" bestFit="1" customWidth="1"/>
    <col min="5643" max="5888" width="9.140625" style="17"/>
    <col min="5889" max="5889" width="12.7109375" style="17" customWidth="1"/>
    <col min="5890" max="5890" width="13.28515625" style="17" customWidth="1"/>
    <col min="5891" max="5891" width="12.42578125" style="17" customWidth="1"/>
    <col min="5892" max="5892" width="14.42578125" style="17" bestFit="1" customWidth="1"/>
    <col min="5893" max="5893" width="10.7109375" style="17" bestFit="1" customWidth="1"/>
    <col min="5894" max="5894" width="14.85546875" style="17" bestFit="1" customWidth="1"/>
    <col min="5895" max="5896" width="9.140625" style="17"/>
    <col min="5897" max="5897" width="9.7109375" style="17" customWidth="1"/>
    <col min="5898" max="5898" width="14.42578125" style="17" bestFit="1" customWidth="1"/>
    <col min="5899" max="6144" width="9.140625" style="17"/>
    <col min="6145" max="6145" width="12.7109375" style="17" customWidth="1"/>
    <col min="6146" max="6146" width="13.28515625" style="17" customWidth="1"/>
    <col min="6147" max="6147" width="12.42578125" style="17" customWidth="1"/>
    <col min="6148" max="6148" width="14.42578125" style="17" bestFit="1" customWidth="1"/>
    <col min="6149" max="6149" width="10.7109375" style="17" bestFit="1" customWidth="1"/>
    <col min="6150" max="6150" width="14.85546875" style="17" bestFit="1" customWidth="1"/>
    <col min="6151" max="6152" width="9.140625" style="17"/>
    <col min="6153" max="6153" width="9.7109375" style="17" customWidth="1"/>
    <col min="6154" max="6154" width="14.42578125" style="17" bestFit="1" customWidth="1"/>
    <col min="6155" max="6400" width="9.140625" style="17"/>
    <col min="6401" max="6401" width="12.7109375" style="17" customWidth="1"/>
    <col min="6402" max="6402" width="13.28515625" style="17" customWidth="1"/>
    <col min="6403" max="6403" width="12.42578125" style="17" customWidth="1"/>
    <col min="6404" max="6404" width="14.42578125" style="17" bestFit="1" customWidth="1"/>
    <col min="6405" max="6405" width="10.7109375" style="17" bestFit="1" customWidth="1"/>
    <col min="6406" max="6406" width="14.85546875" style="17" bestFit="1" customWidth="1"/>
    <col min="6407" max="6408" width="9.140625" style="17"/>
    <col min="6409" max="6409" width="9.7109375" style="17" customWidth="1"/>
    <col min="6410" max="6410" width="14.42578125" style="17" bestFit="1" customWidth="1"/>
    <col min="6411" max="6656" width="9.140625" style="17"/>
    <col min="6657" max="6657" width="12.7109375" style="17" customWidth="1"/>
    <col min="6658" max="6658" width="13.28515625" style="17" customWidth="1"/>
    <col min="6659" max="6659" width="12.42578125" style="17" customWidth="1"/>
    <col min="6660" max="6660" width="14.42578125" style="17" bestFit="1" customWidth="1"/>
    <col min="6661" max="6661" width="10.7109375" style="17" bestFit="1" customWidth="1"/>
    <col min="6662" max="6662" width="14.85546875" style="17" bestFit="1" customWidth="1"/>
    <col min="6663" max="6664" width="9.140625" style="17"/>
    <col min="6665" max="6665" width="9.7109375" style="17" customWidth="1"/>
    <col min="6666" max="6666" width="14.42578125" style="17" bestFit="1" customWidth="1"/>
    <col min="6667" max="6912" width="9.140625" style="17"/>
    <col min="6913" max="6913" width="12.7109375" style="17" customWidth="1"/>
    <col min="6914" max="6914" width="13.28515625" style="17" customWidth="1"/>
    <col min="6915" max="6915" width="12.42578125" style="17" customWidth="1"/>
    <col min="6916" max="6916" width="14.42578125" style="17" bestFit="1" customWidth="1"/>
    <col min="6917" max="6917" width="10.7109375" style="17" bestFit="1" customWidth="1"/>
    <col min="6918" max="6918" width="14.85546875" style="17" bestFit="1" customWidth="1"/>
    <col min="6919" max="6920" width="9.140625" style="17"/>
    <col min="6921" max="6921" width="9.7109375" style="17" customWidth="1"/>
    <col min="6922" max="6922" width="14.42578125" style="17" bestFit="1" customWidth="1"/>
    <col min="6923" max="7168" width="9.140625" style="17"/>
    <col min="7169" max="7169" width="12.7109375" style="17" customWidth="1"/>
    <col min="7170" max="7170" width="13.28515625" style="17" customWidth="1"/>
    <col min="7171" max="7171" width="12.42578125" style="17" customWidth="1"/>
    <col min="7172" max="7172" width="14.42578125" style="17" bestFit="1" customWidth="1"/>
    <col min="7173" max="7173" width="10.7109375" style="17" bestFit="1" customWidth="1"/>
    <col min="7174" max="7174" width="14.85546875" style="17" bestFit="1" customWidth="1"/>
    <col min="7175" max="7176" width="9.140625" style="17"/>
    <col min="7177" max="7177" width="9.7109375" style="17" customWidth="1"/>
    <col min="7178" max="7178" width="14.42578125" style="17" bestFit="1" customWidth="1"/>
    <col min="7179" max="7424" width="9.140625" style="17"/>
    <col min="7425" max="7425" width="12.7109375" style="17" customWidth="1"/>
    <col min="7426" max="7426" width="13.28515625" style="17" customWidth="1"/>
    <col min="7427" max="7427" width="12.42578125" style="17" customWidth="1"/>
    <col min="7428" max="7428" width="14.42578125" style="17" bestFit="1" customWidth="1"/>
    <col min="7429" max="7429" width="10.7109375" style="17" bestFit="1" customWidth="1"/>
    <col min="7430" max="7430" width="14.85546875" style="17" bestFit="1" customWidth="1"/>
    <col min="7431" max="7432" width="9.140625" style="17"/>
    <col min="7433" max="7433" width="9.7109375" style="17" customWidth="1"/>
    <col min="7434" max="7434" width="14.42578125" style="17" bestFit="1" customWidth="1"/>
    <col min="7435" max="7680" width="9.140625" style="17"/>
    <col min="7681" max="7681" width="12.7109375" style="17" customWidth="1"/>
    <col min="7682" max="7682" width="13.28515625" style="17" customWidth="1"/>
    <col min="7683" max="7683" width="12.42578125" style="17" customWidth="1"/>
    <col min="7684" max="7684" width="14.42578125" style="17" bestFit="1" customWidth="1"/>
    <col min="7685" max="7685" width="10.7109375" style="17" bestFit="1" customWidth="1"/>
    <col min="7686" max="7686" width="14.85546875" style="17" bestFit="1" customWidth="1"/>
    <col min="7687" max="7688" width="9.140625" style="17"/>
    <col min="7689" max="7689" width="9.7109375" style="17" customWidth="1"/>
    <col min="7690" max="7690" width="14.42578125" style="17" bestFit="1" customWidth="1"/>
    <col min="7691" max="7936" width="9.140625" style="17"/>
    <col min="7937" max="7937" width="12.7109375" style="17" customWidth="1"/>
    <col min="7938" max="7938" width="13.28515625" style="17" customWidth="1"/>
    <col min="7939" max="7939" width="12.42578125" style="17" customWidth="1"/>
    <col min="7940" max="7940" width="14.42578125" style="17" bestFit="1" customWidth="1"/>
    <col min="7941" max="7941" width="10.7109375" style="17" bestFit="1" customWidth="1"/>
    <col min="7942" max="7942" width="14.85546875" style="17" bestFit="1" customWidth="1"/>
    <col min="7943" max="7944" width="9.140625" style="17"/>
    <col min="7945" max="7945" width="9.7109375" style="17" customWidth="1"/>
    <col min="7946" max="7946" width="14.42578125" style="17" bestFit="1" customWidth="1"/>
    <col min="7947" max="8192" width="9.140625" style="17"/>
    <col min="8193" max="8193" width="12.7109375" style="17" customWidth="1"/>
    <col min="8194" max="8194" width="13.28515625" style="17" customWidth="1"/>
    <col min="8195" max="8195" width="12.42578125" style="17" customWidth="1"/>
    <col min="8196" max="8196" width="14.42578125" style="17" bestFit="1" customWidth="1"/>
    <col min="8197" max="8197" width="10.7109375" style="17" bestFit="1" customWidth="1"/>
    <col min="8198" max="8198" width="14.85546875" style="17" bestFit="1" customWidth="1"/>
    <col min="8199" max="8200" width="9.140625" style="17"/>
    <col min="8201" max="8201" width="9.7109375" style="17" customWidth="1"/>
    <col min="8202" max="8202" width="14.42578125" style="17" bestFit="1" customWidth="1"/>
    <col min="8203" max="8448" width="9.140625" style="17"/>
    <col min="8449" max="8449" width="12.7109375" style="17" customWidth="1"/>
    <col min="8450" max="8450" width="13.28515625" style="17" customWidth="1"/>
    <col min="8451" max="8451" width="12.42578125" style="17" customWidth="1"/>
    <col min="8452" max="8452" width="14.42578125" style="17" bestFit="1" customWidth="1"/>
    <col min="8453" max="8453" width="10.7109375" style="17" bestFit="1" customWidth="1"/>
    <col min="8454" max="8454" width="14.85546875" style="17" bestFit="1" customWidth="1"/>
    <col min="8455" max="8456" width="9.140625" style="17"/>
    <col min="8457" max="8457" width="9.7109375" style="17" customWidth="1"/>
    <col min="8458" max="8458" width="14.42578125" style="17" bestFit="1" customWidth="1"/>
    <col min="8459" max="8704" width="9.140625" style="17"/>
    <col min="8705" max="8705" width="12.7109375" style="17" customWidth="1"/>
    <col min="8706" max="8706" width="13.28515625" style="17" customWidth="1"/>
    <col min="8707" max="8707" width="12.42578125" style="17" customWidth="1"/>
    <col min="8708" max="8708" width="14.42578125" style="17" bestFit="1" customWidth="1"/>
    <col min="8709" max="8709" width="10.7109375" style="17" bestFit="1" customWidth="1"/>
    <col min="8710" max="8710" width="14.85546875" style="17" bestFit="1" customWidth="1"/>
    <col min="8711" max="8712" width="9.140625" style="17"/>
    <col min="8713" max="8713" width="9.7109375" style="17" customWidth="1"/>
    <col min="8714" max="8714" width="14.42578125" style="17" bestFit="1" customWidth="1"/>
    <col min="8715" max="8960" width="9.140625" style="17"/>
    <col min="8961" max="8961" width="12.7109375" style="17" customWidth="1"/>
    <col min="8962" max="8962" width="13.28515625" style="17" customWidth="1"/>
    <col min="8963" max="8963" width="12.42578125" style="17" customWidth="1"/>
    <col min="8964" max="8964" width="14.42578125" style="17" bestFit="1" customWidth="1"/>
    <col min="8965" max="8965" width="10.7109375" style="17" bestFit="1" customWidth="1"/>
    <col min="8966" max="8966" width="14.85546875" style="17" bestFit="1" customWidth="1"/>
    <col min="8967" max="8968" width="9.140625" style="17"/>
    <col min="8969" max="8969" width="9.7109375" style="17" customWidth="1"/>
    <col min="8970" max="8970" width="14.42578125" style="17" bestFit="1" customWidth="1"/>
    <col min="8971" max="9216" width="9.140625" style="17"/>
    <col min="9217" max="9217" width="12.7109375" style="17" customWidth="1"/>
    <col min="9218" max="9218" width="13.28515625" style="17" customWidth="1"/>
    <col min="9219" max="9219" width="12.42578125" style="17" customWidth="1"/>
    <col min="9220" max="9220" width="14.42578125" style="17" bestFit="1" customWidth="1"/>
    <col min="9221" max="9221" width="10.7109375" style="17" bestFit="1" customWidth="1"/>
    <col min="9222" max="9222" width="14.85546875" style="17" bestFit="1" customWidth="1"/>
    <col min="9223" max="9224" width="9.140625" style="17"/>
    <col min="9225" max="9225" width="9.7109375" style="17" customWidth="1"/>
    <col min="9226" max="9226" width="14.42578125" style="17" bestFit="1" customWidth="1"/>
    <col min="9227" max="9472" width="9.140625" style="17"/>
    <col min="9473" max="9473" width="12.7109375" style="17" customWidth="1"/>
    <col min="9474" max="9474" width="13.28515625" style="17" customWidth="1"/>
    <col min="9475" max="9475" width="12.42578125" style="17" customWidth="1"/>
    <col min="9476" max="9476" width="14.42578125" style="17" bestFit="1" customWidth="1"/>
    <col min="9477" max="9477" width="10.7109375" style="17" bestFit="1" customWidth="1"/>
    <col min="9478" max="9478" width="14.85546875" style="17" bestFit="1" customWidth="1"/>
    <col min="9479" max="9480" width="9.140625" style="17"/>
    <col min="9481" max="9481" width="9.7109375" style="17" customWidth="1"/>
    <col min="9482" max="9482" width="14.42578125" style="17" bestFit="1" customWidth="1"/>
    <col min="9483" max="9728" width="9.140625" style="17"/>
    <col min="9729" max="9729" width="12.7109375" style="17" customWidth="1"/>
    <col min="9730" max="9730" width="13.28515625" style="17" customWidth="1"/>
    <col min="9731" max="9731" width="12.42578125" style="17" customWidth="1"/>
    <col min="9732" max="9732" width="14.42578125" style="17" bestFit="1" customWidth="1"/>
    <col min="9733" max="9733" width="10.7109375" style="17" bestFit="1" customWidth="1"/>
    <col min="9734" max="9734" width="14.85546875" style="17" bestFit="1" customWidth="1"/>
    <col min="9735" max="9736" width="9.140625" style="17"/>
    <col min="9737" max="9737" width="9.7109375" style="17" customWidth="1"/>
    <col min="9738" max="9738" width="14.42578125" style="17" bestFit="1" customWidth="1"/>
    <col min="9739" max="9984" width="9.140625" style="17"/>
    <col min="9985" max="9985" width="12.7109375" style="17" customWidth="1"/>
    <col min="9986" max="9986" width="13.28515625" style="17" customWidth="1"/>
    <col min="9987" max="9987" width="12.42578125" style="17" customWidth="1"/>
    <col min="9988" max="9988" width="14.42578125" style="17" bestFit="1" customWidth="1"/>
    <col min="9989" max="9989" width="10.7109375" style="17" bestFit="1" customWidth="1"/>
    <col min="9990" max="9990" width="14.85546875" style="17" bestFit="1" customWidth="1"/>
    <col min="9991" max="9992" width="9.140625" style="17"/>
    <col min="9993" max="9993" width="9.7109375" style="17" customWidth="1"/>
    <col min="9994" max="9994" width="14.42578125" style="17" bestFit="1" customWidth="1"/>
    <col min="9995" max="10240" width="9.140625" style="17"/>
    <col min="10241" max="10241" width="12.7109375" style="17" customWidth="1"/>
    <col min="10242" max="10242" width="13.28515625" style="17" customWidth="1"/>
    <col min="10243" max="10243" width="12.42578125" style="17" customWidth="1"/>
    <col min="10244" max="10244" width="14.42578125" style="17" bestFit="1" customWidth="1"/>
    <col min="10245" max="10245" width="10.7109375" style="17" bestFit="1" customWidth="1"/>
    <col min="10246" max="10246" width="14.85546875" style="17" bestFit="1" customWidth="1"/>
    <col min="10247" max="10248" width="9.140625" style="17"/>
    <col min="10249" max="10249" width="9.7109375" style="17" customWidth="1"/>
    <col min="10250" max="10250" width="14.42578125" style="17" bestFit="1" customWidth="1"/>
    <col min="10251" max="10496" width="9.140625" style="17"/>
    <col min="10497" max="10497" width="12.7109375" style="17" customWidth="1"/>
    <col min="10498" max="10498" width="13.28515625" style="17" customWidth="1"/>
    <col min="10499" max="10499" width="12.42578125" style="17" customWidth="1"/>
    <col min="10500" max="10500" width="14.42578125" style="17" bestFit="1" customWidth="1"/>
    <col min="10501" max="10501" width="10.7109375" style="17" bestFit="1" customWidth="1"/>
    <col min="10502" max="10502" width="14.85546875" style="17" bestFit="1" customWidth="1"/>
    <col min="10503" max="10504" width="9.140625" style="17"/>
    <col min="10505" max="10505" width="9.7109375" style="17" customWidth="1"/>
    <col min="10506" max="10506" width="14.42578125" style="17" bestFit="1" customWidth="1"/>
    <col min="10507" max="10752" width="9.140625" style="17"/>
    <col min="10753" max="10753" width="12.7109375" style="17" customWidth="1"/>
    <col min="10754" max="10754" width="13.28515625" style="17" customWidth="1"/>
    <col min="10755" max="10755" width="12.42578125" style="17" customWidth="1"/>
    <col min="10756" max="10756" width="14.42578125" style="17" bestFit="1" customWidth="1"/>
    <col min="10757" max="10757" width="10.7109375" style="17" bestFit="1" customWidth="1"/>
    <col min="10758" max="10758" width="14.85546875" style="17" bestFit="1" customWidth="1"/>
    <col min="10759" max="10760" width="9.140625" style="17"/>
    <col min="10761" max="10761" width="9.7109375" style="17" customWidth="1"/>
    <col min="10762" max="10762" width="14.42578125" style="17" bestFit="1" customWidth="1"/>
    <col min="10763" max="11008" width="9.140625" style="17"/>
    <col min="11009" max="11009" width="12.7109375" style="17" customWidth="1"/>
    <col min="11010" max="11010" width="13.28515625" style="17" customWidth="1"/>
    <col min="11011" max="11011" width="12.42578125" style="17" customWidth="1"/>
    <col min="11012" max="11012" width="14.42578125" style="17" bestFit="1" customWidth="1"/>
    <col min="11013" max="11013" width="10.7109375" style="17" bestFit="1" customWidth="1"/>
    <col min="11014" max="11014" width="14.85546875" style="17" bestFit="1" customWidth="1"/>
    <col min="11015" max="11016" width="9.140625" style="17"/>
    <col min="11017" max="11017" width="9.7109375" style="17" customWidth="1"/>
    <col min="11018" max="11018" width="14.42578125" style="17" bestFit="1" customWidth="1"/>
    <col min="11019" max="11264" width="9.140625" style="17"/>
    <col min="11265" max="11265" width="12.7109375" style="17" customWidth="1"/>
    <col min="11266" max="11266" width="13.28515625" style="17" customWidth="1"/>
    <col min="11267" max="11267" width="12.42578125" style="17" customWidth="1"/>
    <col min="11268" max="11268" width="14.42578125" style="17" bestFit="1" customWidth="1"/>
    <col min="11269" max="11269" width="10.7109375" style="17" bestFit="1" customWidth="1"/>
    <col min="11270" max="11270" width="14.85546875" style="17" bestFit="1" customWidth="1"/>
    <col min="11271" max="11272" width="9.140625" style="17"/>
    <col min="11273" max="11273" width="9.7109375" style="17" customWidth="1"/>
    <col min="11274" max="11274" width="14.42578125" style="17" bestFit="1" customWidth="1"/>
    <col min="11275" max="11520" width="9.140625" style="17"/>
    <col min="11521" max="11521" width="12.7109375" style="17" customWidth="1"/>
    <col min="11522" max="11522" width="13.28515625" style="17" customWidth="1"/>
    <col min="11523" max="11523" width="12.42578125" style="17" customWidth="1"/>
    <col min="11524" max="11524" width="14.42578125" style="17" bestFit="1" customWidth="1"/>
    <col min="11525" max="11525" width="10.7109375" style="17" bestFit="1" customWidth="1"/>
    <col min="11526" max="11526" width="14.85546875" style="17" bestFit="1" customWidth="1"/>
    <col min="11527" max="11528" width="9.140625" style="17"/>
    <col min="11529" max="11529" width="9.7109375" style="17" customWidth="1"/>
    <col min="11530" max="11530" width="14.42578125" style="17" bestFit="1" customWidth="1"/>
    <col min="11531" max="11776" width="9.140625" style="17"/>
    <col min="11777" max="11777" width="12.7109375" style="17" customWidth="1"/>
    <col min="11778" max="11778" width="13.28515625" style="17" customWidth="1"/>
    <col min="11779" max="11779" width="12.42578125" style="17" customWidth="1"/>
    <col min="11780" max="11780" width="14.42578125" style="17" bestFit="1" customWidth="1"/>
    <col min="11781" max="11781" width="10.7109375" style="17" bestFit="1" customWidth="1"/>
    <col min="11782" max="11782" width="14.85546875" style="17" bestFit="1" customWidth="1"/>
    <col min="11783" max="11784" width="9.140625" style="17"/>
    <col min="11785" max="11785" width="9.7109375" style="17" customWidth="1"/>
    <col min="11786" max="11786" width="14.42578125" style="17" bestFit="1" customWidth="1"/>
    <col min="11787" max="12032" width="9.140625" style="17"/>
    <col min="12033" max="12033" width="12.7109375" style="17" customWidth="1"/>
    <col min="12034" max="12034" width="13.28515625" style="17" customWidth="1"/>
    <col min="12035" max="12035" width="12.42578125" style="17" customWidth="1"/>
    <col min="12036" max="12036" width="14.42578125" style="17" bestFit="1" customWidth="1"/>
    <col min="12037" max="12037" width="10.7109375" style="17" bestFit="1" customWidth="1"/>
    <col min="12038" max="12038" width="14.85546875" style="17" bestFit="1" customWidth="1"/>
    <col min="12039" max="12040" width="9.140625" style="17"/>
    <col min="12041" max="12041" width="9.7109375" style="17" customWidth="1"/>
    <col min="12042" max="12042" width="14.42578125" style="17" bestFit="1" customWidth="1"/>
    <col min="12043" max="12288" width="9.140625" style="17"/>
    <col min="12289" max="12289" width="12.7109375" style="17" customWidth="1"/>
    <col min="12290" max="12290" width="13.28515625" style="17" customWidth="1"/>
    <col min="12291" max="12291" width="12.42578125" style="17" customWidth="1"/>
    <col min="12292" max="12292" width="14.42578125" style="17" bestFit="1" customWidth="1"/>
    <col min="12293" max="12293" width="10.7109375" style="17" bestFit="1" customWidth="1"/>
    <col min="12294" max="12294" width="14.85546875" style="17" bestFit="1" customWidth="1"/>
    <col min="12295" max="12296" width="9.140625" style="17"/>
    <col min="12297" max="12297" width="9.7109375" style="17" customWidth="1"/>
    <col min="12298" max="12298" width="14.42578125" style="17" bestFit="1" customWidth="1"/>
    <col min="12299" max="12544" width="9.140625" style="17"/>
    <col min="12545" max="12545" width="12.7109375" style="17" customWidth="1"/>
    <col min="12546" max="12546" width="13.28515625" style="17" customWidth="1"/>
    <col min="12547" max="12547" width="12.42578125" style="17" customWidth="1"/>
    <col min="12548" max="12548" width="14.42578125" style="17" bestFit="1" customWidth="1"/>
    <col min="12549" max="12549" width="10.7109375" style="17" bestFit="1" customWidth="1"/>
    <col min="12550" max="12550" width="14.85546875" style="17" bestFit="1" customWidth="1"/>
    <col min="12551" max="12552" width="9.140625" style="17"/>
    <col min="12553" max="12553" width="9.7109375" style="17" customWidth="1"/>
    <col min="12554" max="12554" width="14.42578125" style="17" bestFit="1" customWidth="1"/>
    <col min="12555" max="12800" width="9.140625" style="17"/>
    <col min="12801" max="12801" width="12.7109375" style="17" customWidth="1"/>
    <col min="12802" max="12802" width="13.28515625" style="17" customWidth="1"/>
    <col min="12803" max="12803" width="12.42578125" style="17" customWidth="1"/>
    <col min="12804" max="12804" width="14.42578125" style="17" bestFit="1" customWidth="1"/>
    <col min="12805" max="12805" width="10.7109375" style="17" bestFit="1" customWidth="1"/>
    <col min="12806" max="12806" width="14.85546875" style="17" bestFit="1" customWidth="1"/>
    <col min="12807" max="12808" width="9.140625" style="17"/>
    <col min="12809" max="12809" width="9.7109375" style="17" customWidth="1"/>
    <col min="12810" max="12810" width="14.42578125" style="17" bestFit="1" customWidth="1"/>
    <col min="12811" max="13056" width="9.140625" style="17"/>
    <col min="13057" max="13057" width="12.7109375" style="17" customWidth="1"/>
    <col min="13058" max="13058" width="13.28515625" style="17" customWidth="1"/>
    <col min="13059" max="13059" width="12.42578125" style="17" customWidth="1"/>
    <col min="13060" max="13060" width="14.42578125" style="17" bestFit="1" customWidth="1"/>
    <col min="13061" max="13061" width="10.7109375" style="17" bestFit="1" customWidth="1"/>
    <col min="13062" max="13062" width="14.85546875" style="17" bestFit="1" customWidth="1"/>
    <col min="13063" max="13064" width="9.140625" style="17"/>
    <col min="13065" max="13065" width="9.7109375" style="17" customWidth="1"/>
    <col min="13066" max="13066" width="14.42578125" style="17" bestFit="1" customWidth="1"/>
    <col min="13067" max="13312" width="9.140625" style="17"/>
    <col min="13313" max="13313" width="12.7109375" style="17" customWidth="1"/>
    <col min="13314" max="13314" width="13.28515625" style="17" customWidth="1"/>
    <col min="13315" max="13315" width="12.42578125" style="17" customWidth="1"/>
    <col min="13316" max="13316" width="14.42578125" style="17" bestFit="1" customWidth="1"/>
    <col min="13317" max="13317" width="10.7109375" style="17" bestFit="1" customWidth="1"/>
    <col min="13318" max="13318" width="14.85546875" style="17" bestFit="1" customWidth="1"/>
    <col min="13319" max="13320" width="9.140625" style="17"/>
    <col min="13321" max="13321" width="9.7109375" style="17" customWidth="1"/>
    <col min="13322" max="13322" width="14.42578125" style="17" bestFit="1" customWidth="1"/>
    <col min="13323" max="13568" width="9.140625" style="17"/>
    <col min="13569" max="13569" width="12.7109375" style="17" customWidth="1"/>
    <col min="13570" max="13570" width="13.28515625" style="17" customWidth="1"/>
    <col min="13571" max="13571" width="12.42578125" style="17" customWidth="1"/>
    <col min="13572" max="13572" width="14.42578125" style="17" bestFit="1" customWidth="1"/>
    <col min="13573" max="13573" width="10.7109375" style="17" bestFit="1" customWidth="1"/>
    <col min="13574" max="13574" width="14.85546875" style="17" bestFit="1" customWidth="1"/>
    <col min="13575" max="13576" width="9.140625" style="17"/>
    <col min="13577" max="13577" width="9.7109375" style="17" customWidth="1"/>
    <col min="13578" max="13578" width="14.42578125" style="17" bestFit="1" customWidth="1"/>
    <col min="13579" max="13824" width="9.140625" style="17"/>
    <col min="13825" max="13825" width="12.7109375" style="17" customWidth="1"/>
    <col min="13826" max="13826" width="13.28515625" style="17" customWidth="1"/>
    <col min="13827" max="13827" width="12.42578125" style="17" customWidth="1"/>
    <col min="13828" max="13828" width="14.42578125" style="17" bestFit="1" customWidth="1"/>
    <col min="13829" max="13829" width="10.7109375" style="17" bestFit="1" customWidth="1"/>
    <col min="13830" max="13830" width="14.85546875" style="17" bestFit="1" customWidth="1"/>
    <col min="13831" max="13832" width="9.140625" style="17"/>
    <col min="13833" max="13833" width="9.7109375" style="17" customWidth="1"/>
    <col min="13834" max="13834" width="14.42578125" style="17" bestFit="1" customWidth="1"/>
    <col min="13835" max="14080" width="9.140625" style="17"/>
    <col min="14081" max="14081" width="12.7109375" style="17" customWidth="1"/>
    <col min="14082" max="14082" width="13.28515625" style="17" customWidth="1"/>
    <col min="14083" max="14083" width="12.42578125" style="17" customWidth="1"/>
    <col min="14084" max="14084" width="14.42578125" style="17" bestFit="1" customWidth="1"/>
    <col min="14085" max="14085" width="10.7109375" style="17" bestFit="1" customWidth="1"/>
    <col min="14086" max="14086" width="14.85546875" style="17" bestFit="1" customWidth="1"/>
    <col min="14087" max="14088" width="9.140625" style="17"/>
    <col min="14089" max="14089" width="9.7109375" style="17" customWidth="1"/>
    <col min="14090" max="14090" width="14.42578125" style="17" bestFit="1" customWidth="1"/>
    <col min="14091" max="14336" width="9.140625" style="17"/>
    <col min="14337" max="14337" width="12.7109375" style="17" customWidth="1"/>
    <col min="14338" max="14338" width="13.28515625" style="17" customWidth="1"/>
    <col min="14339" max="14339" width="12.42578125" style="17" customWidth="1"/>
    <col min="14340" max="14340" width="14.42578125" style="17" bestFit="1" customWidth="1"/>
    <col min="14341" max="14341" width="10.7109375" style="17" bestFit="1" customWidth="1"/>
    <col min="14342" max="14342" width="14.85546875" style="17" bestFit="1" customWidth="1"/>
    <col min="14343" max="14344" width="9.140625" style="17"/>
    <col min="14345" max="14345" width="9.7109375" style="17" customWidth="1"/>
    <col min="14346" max="14346" width="14.42578125" style="17" bestFit="1" customWidth="1"/>
    <col min="14347" max="14592" width="9.140625" style="17"/>
    <col min="14593" max="14593" width="12.7109375" style="17" customWidth="1"/>
    <col min="14594" max="14594" width="13.28515625" style="17" customWidth="1"/>
    <col min="14595" max="14595" width="12.42578125" style="17" customWidth="1"/>
    <col min="14596" max="14596" width="14.42578125" style="17" bestFit="1" customWidth="1"/>
    <col min="14597" max="14597" width="10.7109375" style="17" bestFit="1" customWidth="1"/>
    <col min="14598" max="14598" width="14.85546875" style="17" bestFit="1" customWidth="1"/>
    <col min="14599" max="14600" width="9.140625" style="17"/>
    <col min="14601" max="14601" width="9.7109375" style="17" customWidth="1"/>
    <col min="14602" max="14602" width="14.42578125" style="17" bestFit="1" customWidth="1"/>
    <col min="14603" max="14848" width="9.140625" style="17"/>
    <col min="14849" max="14849" width="12.7109375" style="17" customWidth="1"/>
    <col min="14850" max="14850" width="13.28515625" style="17" customWidth="1"/>
    <col min="14851" max="14851" width="12.42578125" style="17" customWidth="1"/>
    <col min="14852" max="14852" width="14.42578125" style="17" bestFit="1" customWidth="1"/>
    <col min="14853" max="14853" width="10.7109375" style="17" bestFit="1" customWidth="1"/>
    <col min="14854" max="14854" width="14.85546875" style="17" bestFit="1" customWidth="1"/>
    <col min="14855" max="14856" width="9.140625" style="17"/>
    <col min="14857" max="14857" width="9.7109375" style="17" customWidth="1"/>
    <col min="14858" max="14858" width="14.42578125" style="17" bestFit="1" customWidth="1"/>
    <col min="14859" max="15104" width="9.140625" style="17"/>
    <col min="15105" max="15105" width="12.7109375" style="17" customWidth="1"/>
    <col min="15106" max="15106" width="13.28515625" style="17" customWidth="1"/>
    <col min="15107" max="15107" width="12.42578125" style="17" customWidth="1"/>
    <col min="15108" max="15108" width="14.42578125" style="17" bestFit="1" customWidth="1"/>
    <col min="15109" max="15109" width="10.7109375" style="17" bestFit="1" customWidth="1"/>
    <col min="15110" max="15110" width="14.85546875" style="17" bestFit="1" customWidth="1"/>
    <col min="15111" max="15112" width="9.140625" style="17"/>
    <col min="15113" max="15113" width="9.7109375" style="17" customWidth="1"/>
    <col min="15114" max="15114" width="14.42578125" style="17" bestFit="1" customWidth="1"/>
    <col min="15115" max="15360" width="9.140625" style="17"/>
    <col min="15361" max="15361" width="12.7109375" style="17" customWidth="1"/>
    <col min="15362" max="15362" width="13.28515625" style="17" customWidth="1"/>
    <col min="15363" max="15363" width="12.42578125" style="17" customWidth="1"/>
    <col min="15364" max="15364" width="14.42578125" style="17" bestFit="1" customWidth="1"/>
    <col min="15365" max="15365" width="10.7109375" style="17" bestFit="1" customWidth="1"/>
    <col min="15366" max="15366" width="14.85546875" style="17" bestFit="1" customWidth="1"/>
    <col min="15367" max="15368" width="9.140625" style="17"/>
    <col min="15369" max="15369" width="9.7109375" style="17" customWidth="1"/>
    <col min="15370" max="15370" width="14.42578125" style="17" bestFit="1" customWidth="1"/>
    <col min="15371" max="15616" width="9.140625" style="17"/>
    <col min="15617" max="15617" width="12.7109375" style="17" customWidth="1"/>
    <col min="15618" max="15618" width="13.28515625" style="17" customWidth="1"/>
    <col min="15619" max="15619" width="12.42578125" style="17" customWidth="1"/>
    <col min="15620" max="15620" width="14.42578125" style="17" bestFit="1" customWidth="1"/>
    <col min="15621" max="15621" width="10.7109375" style="17" bestFit="1" customWidth="1"/>
    <col min="15622" max="15622" width="14.85546875" style="17" bestFit="1" customWidth="1"/>
    <col min="15623" max="15624" width="9.140625" style="17"/>
    <col min="15625" max="15625" width="9.7109375" style="17" customWidth="1"/>
    <col min="15626" max="15626" width="14.42578125" style="17" bestFit="1" customWidth="1"/>
    <col min="15627" max="15872" width="9.140625" style="17"/>
    <col min="15873" max="15873" width="12.7109375" style="17" customWidth="1"/>
    <col min="15874" max="15874" width="13.28515625" style="17" customWidth="1"/>
    <col min="15875" max="15875" width="12.42578125" style="17" customWidth="1"/>
    <col min="15876" max="15876" width="14.42578125" style="17" bestFit="1" customWidth="1"/>
    <col min="15877" max="15877" width="10.7109375" style="17" bestFit="1" customWidth="1"/>
    <col min="15878" max="15878" width="14.85546875" style="17" bestFit="1" customWidth="1"/>
    <col min="15879" max="15880" width="9.140625" style="17"/>
    <col min="15881" max="15881" width="9.7109375" style="17" customWidth="1"/>
    <col min="15882" max="15882" width="14.42578125" style="17" bestFit="1" customWidth="1"/>
    <col min="15883" max="16128" width="9.140625" style="17"/>
    <col min="16129" max="16129" width="12.7109375" style="17" customWidth="1"/>
    <col min="16130" max="16130" width="13.28515625" style="17" customWidth="1"/>
    <col min="16131" max="16131" width="12.42578125" style="17" customWidth="1"/>
    <col min="16132" max="16132" width="14.42578125" style="17" bestFit="1" customWidth="1"/>
    <col min="16133" max="16133" width="10.7109375" style="17" bestFit="1" customWidth="1"/>
    <col min="16134" max="16134" width="14.85546875" style="17" bestFit="1" customWidth="1"/>
    <col min="16135" max="16136" width="9.140625" style="17"/>
    <col min="16137" max="16137" width="9.7109375" style="17" customWidth="1"/>
    <col min="16138" max="16138" width="14.42578125" style="17" bestFit="1" customWidth="1"/>
    <col min="16139" max="16384" width="9.140625" style="17"/>
  </cols>
  <sheetData>
    <row r="1" spans="1:10" x14ac:dyDescent="0.2">
      <c r="A1" s="29" t="s">
        <v>0</v>
      </c>
      <c r="B1" s="18"/>
      <c r="C1" s="18"/>
      <c r="D1" s="18"/>
    </row>
    <row r="2" spans="1:10" x14ac:dyDescent="0.2">
      <c r="A2" s="29" t="s">
        <v>3</v>
      </c>
      <c r="B2" s="18"/>
      <c r="C2" s="18"/>
      <c r="D2" s="18"/>
    </row>
    <row r="3" spans="1:10" x14ac:dyDescent="0.2">
      <c r="A3" s="29" t="s">
        <v>156</v>
      </c>
      <c r="B3" s="18"/>
      <c r="C3" s="18"/>
      <c r="D3" s="18"/>
    </row>
    <row r="4" spans="1:10" x14ac:dyDescent="0.2">
      <c r="A4" s="18"/>
      <c r="B4" s="18"/>
      <c r="C4" s="18"/>
      <c r="D4" s="18"/>
    </row>
    <row r="5" spans="1:10" x14ac:dyDescent="0.2">
      <c r="A5" s="25" t="s">
        <v>8</v>
      </c>
      <c r="B5" s="18"/>
      <c r="C5" s="18"/>
      <c r="D5" s="18"/>
      <c r="E5" s="18"/>
    </row>
    <row r="6" spans="1:10" s="44" customFormat="1" x14ac:dyDescent="0.2">
      <c r="A6" s="25"/>
      <c r="B6" s="32"/>
      <c r="C6" s="32"/>
      <c r="D6" s="22"/>
      <c r="E6" s="52" t="s">
        <v>116</v>
      </c>
      <c r="F6" s="52" t="s">
        <v>116</v>
      </c>
    </row>
    <row r="7" spans="1:10" x14ac:dyDescent="0.2">
      <c r="A7" s="18" t="s">
        <v>9</v>
      </c>
      <c r="B7" s="18"/>
      <c r="C7" s="18"/>
      <c r="D7" s="22"/>
      <c r="E7" s="53" t="s">
        <v>118</v>
      </c>
      <c r="F7" s="52" t="s">
        <v>117</v>
      </c>
    </row>
    <row r="8" spans="1:10" x14ac:dyDescent="0.2">
      <c r="A8" s="18" t="s">
        <v>10</v>
      </c>
      <c r="B8" s="18"/>
      <c r="C8" s="19">
        <f>ROUND(E8*C$14,0)</f>
        <v>3706309</v>
      </c>
      <c r="D8" s="56"/>
      <c r="E8" s="54">
        <f>F8/$F$12</f>
        <v>0.916214889652472</v>
      </c>
      <c r="F8" s="48">
        <f>'Gross Plant'!C9</f>
        <v>199167972.66</v>
      </c>
    </row>
    <row r="9" spans="1:10" x14ac:dyDescent="0.2">
      <c r="A9" s="18" t="s">
        <v>11</v>
      </c>
      <c r="B9" s="18"/>
      <c r="C9" s="21">
        <f>ROUND(E9*C$14,0)</f>
        <v>196382</v>
      </c>
      <c r="D9" s="56"/>
      <c r="E9" s="54">
        <f>F9/$F$12</f>
        <v>4.8546437894332307E-2</v>
      </c>
      <c r="F9" s="49">
        <f>'Gross Plant'!C10</f>
        <v>10553087.189999999</v>
      </c>
    </row>
    <row r="10" spans="1:10" x14ac:dyDescent="0.2">
      <c r="A10" s="18" t="s">
        <v>12</v>
      </c>
      <c r="B10" s="18"/>
      <c r="C10" s="51">
        <v>0</v>
      </c>
      <c r="D10" s="22"/>
      <c r="E10" s="54">
        <f>F10/$F$12</f>
        <v>0</v>
      </c>
      <c r="F10" s="49">
        <v>0</v>
      </c>
    </row>
    <row r="11" spans="1:10" x14ac:dyDescent="0.2">
      <c r="A11" s="18" t="s">
        <v>13</v>
      </c>
      <c r="B11" s="18"/>
      <c r="C11" s="26">
        <f>ROUND(E11*C$14,0)</f>
        <v>142549</v>
      </c>
      <c r="D11" s="56"/>
      <c r="E11" s="54">
        <f>F11/$F$12</f>
        <v>3.5238672453195702E-2</v>
      </c>
      <c r="F11" s="49">
        <f>'Gross Plant'!C11</f>
        <v>7660228</v>
      </c>
    </row>
    <row r="12" spans="1:10" ht="13.5" thickBot="1" x14ac:dyDescent="0.25">
      <c r="A12" s="18" t="s">
        <v>2</v>
      </c>
      <c r="B12" s="18"/>
      <c r="C12" s="19">
        <f>SUM(C8:C11)</f>
        <v>4045240</v>
      </c>
      <c r="D12" s="57"/>
      <c r="E12" s="55">
        <f>SUM(E8:E11)</f>
        <v>1</v>
      </c>
      <c r="F12" s="50">
        <f>SUM(F8:F11)</f>
        <v>217381287.84999999</v>
      </c>
    </row>
    <row r="13" spans="1:10" ht="13.5" thickTop="1" x14ac:dyDescent="0.2">
      <c r="A13" s="18"/>
      <c r="B13" s="18"/>
      <c r="C13" s="18"/>
      <c r="D13" s="22"/>
      <c r="E13" s="18"/>
    </row>
    <row r="14" spans="1:10" x14ac:dyDescent="0.2">
      <c r="A14" s="18" t="s">
        <v>121</v>
      </c>
      <c r="B14" s="18"/>
      <c r="C14" s="19">
        <v>4045240</v>
      </c>
      <c r="D14" s="30" t="s">
        <v>119</v>
      </c>
      <c r="E14" s="18"/>
    </row>
    <row r="15" spans="1:10" s="18" customFormat="1" ht="15" x14ac:dyDescent="0.25">
      <c r="A15" s="22" t="s">
        <v>14</v>
      </c>
      <c r="B15" s="22"/>
      <c r="C15" s="27">
        <v>235091.26</v>
      </c>
      <c r="D15" s="22" t="s">
        <v>112</v>
      </c>
      <c r="E15" s="15"/>
      <c r="G15" s="22"/>
      <c r="H15" s="22"/>
      <c r="I15" s="22"/>
      <c r="J15" s="22"/>
    </row>
    <row r="16" spans="1:10" s="18" customFormat="1" ht="15" x14ac:dyDescent="0.25">
      <c r="A16" s="22" t="s">
        <v>120</v>
      </c>
      <c r="B16" s="22"/>
      <c r="C16" s="19">
        <f>+C14+C15</f>
        <v>4280331.26</v>
      </c>
      <c r="D16" s="16"/>
      <c r="E16" s="15"/>
      <c r="F16" s="22"/>
      <c r="G16" s="22"/>
      <c r="H16" s="22"/>
      <c r="I16" s="22"/>
      <c r="J16" s="22"/>
    </row>
    <row r="17" spans="1:11" s="18" customFormat="1" x14ac:dyDescent="0.2">
      <c r="A17" s="22" t="s">
        <v>15</v>
      </c>
      <c r="B17" s="22"/>
      <c r="C17" s="27">
        <v>2559198</v>
      </c>
      <c r="D17" s="16"/>
      <c r="E17" s="22"/>
      <c r="F17" s="22"/>
      <c r="G17" s="22"/>
      <c r="H17" s="22"/>
      <c r="I17" s="22"/>
      <c r="J17" s="22"/>
      <c r="K17" s="22"/>
    </row>
    <row r="18" spans="1:11" s="18" customFormat="1" ht="13.5" thickBot="1" x14ac:dyDescent="0.25">
      <c r="A18" s="22" t="s">
        <v>6</v>
      </c>
      <c r="B18" s="22"/>
      <c r="C18" s="47">
        <f>+C16+C17</f>
        <v>6839529.2599999998</v>
      </c>
      <c r="D18" s="22" t="s">
        <v>113</v>
      </c>
      <c r="E18" s="22"/>
      <c r="F18" s="22"/>
      <c r="G18" s="22"/>
      <c r="H18" s="22"/>
      <c r="I18" s="22"/>
      <c r="J18" s="23"/>
      <c r="K18" s="22"/>
    </row>
    <row r="19" spans="1:11" ht="15.75" thickTop="1" x14ac:dyDescent="0.25">
      <c r="A19" s="22"/>
      <c r="B19" s="22"/>
      <c r="C19" s="22"/>
      <c r="D19" s="23"/>
      <c r="E19" s="15"/>
      <c r="F19" s="22"/>
      <c r="G19" s="22"/>
      <c r="H19" s="22"/>
      <c r="I19" s="22"/>
      <c r="J19" s="23"/>
      <c r="K19" s="20"/>
    </row>
    <row r="20" spans="1:11" x14ac:dyDescent="0.2">
      <c r="A20" s="22"/>
      <c r="B20" s="22"/>
      <c r="C20" s="22"/>
      <c r="D20" s="23"/>
      <c r="E20" s="22"/>
      <c r="F20" s="22"/>
      <c r="G20" s="22"/>
      <c r="H20" s="22"/>
      <c r="I20" s="22"/>
      <c r="J20" s="23"/>
      <c r="K20" s="20"/>
    </row>
    <row r="21" spans="1:11" x14ac:dyDescent="0.2">
      <c r="A21" s="22" t="s">
        <v>127</v>
      </c>
      <c r="B21" s="22"/>
      <c r="C21" s="22"/>
      <c r="D21" s="22"/>
      <c r="E21" s="22"/>
      <c r="F21" s="22"/>
      <c r="G21" s="22"/>
      <c r="H21" s="22"/>
      <c r="I21" s="22"/>
      <c r="J21" s="23"/>
      <c r="K21" s="20"/>
    </row>
    <row r="22" spans="1:11" x14ac:dyDescent="0.2">
      <c r="A22" s="22" t="s">
        <v>128</v>
      </c>
      <c r="B22" s="22"/>
      <c r="C22" s="22"/>
      <c r="D22" s="22"/>
      <c r="E22" s="22"/>
      <c r="F22" s="22"/>
      <c r="G22" s="22"/>
      <c r="H22" s="22"/>
      <c r="I22" s="22"/>
      <c r="J22" s="22"/>
      <c r="K22" s="20"/>
    </row>
    <row r="23" spans="1:11" x14ac:dyDescent="0.2">
      <c r="A23" s="22" t="s">
        <v>129</v>
      </c>
      <c r="B23" s="22"/>
      <c r="D23" s="22"/>
      <c r="E23" s="22"/>
      <c r="F23" s="22"/>
      <c r="G23" s="22"/>
      <c r="H23" s="22"/>
      <c r="I23" s="22"/>
      <c r="J23" s="22"/>
      <c r="K23" s="20"/>
    </row>
    <row r="24" spans="1:1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0"/>
    </row>
    <row r="25" spans="1:11" x14ac:dyDescent="0.2">
      <c r="A25" s="22"/>
      <c r="B25" s="30"/>
      <c r="C25" s="22"/>
      <c r="D25" s="22"/>
      <c r="E25" s="22"/>
      <c r="F25" s="22"/>
      <c r="G25" s="22"/>
      <c r="H25" s="22"/>
      <c r="I25" s="22"/>
      <c r="J25" s="22"/>
      <c r="K25" s="20"/>
    </row>
    <row r="26" spans="1:11" x14ac:dyDescent="0.2">
      <c r="A26" s="22"/>
      <c r="B26" s="30"/>
      <c r="C26" s="22"/>
      <c r="D26" s="22"/>
      <c r="E26" s="24"/>
      <c r="F26" s="22"/>
      <c r="G26" s="22"/>
      <c r="H26" s="22"/>
      <c r="I26" s="22"/>
      <c r="J26" s="22"/>
      <c r="K26" s="20"/>
    </row>
    <row r="27" spans="1:11" x14ac:dyDescent="0.2">
      <c r="A27" s="22"/>
      <c r="B27" s="30"/>
      <c r="C27" s="22"/>
      <c r="D27" s="22"/>
      <c r="E27" s="23"/>
      <c r="F27" s="22"/>
      <c r="G27" s="22"/>
      <c r="H27" s="22"/>
      <c r="I27" s="22"/>
      <c r="J27" s="22"/>
      <c r="K27" s="20"/>
    </row>
    <row r="28" spans="1:11" x14ac:dyDescent="0.2">
      <c r="A28" s="22"/>
      <c r="B28" s="30"/>
      <c r="C28" s="22"/>
      <c r="D28" s="22"/>
      <c r="E28" s="22"/>
      <c r="F28" s="22"/>
      <c r="G28" s="22"/>
      <c r="H28" s="22"/>
      <c r="I28" s="22"/>
      <c r="J28" s="22"/>
      <c r="K28" s="20"/>
    </row>
    <row r="29" spans="1:11" x14ac:dyDescent="0.2">
      <c r="A29" s="22"/>
      <c r="B29" s="30"/>
      <c r="C29" s="22"/>
      <c r="D29" s="22"/>
      <c r="E29" s="24"/>
      <c r="F29" s="22"/>
      <c r="G29" s="22"/>
      <c r="H29" s="22"/>
      <c r="I29" s="22"/>
      <c r="J29" s="22"/>
      <c r="K29" s="20"/>
    </row>
    <row r="30" spans="1:11" x14ac:dyDescent="0.2">
      <c r="A30" s="22"/>
      <c r="B30" s="30"/>
      <c r="C30" s="22"/>
      <c r="D30" s="22"/>
      <c r="E30" s="23"/>
      <c r="F30" s="22"/>
      <c r="G30" s="22"/>
      <c r="H30" s="22"/>
      <c r="I30" s="22"/>
      <c r="J30" s="22"/>
      <c r="K30" s="20"/>
    </row>
    <row r="31" spans="1:11" x14ac:dyDescent="0.2">
      <c r="A31" s="22"/>
      <c r="B31" s="30"/>
      <c r="C31" s="22"/>
      <c r="D31" s="22"/>
      <c r="E31" s="22"/>
      <c r="F31" s="22"/>
      <c r="G31" s="22"/>
      <c r="H31" s="22"/>
      <c r="I31" s="22"/>
      <c r="J31" s="22"/>
      <c r="K31" s="20"/>
    </row>
    <row r="32" spans="1:11" x14ac:dyDescent="0.2">
      <c r="A32" s="22"/>
      <c r="B32" s="30"/>
      <c r="C32" s="22"/>
      <c r="D32" s="22"/>
      <c r="E32" s="23"/>
      <c r="F32" s="22"/>
      <c r="G32" s="22"/>
      <c r="H32" s="22"/>
      <c r="I32" s="22"/>
      <c r="J32" s="22"/>
      <c r="K32" s="20"/>
    </row>
    <row r="33" spans="1:11" x14ac:dyDescent="0.2">
      <c r="A33" s="20"/>
      <c r="B33" s="30"/>
      <c r="C33" s="22"/>
      <c r="D33" s="22"/>
      <c r="E33" s="20"/>
      <c r="F33" s="20"/>
      <c r="G33" s="20"/>
      <c r="H33" s="20"/>
      <c r="I33" s="20"/>
      <c r="J33" s="20"/>
      <c r="K33" s="20"/>
    </row>
    <row r="34" spans="1:11" x14ac:dyDescent="0.2">
      <c r="A34" s="20"/>
      <c r="B34" s="30"/>
      <c r="C34" s="22"/>
      <c r="D34" s="22"/>
      <c r="E34" s="20"/>
      <c r="F34" s="20"/>
      <c r="G34" s="20"/>
      <c r="H34" s="20"/>
      <c r="I34" s="20"/>
      <c r="J34" s="20"/>
      <c r="K34" s="20"/>
    </row>
    <row r="35" spans="1:11" x14ac:dyDescent="0.2">
      <c r="A35" s="20"/>
      <c r="B35" s="30"/>
      <c r="C35" s="22"/>
      <c r="D35" s="22"/>
      <c r="E35" s="20"/>
      <c r="F35" s="20"/>
      <c r="G35" s="20"/>
      <c r="H35" s="20"/>
      <c r="I35" s="20"/>
      <c r="J35" s="20"/>
      <c r="K35" s="20"/>
    </row>
    <row r="36" spans="1:11" x14ac:dyDescent="0.2">
      <c r="A36" s="20"/>
      <c r="B36" s="30"/>
      <c r="C36" s="22"/>
      <c r="D36" s="22"/>
      <c r="E36" s="20"/>
      <c r="F36" s="20"/>
      <c r="G36" s="20"/>
      <c r="H36" s="20"/>
      <c r="I36" s="20"/>
      <c r="J36" s="20"/>
      <c r="K36" s="20"/>
    </row>
    <row r="37" spans="1:11" x14ac:dyDescent="0.2">
      <c r="A37" s="20"/>
      <c r="B37" s="30"/>
      <c r="C37" s="22"/>
      <c r="D37" s="22"/>
      <c r="E37" s="20"/>
      <c r="F37" s="20"/>
      <c r="G37" s="20"/>
      <c r="H37" s="20"/>
      <c r="I37" s="20"/>
      <c r="J37" s="20"/>
      <c r="K37" s="20"/>
    </row>
    <row r="38" spans="1:11" x14ac:dyDescent="0.2">
      <c r="A38" s="20"/>
      <c r="B38" s="30"/>
      <c r="C38" s="22"/>
      <c r="D38" s="22"/>
      <c r="E38" s="20"/>
      <c r="F38" s="20"/>
      <c r="G38" s="20"/>
      <c r="H38" s="20"/>
      <c r="I38" s="20"/>
      <c r="J38" s="20"/>
      <c r="K38" s="20"/>
    </row>
    <row r="39" spans="1:11" x14ac:dyDescent="0.2">
      <c r="A39" s="20"/>
      <c r="B39" s="30"/>
      <c r="C39" s="22"/>
      <c r="D39" s="20"/>
      <c r="E39" s="20"/>
      <c r="F39" s="20"/>
      <c r="G39" s="20"/>
      <c r="H39" s="20"/>
      <c r="I39" s="20"/>
      <c r="J39" s="20"/>
      <c r="K39" s="20"/>
    </row>
    <row r="40" spans="1:11" x14ac:dyDescent="0.2">
      <c r="A40" s="20"/>
      <c r="B40" s="30"/>
      <c r="C40" s="22"/>
      <c r="D40" s="20"/>
      <c r="E40" s="20"/>
      <c r="F40" s="20"/>
      <c r="G40" s="20"/>
      <c r="H40" s="20"/>
      <c r="I40" s="20"/>
      <c r="J40" s="20"/>
      <c r="K40" s="20"/>
    </row>
    <row r="41" spans="1:1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2">
      <c r="B43" s="28"/>
      <c r="C43" s="31"/>
      <c r="D43" s="31"/>
    </row>
    <row r="44" spans="1:11" x14ac:dyDescent="0.2">
      <c r="B44" s="28"/>
      <c r="C44" s="31"/>
    </row>
    <row r="45" spans="1:11" x14ac:dyDescent="0.2">
      <c r="B45" s="28"/>
      <c r="C45" s="31"/>
    </row>
  </sheetData>
  <pageMargins left="0.75" right="0.75" top="1" bottom="1" header="0.5" footer="0.5"/>
  <pageSetup scale="83" orientation="portrait" r:id="rId1"/>
  <headerFooter alignWithMargins="0">
    <oddFooter>&amp;L&amp;Z&amp;F&amp;R&amp;A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Gross Plant</vt:lpstr>
      <vt:lpstr>Accum Depr Rollforward</vt:lpstr>
      <vt:lpstr>Trans O&amp;M</vt:lpstr>
      <vt:lpstr>A&amp;G</vt:lpstr>
      <vt:lpstr>Wages&amp;Salary Allocator</vt:lpstr>
    </vt:vector>
  </TitlesOfParts>
  <Company>NMPP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Daugherty</dc:creator>
  <cp:lastModifiedBy>Candace Thomazin</cp:lastModifiedBy>
  <cp:lastPrinted>2015-03-10T14:24:47Z</cp:lastPrinted>
  <dcterms:created xsi:type="dcterms:W3CDTF">2015-02-26T15:11:30Z</dcterms:created>
  <dcterms:modified xsi:type="dcterms:W3CDTF">2016-03-01T17:01:17Z</dcterms:modified>
</cp:coreProperties>
</file>