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2120" windowHeight="9120" tabRatio="944" activeTab="5"/>
  </bookViews>
  <sheets>
    <sheet name="Balance sheet" sheetId="1" r:id="rId1"/>
    <sheet name="Income Statement" sheetId="2" r:id="rId2"/>
    <sheet name="Electric Plant" sheetId="3" r:id="rId3"/>
    <sheet name="Taxes" sheetId="4" r:id="rId4"/>
    <sheet name="Op &amp; Maint" sheetId="5" r:id="rId5"/>
    <sheet name="Notes" sheetId="6" r:id="rId6"/>
  </sheets>
  <definedNames>
    <definedName name="_xlnm.Print_Area" localSheetId="1">'Income Statement'!$A$1:$C$31</definedName>
  </definedNames>
  <calcPr fullCalcOnLoad="1"/>
</workbook>
</file>

<file path=xl/sharedStrings.xml><?xml version="1.0" encoding="utf-8"?>
<sst xmlns="http://schemas.openxmlformats.org/spreadsheetml/2006/main" count="225" uniqueCount="195">
  <si>
    <t>EIA-412</t>
  </si>
  <si>
    <t>Line</t>
  </si>
  <si>
    <t>No.</t>
  </si>
  <si>
    <t>ASSETS and OTHER DEBITS</t>
  </si>
  <si>
    <t>AMOUNT</t>
  </si>
  <si>
    <t>No</t>
  </si>
  <si>
    <t>LIABILITIES and OTHER CREDITS</t>
  </si>
  <si>
    <t>(Dollars)</t>
  </si>
  <si>
    <t>Electric Plant &amp; Adjustments</t>
  </si>
  <si>
    <t>(101-106,114,116)</t>
  </si>
  <si>
    <t xml:space="preserve">Construction Work In Progress (107) </t>
  </si>
  <si>
    <t>(Less) Accumulated Provision for</t>
  </si>
  <si>
    <t xml:space="preserve">Depreciation, Amortization and </t>
  </si>
  <si>
    <t>Depletion (108,111,115)</t>
  </si>
  <si>
    <t xml:space="preserve">Net Electric Plant </t>
  </si>
  <si>
    <t>Nuclear Fuel (120.1-120.4, 120.6)</t>
  </si>
  <si>
    <t>Amortization of Nuclear Fuel</t>
  </si>
  <si>
    <t>Assemblies (120.5)</t>
  </si>
  <si>
    <t>Net Electric Plant including Nuclear</t>
  </si>
  <si>
    <t xml:space="preserve">Fuel </t>
  </si>
  <si>
    <t>OTHER PROPERTY &amp; INVESTMENTS</t>
  </si>
  <si>
    <t>ELECTRIC PLANT</t>
  </si>
  <si>
    <t>Non-Electric Plant Property (121)</t>
  </si>
  <si>
    <t>Depreciation and Amortization (122)</t>
  </si>
  <si>
    <t>Investment in Associated Enterprises</t>
  </si>
  <si>
    <t>(123-123.1)</t>
  </si>
  <si>
    <t>Investments &amp; Special Funds (124-129)</t>
  </si>
  <si>
    <t>Total Other Property and Investments</t>
  </si>
  <si>
    <t>CURRENT &amp; ACCRUED ASSETS</t>
  </si>
  <si>
    <t>Cash, Working Funds &amp; Investments</t>
  </si>
  <si>
    <t>(131-136)</t>
  </si>
  <si>
    <t>Notes &amp; Other Receivables</t>
  </si>
  <si>
    <t>(141, 143, 145, 146, 172)</t>
  </si>
  <si>
    <t>Customer Accounts Recevable (142)</t>
  </si>
  <si>
    <t>Uncollectible Accounts (144)</t>
  </si>
  <si>
    <t>Fuel Stock &amp; Expenses Undistributed</t>
  </si>
  <si>
    <t>(151-152)</t>
  </si>
  <si>
    <t>Plant Materials &amp; Operating Supplies (154)</t>
  </si>
  <si>
    <t>Other Supplies &amp; Misc (153, 155-163)</t>
  </si>
  <si>
    <t>Prepayments (165)</t>
  </si>
  <si>
    <t xml:space="preserve">Accrued revenues (173) </t>
  </si>
  <si>
    <t>Misc Current &amp; Accrued Assets (171, 174)</t>
  </si>
  <si>
    <t>Total Current &amp; Accrued Assets</t>
  </si>
  <si>
    <t>Unamortized Debt Expense (181)</t>
  </si>
  <si>
    <t>Extraordinary Property Losses, Study Costs,</t>
  </si>
  <si>
    <t>and Charges (182.1, 182.2, 182.3, 183)</t>
  </si>
  <si>
    <t xml:space="preserve">Miscellaneous Debt, Research and </t>
  </si>
  <si>
    <t>Development Expenses &amp; Unamortized</t>
  </si>
  <si>
    <t>Losses (184-191)</t>
  </si>
  <si>
    <t xml:space="preserve">Total Deferred Debits </t>
  </si>
  <si>
    <t>DEFERRED DEBITS</t>
  </si>
  <si>
    <t>TOTAL ASSETS &amp; OTHER DEBITS</t>
  </si>
  <si>
    <t>PROPIETARY CAPITAL</t>
  </si>
  <si>
    <t>Investment of Municipality (208)</t>
  </si>
  <si>
    <t>Miscellaneous Capital (211, 219, 219.1)</t>
  </si>
  <si>
    <t>Retained Earnings</t>
  </si>
  <si>
    <t>(215, 215.1, 216)</t>
  </si>
  <si>
    <t>TOTAL PROPRIETARY CAPITAL</t>
  </si>
  <si>
    <t>LONG TERM DEBT</t>
  </si>
  <si>
    <t>Bonds (221, 222)</t>
  </si>
  <si>
    <t>Advances from Municipality and Other</t>
  </si>
  <si>
    <t>Long Term Debt (223, 224)</t>
  </si>
  <si>
    <t xml:space="preserve">Unamortized Premium on Long Term </t>
  </si>
  <si>
    <t>Debt (225)</t>
  </si>
  <si>
    <t>(Less) Unamortized Discount on Long</t>
  </si>
  <si>
    <t>Term Debt (226)</t>
  </si>
  <si>
    <t>Total Long Term Debt</t>
  </si>
  <si>
    <t>OTHER NONCURRENT LIABILITIES</t>
  </si>
  <si>
    <t>Accumulated Operating Provisions (228.1-.4)</t>
  </si>
  <si>
    <t>Accumulated Provisions for Rate Refunds</t>
  </si>
  <si>
    <t>Total Other Non Current Liabilities</t>
  </si>
  <si>
    <t>CURRENT AND ACCRUED LIABILITIES</t>
  </si>
  <si>
    <t>Notes Payable (231)</t>
  </si>
  <si>
    <t>Accounts Payable (232)</t>
  </si>
  <si>
    <t>Associated Enterprises (233, 234)</t>
  </si>
  <si>
    <t>Notes and Accounts Payable to</t>
  </si>
  <si>
    <t>Customer Deposits (235)</t>
  </si>
  <si>
    <t>Accrued taxes (236)</t>
  </si>
  <si>
    <t>Accrued Interest payable (237)</t>
  </si>
  <si>
    <t>Misc Curr &amp; Accr Liabilities (239-245)</t>
  </si>
  <si>
    <t>Total Current &amp; Accrued Liabilities</t>
  </si>
  <si>
    <t>TOTAL LIABILITIES &amp; OTHER CREDITS</t>
  </si>
  <si>
    <t>Total Deferred Credits</t>
  </si>
  <si>
    <t xml:space="preserve">Unamortized gain on Reacquired Debt </t>
  </si>
  <si>
    <t>DEFERRED CREDITS</t>
  </si>
  <si>
    <t>Customer Advances for Construction</t>
  </si>
  <si>
    <t>(252)</t>
  </si>
  <si>
    <t xml:space="preserve">Other Deferred Credits </t>
  </si>
  <si>
    <t>(253, 256, 281-283)</t>
  </si>
  <si>
    <t>(257)</t>
  </si>
  <si>
    <t>ELECTRIC BALANCE SHEET</t>
  </si>
  <si>
    <t>ELECTRIC INCOME STATEMENT</t>
  </si>
  <si>
    <t>Electric Operating Revenues (400)</t>
  </si>
  <si>
    <t>Amount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</si>
  <si>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</si>
  <si>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</si>
  <si>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</si>
  <si>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</si>
  <si>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</si>
  <si>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</si>
  <si>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</si>
  <si>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</si>
  <si>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</si>
  <si>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</si>
  <si>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</si>
  <si>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</si>
  <si>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</si>
  <si>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</si>
  <si>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</si>
  <si>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</si>
  <si>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</si>
  <si>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</si>
  <si>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</si>
  <si>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</si>
  <si>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</si>
  <si>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</si>
  <si>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 xml:space="preserve">Beginning </t>
  </si>
  <si>
    <t>Balance</t>
  </si>
  <si>
    <t>Additions</t>
  </si>
  <si>
    <t>Retirements</t>
  </si>
  <si>
    <t>Transfers</t>
  </si>
  <si>
    <t>Ending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</si>
  <si>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</si>
  <si>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</si>
  <si>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</si>
  <si>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</si>
  <si>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</si>
  <si>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</si>
  <si>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</si>
  <si>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</si>
  <si>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</si>
  <si>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</si>
  <si>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</si>
  <si>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</si>
  <si>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</si>
  <si>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</si>
  <si>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</si>
  <si>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 xml:space="preserve">Line </t>
  </si>
  <si>
    <t>Taxes other than Income Taxes, Operating Income</t>
  </si>
  <si>
    <t>Fuel Cost</t>
  </si>
  <si>
    <t>ELECTRIC OPERATION AND MAINTENANCE EXPENSES (Dollars)</t>
  </si>
  <si>
    <t>Operation</t>
  </si>
  <si>
    <t>Maintenance</t>
  </si>
  <si>
    <t>Total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</si>
  <si>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</si>
  <si>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</si>
  <si>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</si>
  <si>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</si>
  <si>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</si>
  <si>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</si>
  <si>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</si>
  <si>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</si>
  <si>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</si>
  <si>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</si>
  <si>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</si>
  <si>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</si>
  <si>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</si>
  <si>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</si>
  <si>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</si>
  <si>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</si>
  <si>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</si>
  <si>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</si>
  <si>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</si>
  <si>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</si>
  <si>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</si>
  <si>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</si>
  <si>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</si>
  <si>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</si>
  <si>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</si>
  <si>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 xml:space="preserve"> </t>
  </si>
  <si>
    <t>XXXXXXXXXXXXX</t>
  </si>
  <si>
    <t>XXXXXXXXXXX</t>
  </si>
  <si>
    <t>Schedule 2</t>
  </si>
  <si>
    <t>Schedule 3</t>
  </si>
  <si>
    <t>Schedule 4</t>
  </si>
  <si>
    <t>Schedule 5</t>
  </si>
  <si>
    <t>Schedule 7</t>
  </si>
  <si>
    <t>(a)</t>
  </si>
  <si>
    <t>(b)</t>
  </si>
  <si>
    <t>(d)</t>
  </si>
  <si>
    <t>(c)</t>
  </si>
  <si>
    <t>Municipal Energy Agency of Nebraska</t>
  </si>
  <si>
    <t>NOTE FOR LINE 5:  Kimball Wind Farm</t>
  </si>
  <si>
    <t>Note for Line 4 - Kimball Wind Farm</t>
  </si>
  <si>
    <t>EIA-412 Notes</t>
  </si>
  <si>
    <t>Schedule 7, Number of Full Time &amp; Part Time Employees</t>
  </si>
  <si>
    <t>MEAN does not have employees other than the Executive Director.  The Executive Director is not paid directly by MEAN.</t>
  </si>
  <si>
    <t>All staff are employed by Nebraska Municipal Power Pool.  Payroll and benefits are allocated</t>
  </si>
  <si>
    <t>and expensed to the related individual company based on time allocated as determined annually</t>
  </si>
  <si>
    <t>and during the year when job responsibilities change.</t>
  </si>
  <si>
    <t>1 part time employee whose payroll allocation includes a partial allocation to MEAN</t>
  </si>
  <si>
    <t>FY ended 3/31/16</t>
  </si>
  <si>
    <t>NOTE FOR TRANSFERS:  Reclass of Beginning Balance of Capital Improvements - Transmission to correct category</t>
  </si>
  <si>
    <t>25 full time employees whose payroll allocations are 100% MEAN</t>
  </si>
  <si>
    <t>25 full time employees whose payroll allocations include partial allocations to MEAN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</si>
</sst>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 horizontal="center"/>
    </xf>
    <xf numFmtId="3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43" fontId="0" fillId="0" borderId="15" xfId="42" applyFont="1" applyBorder="1" applyAlignment="1">
      <alignment/>
    </xf>
    <xf numFmtId="37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37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14" fontId="2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37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37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 horizontal="center"/>
    </xf>
    <xf numFmtId="37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13" xfId="0" applyBorder="1" applyAlignment="1" quotePrefix="1">
      <alignment horizontal="left" indent="1"/>
    </xf>
    <xf numFmtId="0" fontId="1" fillId="0" borderId="11" xfId="0" applyFont="1" applyFill="1" applyBorder="1" applyAlignment="1">
      <alignment/>
    </xf>
    <xf numFmtId="0" fontId="1" fillId="0" borderId="27" xfId="0" applyFont="1" applyBorder="1" applyAlignment="1">
      <alignment/>
    </xf>
    <xf numFmtId="165" fontId="7" fillId="0" borderId="13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1" fillId="0" borderId="28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165" fontId="7" fillId="0" borderId="12" xfId="42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167" fontId="7" fillId="0" borderId="13" xfId="44" applyNumberFormat="1" applyFont="1" applyBorder="1" applyAlignment="1">
      <alignment/>
    </xf>
    <xf numFmtId="0" fontId="0" fillId="0" borderId="29" xfId="0" applyBorder="1" applyAlignment="1">
      <alignment horizontal="center"/>
    </xf>
    <xf numFmtId="167" fontId="1" fillId="0" borderId="28" xfId="44" applyNumberFormat="1" applyFont="1" applyBorder="1" applyAlignment="1">
      <alignment/>
    </xf>
    <xf numFmtId="167" fontId="7" fillId="0" borderId="17" xfId="44" applyNumberFormat="1" applyFont="1" applyBorder="1" applyAlignment="1">
      <alignment/>
    </xf>
    <xf numFmtId="165" fontId="7" fillId="0" borderId="17" xfId="42" applyNumberFormat="1" applyFont="1" applyBorder="1" applyAlignment="1">
      <alignment/>
    </xf>
    <xf numFmtId="165" fontId="7" fillId="0" borderId="20" xfId="42" applyNumberFormat="1" applyFont="1" applyBorder="1" applyAlignment="1">
      <alignment/>
    </xf>
    <xf numFmtId="165" fontId="7" fillId="0" borderId="16" xfId="42" applyNumberFormat="1" applyFont="1" applyBorder="1" applyAlignment="1">
      <alignment/>
    </xf>
    <xf numFmtId="165" fontId="1" fillId="0" borderId="30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7" fontId="1" fillId="0" borderId="31" xfId="44" applyNumberFormat="1" applyFont="1" applyBorder="1" applyAlignment="1">
      <alignment/>
    </xf>
    <xf numFmtId="167" fontId="0" fillId="0" borderId="14" xfId="44" applyNumberFormat="1" applyFont="1" applyBorder="1" applyAlignment="1">
      <alignment/>
    </xf>
    <xf numFmtId="167" fontId="1" fillId="0" borderId="14" xfId="44" applyNumberFormat="1" applyFont="1" applyBorder="1" applyAlignment="1">
      <alignment/>
    </xf>
    <xf numFmtId="165" fontId="1" fillId="0" borderId="14" xfId="42" applyNumberFormat="1" applyFont="1" applyBorder="1" applyAlignment="1">
      <alignment/>
    </xf>
    <xf numFmtId="165" fontId="1" fillId="0" borderId="15" xfId="42" applyNumberFormat="1" applyFont="1" applyBorder="1" applyAlignment="1">
      <alignment/>
    </xf>
    <xf numFmtId="167" fontId="1" fillId="0" borderId="13" xfId="44" applyNumberFormat="1" applyFont="1" applyBorder="1" applyAlignment="1">
      <alignment/>
    </xf>
    <xf numFmtId="167" fontId="1" fillId="0" borderId="32" xfId="44" applyNumberFormat="1" applyFont="1" applyBorder="1" applyAlignment="1">
      <alignment/>
    </xf>
    <xf numFmtId="167" fontId="1" fillId="0" borderId="23" xfId="44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21" xfId="0" applyBorder="1" applyAlignment="1">
      <alignment/>
    </xf>
    <xf numFmtId="167" fontId="1" fillId="0" borderId="22" xfId="44" applyNumberFormat="1" applyFont="1" applyBorder="1" applyAlignment="1">
      <alignment/>
    </xf>
    <xf numFmtId="167" fontId="1" fillId="0" borderId="30" xfId="44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17" xfId="0" applyBorder="1" applyAlignment="1">
      <alignment horizontal="left" indent="1"/>
    </xf>
    <xf numFmtId="165" fontId="7" fillId="0" borderId="16" xfId="42" applyNumberFormat="1" applyFont="1" applyBorder="1" applyAlignment="1">
      <alignment/>
    </xf>
    <xf numFmtId="165" fontId="7" fillId="0" borderId="17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165" fontId="7" fillId="0" borderId="15" xfId="42" applyNumberFormat="1" applyFont="1" applyBorder="1" applyAlignment="1">
      <alignment/>
    </xf>
    <xf numFmtId="167" fontId="7" fillId="0" borderId="14" xfId="44" applyNumberFormat="1" applyFont="1" applyBorder="1" applyAlignment="1">
      <alignment/>
    </xf>
    <xf numFmtId="167" fontId="7" fillId="0" borderId="17" xfId="44" applyNumberFormat="1" applyFont="1" applyBorder="1" applyAlignment="1">
      <alignment/>
    </xf>
    <xf numFmtId="165" fontId="7" fillId="0" borderId="20" xfId="42" applyNumberFormat="1" applyFont="1" applyBorder="1" applyAlignment="1">
      <alignment/>
    </xf>
    <xf numFmtId="37" fontId="7" fillId="0" borderId="16" xfId="0" applyNumberFormat="1" applyFont="1" applyBorder="1" applyAlignment="1">
      <alignment/>
    </xf>
    <xf numFmtId="165" fontId="7" fillId="0" borderId="20" xfId="42" applyNumberFormat="1" applyFont="1" applyBorder="1" applyAlignment="1">
      <alignment horizontal="right"/>
    </xf>
    <xf numFmtId="167" fontId="0" fillId="0" borderId="17" xfId="44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20" xfId="42" applyNumberFormat="1" applyFont="1" applyBorder="1" applyAlignment="1">
      <alignment/>
    </xf>
    <xf numFmtId="165" fontId="7" fillId="0" borderId="17" xfId="42" applyNumberFormat="1" applyFont="1" applyBorder="1" applyAlignment="1">
      <alignment horizontal="right"/>
    </xf>
    <xf numFmtId="165" fontId="7" fillId="0" borderId="16" xfId="42" applyNumberFormat="1" applyFont="1" applyBorder="1" applyAlignment="1">
      <alignment horizontal="right"/>
    </xf>
    <xf numFmtId="37" fontId="7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37" fontId="0" fillId="0" borderId="12" xfId="42" applyNumberFormat="1" applyFont="1" applyFill="1" applyBorder="1" applyAlignment="1">
      <alignment/>
    </xf>
    <xf numFmtId="0" fontId="0" fillId="0" borderId="0" xfId="0" applyFill="1" applyAlignment="1">
      <alignment/>
    </xf>
    <xf numFmtId="167" fontId="7" fillId="0" borderId="13" xfId="44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7" fontId="7" fillId="0" borderId="14" xfId="42" applyNumberFormat="1" applyFont="1" applyFill="1" applyBorder="1" applyAlignment="1">
      <alignment/>
    </xf>
    <xf numFmtId="37" fontId="0" fillId="0" borderId="14" xfId="42" applyNumberFormat="1" applyFont="1" applyFill="1" applyBorder="1" applyAlignment="1">
      <alignment/>
    </xf>
    <xf numFmtId="0" fontId="0" fillId="0" borderId="12" xfId="0" applyFill="1" applyBorder="1" applyAlignment="1">
      <alignment horizontal="left" indent="1"/>
    </xf>
    <xf numFmtId="37" fontId="7" fillId="0" borderId="12" xfId="42" applyNumberFormat="1" applyFont="1" applyFill="1" applyBorder="1" applyAlignment="1">
      <alignment/>
    </xf>
    <xf numFmtId="37" fontId="1" fillId="0" borderId="28" xfId="42" applyNumberFormat="1" applyFont="1" applyFill="1" applyBorder="1" applyAlignment="1">
      <alignment/>
    </xf>
    <xf numFmtId="37" fontId="7" fillId="0" borderId="16" xfId="42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 horizontal="center"/>
    </xf>
    <xf numFmtId="37" fontId="7" fillId="0" borderId="13" xfId="42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7" fontId="1" fillId="0" borderId="15" xfId="42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37" fontId="0" fillId="0" borderId="13" xfId="42" applyNumberFormat="1" applyFont="1" applyFill="1" applyBorder="1" applyAlignment="1">
      <alignment/>
    </xf>
    <xf numFmtId="165" fontId="7" fillId="0" borderId="13" xfId="42" applyNumberFormat="1" applyFont="1" applyFill="1" applyBorder="1" applyAlignment="1">
      <alignment/>
    </xf>
    <xf numFmtId="165" fontId="0" fillId="0" borderId="12" xfId="42" applyNumberFormat="1" applyFont="1" applyFill="1" applyBorder="1" applyAlignment="1">
      <alignment/>
    </xf>
    <xf numFmtId="165" fontId="1" fillId="0" borderId="28" xfId="42" applyNumberFormat="1" applyFont="1" applyFill="1" applyBorder="1" applyAlignment="1">
      <alignment/>
    </xf>
    <xf numFmtId="165" fontId="7" fillId="0" borderId="15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65" fontId="7" fillId="0" borderId="14" xfId="42" applyNumberFormat="1" applyFont="1" applyFill="1" applyBorder="1" applyAlignment="1">
      <alignment/>
    </xf>
    <xf numFmtId="165" fontId="7" fillId="0" borderId="12" xfId="42" applyNumberFormat="1" applyFont="1" applyFill="1" applyBorder="1" applyAlignment="1">
      <alignment/>
    </xf>
    <xf numFmtId="0" fontId="0" fillId="0" borderId="13" xfId="0" applyFill="1" applyBorder="1" applyAlignment="1" quotePrefix="1">
      <alignment horizontal="left" inden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Font="1" applyFill="1" applyAlignment="1">
      <alignment/>
    </xf>
    <xf numFmtId="37" fontId="7" fillId="0" borderId="19" xfId="0" applyNumberFormat="1" applyFont="1" applyFill="1" applyBorder="1" applyAlignment="1">
      <alignment/>
    </xf>
    <xf numFmtId="37" fontId="7" fillId="0" borderId="1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76"/>
  <sheetViews>
    <sheetView zoomScale="80" zoomScaleNormal="80" zoomScalePageLayoutView="0" workbookViewId="0" topLeftCell="A1">
      <selection activeCell="M52" sqref="M52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6.7109375" style="0" customWidth="1"/>
    <col min="4" max="4" width="6.7109375" style="0" customWidth="1"/>
    <col min="5" max="5" width="39.7109375" style="0" customWidth="1"/>
    <col min="6" max="6" width="16.7109375" style="0" customWidth="1"/>
  </cols>
  <sheetData>
    <row r="1" spans="1:6" ht="15.75">
      <c r="A1" s="139" t="s">
        <v>181</v>
      </c>
      <c r="B1" s="139"/>
      <c r="C1" s="139"/>
      <c r="D1" s="139"/>
      <c r="E1" s="139"/>
      <c r="F1" s="139"/>
    </row>
    <row r="2" spans="1:6" ht="15">
      <c r="A2" s="140" t="s">
        <v>0</v>
      </c>
      <c r="B2" s="140"/>
      <c r="C2" s="140"/>
      <c r="D2" s="140"/>
      <c r="E2" s="140"/>
      <c r="F2" s="140"/>
    </row>
    <row r="3" spans="1:6" ht="15">
      <c r="A3" s="140" t="s">
        <v>172</v>
      </c>
      <c r="B3" s="140"/>
      <c r="C3" s="140"/>
      <c r="D3" s="140"/>
      <c r="E3" s="140"/>
      <c r="F3" s="140"/>
    </row>
    <row r="4" spans="1:6" ht="15.75">
      <c r="A4" s="141">
        <v>42460</v>
      </c>
      <c r="B4" s="141"/>
      <c r="C4" s="141"/>
      <c r="D4" s="141"/>
      <c r="E4" s="141"/>
      <c r="F4" s="141"/>
    </row>
    <row r="6" spans="1:6" ht="15">
      <c r="A6" s="142" t="s">
        <v>90</v>
      </c>
      <c r="B6" s="142"/>
      <c r="C6" s="142"/>
      <c r="D6" s="142"/>
      <c r="E6" s="142"/>
      <c r="F6" s="142"/>
    </row>
    <row r="7" spans="1:6" ht="12.75">
      <c r="A7" s="23" t="s">
        <v>1</v>
      </c>
      <c r="B7" s="21"/>
      <c r="C7" s="19" t="s">
        <v>4</v>
      </c>
      <c r="D7" s="19" t="s">
        <v>1</v>
      </c>
      <c r="E7" s="21"/>
      <c r="F7" s="19" t="s">
        <v>4</v>
      </c>
    </row>
    <row r="8" spans="1:6" ht="12.75">
      <c r="A8" s="25" t="s">
        <v>2</v>
      </c>
      <c r="B8" s="20" t="s">
        <v>3</v>
      </c>
      <c r="C8" s="20" t="s">
        <v>7</v>
      </c>
      <c r="D8" s="20" t="s">
        <v>5</v>
      </c>
      <c r="E8" s="20" t="s">
        <v>6</v>
      </c>
      <c r="F8" s="20" t="s">
        <v>7</v>
      </c>
    </row>
    <row r="9" spans="1:6" ht="12.75">
      <c r="A9" s="24"/>
      <c r="B9" s="8" t="s">
        <v>21</v>
      </c>
      <c r="C9" s="13"/>
      <c r="D9" s="23"/>
      <c r="E9" s="8" t="s">
        <v>52</v>
      </c>
      <c r="F9" s="13"/>
    </row>
    <row r="10" spans="1:7" ht="12.75">
      <c r="A10" s="24">
        <v>1</v>
      </c>
      <c r="B10" s="17" t="s">
        <v>8</v>
      </c>
      <c r="C10" s="112"/>
      <c r="D10" s="28"/>
      <c r="E10" s="17"/>
      <c r="F10" s="112"/>
      <c r="G10" s="113"/>
    </row>
    <row r="11" spans="1:7" ht="12.75">
      <c r="A11" s="25"/>
      <c r="B11" s="58" t="s">
        <v>9</v>
      </c>
      <c r="C11" s="114">
        <v>218358576</v>
      </c>
      <c r="D11" s="42">
        <v>29</v>
      </c>
      <c r="E11" s="115" t="s">
        <v>53</v>
      </c>
      <c r="F11" s="114">
        <v>0</v>
      </c>
      <c r="G11" s="113"/>
    </row>
    <row r="12" spans="1:7" ht="12.75">
      <c r="A12" s="26">
        <v>2</v>
      </c>
      <c r="B12" s="7" t="s">
        <v>10</v>
      </c>
      <c r="C12" s="116">
        <v>0</v>
      </c>
      <c r="D12" s="27">
        <v>30</v>
      </c>
      <c r="E12" s="7" t="s">
        <v>54</v>
      </c>
      <c r="F12" s="117">
        <v>0</v>
      </c>
      <c r="G12" s="113"/>
    </row>
    <row r="13" spans="1:7" ht="12.75">
      <c r="A13" s="24">
        <v>3</v>
      </c>
      <c r="B13" s="17" t="s">
        <v>11</v>
      </c>
      <c r="C13" s="112"/>
      <c r="D13" s="28"/>
      <c r="E13" s="17"/>
      <c r="F13" s="112"/>
      <c r="G13" s="113"/>
    </row>
    <row r="14" spans="1:7" ht="12.75">
      <c r="A14" s="24"/>
      <c r="B14" s="118" t="s">
        <v>12</v>
      </c>
      <c r="C14" s="112"/>
      <c r="D14" s="28">
        <v>31</v>
      </c>
      <c r="E14" s="17" t="s">
        <v>55</v>
      </c>
      <c r="F14" s="112"/>
      <c r="G14" s="113"/>
    </row>
    <row r="15" spans="1:7" ht="13.5" thickBot="1">
      <c r="A15" s="25"/>
      <c r="B15" s="58" t="s">
        <v>13</v>
      </c>
      <c r="C15" s="119">
        <v>85210968</v>
      </c>
      <c r="D15" s="42"/>
      <c r="E15" s="58" t="s">
        <v>56</v>
      </c>
      <c r="F15" s="119">
        <v>47764198</v>
      </c>
      <c r="G15" s="113"/>
    </row>
    <row r="16" spans="1:7" ht="13.5" thickBot="1">
      <c r="A16" s="26">
        <v>4</v>
      </c>
      <c r="B16" s="52" t="s">
        <v>14</v>
      </c>
      <c r="C16" s="120">
        <f>+C11+C12-C15</f>
        <v>133147608</v>
      </c>
      <c r="D16" s="51">
        <v>32</v>
      </c>
      <c r="E16" s="50" t="s">
        <v>57</v>
      </c>
      <c r="F16" s="120">
        <f>+F15+F11+F12</f>
        <v>47764198</v>
      </c>
      <c r="G16" s="113"/>
    </row>
    <row r="17" spans="1:7" ht="12.75">
      <c r="A17" s="53">
        <v>5</v>
      </c>
      <c r="B17" s="17" t="s">
        <v>15</v>
      </c>
      <c r="C17" s="121">
        <v>0</v>
      </c>
      <c r="D17" s="28"/>
      <c r="E17" s="18" t="s">
        <v>58</v>
      </c>
      <c r="F17" s="112"/>
      <c r="G17" s="113"/>
    </row>
    <row r="18" spans="1:7" ht="12.75">
      <c r="A18" s="28">
        <v>6</v>
      </c>
      <c r="B18" s="122" t="s">
        <v>11</v>
      </c>
      <c r="C18" s="112"/>
      <c r="D18" s="123"/>
      <c r="E18" s="17"/>
      <c r="F18" s="112"/>
      <c r="G18" s="113"/>
    </row>
    <row r="19" spans="1:7" ht="12.75">
      <c r="A19" s="24"/>
      <c r="B19" s="118" t="s">
        <v>16</v>
      </c>
      <c r="C19" s="112"/>
      <c r="D19" s="28"/>
      <c r="E19" s="17"/>
      <c r="F19" s="112"/>
      <c r="G19" s="113"/>
    </row>
    <row r="20" spans="1:7" ht="12.75">
      <c r="A20" s="24"/>
      <c r="B20" s="118" t="s">
        <v>17</v>
      </c>
      <c r="C20" s="119">
        <v>0</v>
      </c>
      <c r="D20" s="42">
        <v>33</v>
      </c>
      <c r="E20" s="115" t="s">
        <v>59</v>
      </c>
      <c r="F20" s="124">
        <v>169080000</v>
      </c>
      <c r="G20" s="113"/>
    </row>
    <row r="21" spans="1:7" ht="13.5" thickBot="1">
      <c r="A21" s="56">
        <v>7</v>
      </c>
      <c r="B21" s="125" t="s">
        <v>18</v>
      </c>
      <c r="C21" s="126"/>
      <c r="D21" s="123">
        <v>34</v>
      </c>
      <c r="E21" s="17" t="s">
        <v>60</v>
      </c>
      <c r="F21" s="112"/>
      <c r="G21" s="113"/>
    </row>
    <row r="22" spans="1:7" ht="13.5" thickBot="1">
      <c r="A22" s="25"/>
      <c r="B22" s="127" t="s">
        <v>19</v>
      </c>
      <c r="C22" s="120">
        <f>+C16+C17-C20</f>
        <v>133147608</v>
      </c>
      <c r="D22" s="128"/>
      <c r="E22" s="58" t="s">
        <v>61</v>
      </c>
      <c r="F22" s="129">
        <v>0</v>
      </c>
      <c r="G22" s="113"/>
    </row>
    <row r="23" spans="1:7" ht="12.75">
      <c r="A23" s="24"/>
      <c r="B23" s="18" t="s">
        <v>20</v>
      </c>
      <c r="C23" s="112"/>
      <c r="D23" s="28">
        <v>35</v>
      </c>
      <c r="E23" s="17" t="s">
        <v>62</v>
      </c>
      <c r="F23" s="112"/>
      <c r="G23" s="113"/>
    </row>
    <row r="24" spans="1:7" ht="12.75">
      <c r="A24" s="25">
        <v>8</v>
      </c>
      <c r="B24" s="115" t="s">
        <v>22</v>
      </c>
      <c r="C24" s="130">
        <v>0</v>
      </c>
      <c r="D24" s="42"/>
      <c r="E24" s="58" t="s">
        <v>63</v>
      </c>
      <c r="F24" s="130">
        <v>10519073</v>
      </c>
      <c r="G24" s="113"/>
    </row>
    <row r="25" spans="1:7" ht="12.75">
      <c r="A25" s="24">
        <v>9</v>
      </c>
      <c r="B25" s="17" t="s">
        <v>11</v>
      </c>
      <c r="C25" s="131"/>
      <c r="D25" s="28">
        <v>36</v>
      </c>
      <c r="E25" s="17" t="s">
        <v>64</v>
      </c>
      <c r="F25" s="131"/>
      <c r="G25" s="113"/>
    </row>
    <row r="26" spans="1:7" ht="12.75">
      <c r="A26" s="25"/>
      <c r="B26" s="58" t="s">
        <v>23</v>
      </c>
      <c r="C26" s="130">
        <v>0</v>
      </c>
      <c r="D26" s="42"/>
      <c r="E26" s="58" t="s">
        <v>65</v>
      </c>
      <c r="F26" s="130">
        <v>0</v>
      </c>
      <c r="G26" s="113"/>
    </row>
    <row r="27" spans="1:7" ht="13.5" thickBot="1">
      <c r="A27" s="24">
        <v>10</v>
      </c>
      <c r="B27" s="17" t="s">
        <v>24</v>
      </c>
      <c r="C27" s="131"/>
      <c r="D27" s="28"/>
      <c r="E27" s="17"/>
      <c r="F27" s="131"/>
      <c r="G27" s="113"/>
    </row>
    <row r="28" spans="1:7" ht="13.5" thickBot="1">
      <c r="A28" s="25"/>
      <c r="B28" s="58" t="s">
        <v>25</v>
      </c>
      <c r="C28" s="130">
        <v>0</v>
      </c>
      <c r="D28" s="42">
        <v>37</v>
      </c>
      <c r="E28" s="60" t="s">
        <v>66</v>
      </c>
      <c r="F28" s="132">
        <f>+F20+F22+F24-F26</f>
        <v>179599073</v>
      </c>
      <c r="G28" s="113"/>
    </row>
    <row r="29" spans="1:7" ht="13.5" thickBot="1">
      <c r="A29" s="26">
        <v>11</v>
      </c>
      <c r="B29" s="7" t="s">
        <v>26</v>
      </c>
      <c r="C29" s="133">
        <v>13887671</v>
      </c>
      <c r="D29" s="42"/>
      <c r="E29" s="115"/>
      <c r="F29" s="134"/>
      <c r="G29" s="113"/>
    </row>
    <row r="30" spans="1:7" ht="13.5" thickBot="1">
      <c r="A30" s="26">
        <v>12</v>
      </c>
      <c r="B30" s="50" t="s">
        <v>27</v>
      </c>
      <c r="C30" s="132">
        <f>+C24+C26+C28+C29</f>
        <v>13887671</v>
      </c>
      <c r="D30" s="128"/>
      <c r="E30" s="135" t="s">
        <v>67</v>
      </c>
      <c r="F30" s="134"/>
      <c r="G30" s="113"/>
    </row>
    <row r="31" spans="1:7" ht="12.75">
      <c r="A31" s="24"/>
      <c r="B31" s="18" t="s">
        <v>28</v>
      </c>
      <c r="C31" s="131"/>
      <c r="D31" s="27">
        <v>38</v>
      </c>
      <c r="E31" s="7" t="s">
        <v>68</v>
      </c>
      <c r="F31" s="136">
        <v>0</v>
      </c>
      <c r="G31" s="113"/>
    </row>
    <row r="32" spans="1:7" ht="13.5" thickBot="1">
      <c r="A32" s="24">
        <v>13</v>
      </c>
      <c r="B32" s="17" t="s">
        <v>29</v>
      </c>
      <c r="C32" s="131"/>
      <c r="D32" s="27">
        <v>39</v>
      </c>
      <c r="E32" s="7" t="s">
        <v>69</v>
      </c>
      <c r="F32" s="133">
        <v>0</v>
      </c>
      <c r="G32" s="113"/>
    </row>
    <row r="33" spans="1:7" ht="13.5" thickBot="1">
      <c r="A33" s="25"/>
      <c r="B33" s="58" t="s">
        <v>30</v>
      </c>
      <c r="C33" s="130">
        <v>54405286</v>
      </c>
      <c r="D33" s="42">
        <v>40</v>
      </c>
      <c r="E33" s="60" t="s">
        <v>70</v>
      </c>
      <c r="F33" s="132">
        <f>SUM(F31:F32)</f>
        <v>0</v>
      </c>
      <c r="G33" s="113"/>
    </row>
    <row r="34" spans="1:7" ht="12.75">
      <c r="A34" s="24">
        <v>14</v>
      </c>
      <c r="B34" s="17" t="s">
        <v>31</v>
      </c>
      <c r="C34" s="131"/>
      <c r="D34" s="28"/>
      <c r="E34" s="17"/>
      <c r="F34" s="131"/>
      <c r="G34" s="113"/>
    </row>
    <row r="35" spans="1:7" ht="12.75">
      <c r="A35" s="25"/>
      <c r="B35" s="58" t="s">
        <v>32</v>
      </c>
      <c r="C35" s="130">
        <v>6352</v>
      </c>
      <c r="D35" s="42"/>
      <c r="E35" s="135" t="s">
        <v>71</v>
      </c>
      <c r="F35" s="134"/>
      <c r="G35" s="113"/>
    </row>
    <row r="36" spans="1:7" ht="12.75">
      <c r="A36" s="26">
        <v>15</v>
      </c>
      <c r="B36" s="7" t="s">
        <v>33</v>
      </c>
      <c r="C36" s="136">
        <v>15868820</v>
      </c>
      <c r="D36" s="42">
        <v>41</v>
      </c>
      <c r="E36" s="115" t="s">
        <v>72</v>
      </c>
      <c r="F36" s="130">
        <v>0</v>
      </c>
      <c r="G36" s="113"/>
    </row>
    <row r="37" spans="1:7" ht="12.75">
      <c r="A37" s="24">
        <v>16</v>
      </c>
      <c r="B37" s="17" t="s">
        <v>11</v>
      </c>
      <c r="C37" s="131"/>
      <c r="D37" s="28"/>
      <c r="E37" s="17"/>
      <c r="F37" s="131"/>
      <c r="G37" s="113"/>
    </row>
    <row r="38" spans="1:7" ht="12.75">
      <c r="A38" s="25"/>
      <c r="B38" s="58" t="s">
        <v>34</v>
      </c>
      <c r="C38" s="130">
        <v>0</v>
      </c>
      <c r="D38" s="42">
        <v>42</v>
      </c>
      <c r="E38" s="115" t="s">
        <v>73</v>
      </c>
      <c r="F38" s="130">
        <v>10794895</v>
      </c>
      <c r="G38" s="113"/>
    </row>
    <row r="39" spans="1:7" ht="12.75">
      <c r="A39" s="24">
        <v>17</v>
      </c>
      <c r="B39" s="17" t="s">
        <v>35</v>
      </c>
      <c r="C39" s="131" t="s">
        <v>169</v>
      </c>
      <c r="D39" s="28">
        <v>43</v>
      </c>
      <c r="E39" s="17" t="s">
        <v>75</v>
      </c>
      <c r="F39" s="131"/>
      <c r="G39" s="113"/>
    </row>
    <row r="40" spans="1:7" ht="12.75">
      <c r="A40" s="25"/>
      <c r="B40" s="58" t="s">
        <v>36</v>
      </c>
      <c r="C40" s="130">
        <v>1737996</v>
      </c>
      <c r="D40" s="42"/>
      <c r="E40" s="58" t="s">
        <v>74</v>
      </c>
      <c r="F40" s="130">
        <v>154424</v>
      </c>
      <c r="G40" s="113"/>
    </row>
    <row r="41" spans="1:7" ht="12.75">
      <c r="A41" s="26">
        <v>18</v>
      </c>
      <c r="B41" s="7" t="s">
        <v>37</v>
      </c>
      <c r="C41" s="136">
        <v>1920761</v>
      </c>
      <c r="D41" s="42">
        <v>44</v>
      </c>
      <c r="E41" s="115" t="s">
        <v>76</v>
      </c>
      <c r="F41" s="130">
        <v>0</v>
      </c>
      <c r="G41" s="113"/>
    </row>
    <row r="42" spans="1:7" ht="12.75">
      <c r="A42" s="26">
        <v>19</v>
      </c>
      <c r="B42" s="7" t="s">
        <v>38</v>
      </c>
      <c r="C42" s="136">
        <v>37426</v>
      </c>
      <c r="D42" s="42">
        <v>45</v>
      </c>
      <c r="E42" s="115" t="s">
        <v>77</v>
      </c>
      <c r="F42" s="130">
        <v>0</v>
      </c>
      <c r="G42" s="113"/>
    </row>
    <row r="43" spans="1:7" ht="12.75">
      <c r="A43" s="26">
        <v>20</v>
      </c>
      <c r="B43" s="7" t="s">
        <v>39</v>
      </c>
      <c r="C43" s="136">
        <v>508095</v>
      </c>
      <c r="D43" s="42">
        <v>46</v>
      </c>
      <c r="E43" s="115" t="s">
        <v>78</v>
      </c>
      <c r="F43" s="130">
        <v>4139750</v>
      </c>
      <c r="G43" s="113"/>
    </row>
    <row r="44" spans="1:7" ht="13.5" thickBot="1">
      <c r="A44" s="27">
        <v>21</v>
      </c>
      <c r="B44" s="7" t="s">
        <v>40</v>
      </c>
      <c r="C44" s="136">
        <v>0</v>
      </c>
      <c r="D44" s="42">
        <v>47</v>
      </c>
      <c r="E44" s="115" t="s">
        <v>79</v>
      </c>
      <c r="F44" s="137">
        <v>0</v>
      </c>
      <c r="G44" s="113"/>
    </row>
    <row r="45" spans="1:7" ht="13.5" thickBot="1">
      <c r="A45" s="27">
        <v>22</v>
      </c>
      <c r="B45" s="7" t="s">
        <v>41</v>
      </c>
      <c r="C45" s="133">
        <v>83533</v>
      </c>
      <c r="D45" s="42">
        <v>48</v>
      </c>
      <c r="E45" s="60" t="s">
        <v>80</v>
      </c>
      <c r="F45" s="132">
        <f>+F44+F43+F42+F41+F40+F38+F36</f>
        <v>15089069</v>
      </c>
      <c r="G45" s="113"/>
    </row>
    <row r="46" spans="1:7" ht="13.5" thickBot="1">
      <c r="A46" s="27">
        <v>23</v>
      </c>
      <c r="B46" s="50" t="s">
        <v>42</v>
      </c>
      <c r="C46" s="132">
        <f>+C33+C35+C36-C38+C40+C42+C43+C44+C45+C41</f>
        <v>74568269</v>
      </c>
      <c r="D46" s="128"/>
      <c r="E46" s="135" t="s">
        <v>84</v>
      </c>
      <c r="F46" s="134"/>
      <c r="G46" s="113"/>
    </row>
    <row r="47" spans="1:7" ht="12.75">
      <c r="A47" s="4"/>
      <c r="B47" s="18" t="s">
        <v>50</v>
      </c>
      <c r="C47" s="131"/>
      <c r="D47" s="28">
        <v>49</v>
      </c>
      <c r="E47" s="17" t="s">
        <v>85</v>
      </c>
      <c r="F47" s="131"/>
      <c r="G47" s="113"/>
    </row>
    <row r="48" spans="1:7" ht="12.75">
      <c r="A48" s="42">
        <v>24</v>
      </c>
      <c r="B48" s="115" t="s">
        <v>43</v>
      </c>
      <c r="C48" s="130">
        <v>2703942</v>
      </c>
      <c r="D48" s="42"/>
      <c r="E48" s="138" t="s">
        <v>86</v>
      </c>
      <c r="F48" s="130">
        <v>0</v>
      </c>
      <c r="G48" s="113"/>
    </row>
    <row r="49" spans="1:7" ht="12.75">
      <c r="A49" s="28">
        <v>25</v>
      </c>
      <c r="B49" s="17" t="s">
        <v>44</v>
      </c>
      <c r="C49" s="131"/>
      <c r="D49" s="28">
        <v>50</v>
      </c>
      <c r="E49" s="17" t="s">
        <v>87</v>
      </c>
      <c r="F49" s="131"/>
      <c r="G49" s="113"/>
    </row>
    <row r="50" spans="1:7" ht="12.75">
      <c r="A50" s="5"/>
      <c r="B50" s="58" t="s">
        <v>45</v>
      </c>
      <c r="C50" s="130">
        <v>43092228</v>
      </c>
      <c r="D50" s="42"/>
      <c r="E50" s="58" t="s">
        <v>88</v>
      </c>
      <c r="F50" s="130">
        <v>24947378</v>
      </c>
      <c r="G50" s="113"/>
    </row>
    <row r="51" spans="1:7" ht="12.75">
      <c r="A51" s="28">
        <v>26</v>
      </c>
      <c r="B51" s="17" t="s">
        <v>46</v>
      </c>
      <c r="C51" s="131"/>
      <c r="D51" s="28"/>
      <c r="E51" s="17"/>
      <c r="F51" s="131"/>
      <c r="G51" s="113"/>
    </row>
    <row r="52" spans="1:7" ht="12.75">
      <c r="A52" s="24"/>
      <c r="B52" s="118" t="s">
        <v>47</v>
      </c>
      <c r="C52" s="131"/>
      <c r="D52" s="28">
        <v>51</v>
      </c>
      <c r="E52" s="17" t="s">
        <v>83</v>
      </c>
      <c r="F52" s="131"/>
      <c r="G52" s="113"/>
    </row>
    <row r="53" spans="1:6" ht="13.5" thickBot="1">
      <c r="A53" s="25"/>
      <c r="B53" s="57" t="s">
        <v>48</v>
      </c>
      <c r="C53" s="66">
        <v>0</v>
      </c>
      <c r="D53" s="25"/>
      <c r="E53" s="59" t="s">
        <v>89</v>
      </c>
      <c r="F53" s="66">
        <v>0</v>
      </c>
    </row>
    <row r="54" spans="1:6" ht="13.5" thickBot="1">
      <c r="A54" s="26">
        <v>27</v>
      </c>
      <c r="B54" s="54" t="s">
        <v>49</v>
      </c>
      <c r="C54" s="64">
        <f>C48+C50+C53</f>
        <v>45796170</v>
      </c>
      <c r="D54" s="20">
        <v>52</v>
      </c>
      <c r="E54" s="55" t="s">
        <v>82</v>
      </c>
      <c r="F54" s="64">
        <f>+F53+F50+F48</f>
        <v>24947378</v>
      </c>
    </row>
    <row r="55" spans="1:6" ht="13.5" thickBot="1">
      <c r="A55" s="24"/>
      <c r="B55" s="11"/>
      <c r="C55" s="67"/>
      <c r="D55" s="24"/>
      <c r="E55" s="4"/>
      <c r="F55" s="63"/>
    </row>
    <row r="56" spans="1:6" ht="13.5" thickBot="1">
      <c r="A56" s="29">
        <v>28</v>
      </c>
      <c r="B56" s="61" t="s">
        <v>51</v>
      </c>
      <c r="C56" s="70">
        <f>+C54+C46+C21+C22+C30</f>
        <v>267399718</v>
      </c>
      <c r="D56" s="69">
        <v>53</v>
      </c>
      <c r="E56" s="61" t="s">
        <v>81</v>
      </c>
      <c r="F56" s="70">
        <f>+F54+F45+F28+F16+F33</f>
        <v>267399718</v>
      </c>
    </row>
    <row r="57" spans="1:6" ht="12.75">
      <c r="A57" s="2"/>
      <c r="B57" s="2"/>
      <c r="C57" s="14"/>
      <c r="D57" s="2"/>
      <c r="E57" s="2"/>
      <c r="F57" s="15">
        <f>+C56-F56</f>
        <v>0</v>
      </c>
    </row>
    <row r="58" spans="1:6" ht="12.75">
      <c r="A58" s="2"/>
      <c r="B58" s="2"/>
      <c r="C58" s="14"/>
      <c r="D58" s="2"/>
      <c r="E58" s="2"/>
      <c r="F58" s="15"/>
    </row>
    <row r="59" spans="1:6" ht="12.75">
      <c r="A59" s="2"/>
      <c r="B59" s="2"/>
      <c r="C59" s="16"/>
      <c r="D59" s="2"/>
      <c r="E59" s="2"/>
      <c r="F59" s="15"/>
    </row>
    <row r="60" spans="1:6" ht="12.75">
      <c r="A60" s="2"/>
      <c r="B60" s="2"/>
      <c r="C60" s="16"/>
      <c r="D60" s="2"/>
      <c r="E60" s="2"/>
      <c r="F60" s="15"/>
    </row>
    <row r="61" spans="1:6" ht="12.75">
      <c r="A61" s="2"/>
      <c r="B61" s="2"/>
      <c r="C61" s="16"/>
      <c r="D61" s="2"/>
      <c r="E61" s="2"/>
      <c r="F61" s="15"/>
    </row>
    <row r="62" spans="1:6" ht="12.75">
      <c r="A62" s="2"/>
      <c r="B62" s="2"/>
      <c r="C62" s="16"/>
      <c r="D62" s="2"/>
      <c r="E62" s="2"/>
      <c r="F62" s="15"/>
    </row>
    <row r="63" spans="1:6" ht="12.75">
      <c r="A63" s="2"/>
      <c r="B63" s="2"/>
      <c r="C63" s="16"/>
      <c r="D63" s="2"/>
      <c r="E63" s="2"/>
      <c r="F63" s="15"/>
    </row>
    <row r="64" spans="1:6" ht="12.75">
      <c r="A64" s="2"/>
      <c r="B64" s="2"/>
      <c r="C64" s="16"/>
      <c r="D64" s="2"/>
      <c r="E64" s="2"/>
      <c r="F64" s="2"/>
    </row>
    <row r="65" spans="1:6" ht="12.75">
      <c r="A65" s="2"/>
      <c r="B65" s="2"/>
      <c r="C65" s="16"/>
      <c r="D65" s="2"/>
      <c r="E65" s="2"/>
      <c r="F65" s="2"/>
    </row>
    <row r="66" spans="1:6" ht="12.75">
      <c r="A66" s="2"/>
      <c r="B66" s="2"/>
      <c r="C66" s="16"/>
      <c r="D66" s="2"/>
      <c r="E66" s="2"/>
      <c r="F66" s="2"/>
    </row>
    <row r="67" spans="1:6" ht="12.75">
      <c r="A67" s="2"/>
      <c r="B67" s="2"/>
      <c r="C67" s="16"/>
      <c r="D67" s="2"/>
      <c r="E67" s="2"/>
      <c r="F67" s="2"/>
    </row>
    <row r="68" spans="1:6" ht="12.75">
      <c r="A68" s="2"/>
      <c r="B68" s="2"/>
      <c r="C68" s="16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</sheetData>
  <sheetProtection/>
  <mergeCells count="5">
    <mergeCell ref="A1:F1"/>
    <mergeCell ref="A2:F2"/>
    <mergeCell ref="A4:F4"/>
    <mergeCell ref="A6:F6"/>
    <mergeCell ref="A3:F3"/>
  </mergeCells>
  <printOptions/>
  <pageMargins left="0.47" right="0.45" top="1" bottom="0.5" header="0.5" footer="0.5"/>
  <pageSetup fitToHeight="1" fitToWidth="1" horizontalDpi="600" verticalDpi="600" orientation="portrait" scale="76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3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6.7109375" style="0" customWidth="1"/>
    <col min="2" max="2" width="77.140625" style="0" customWidth="1"/>
    <col min="3" max="3" width="16.7109375" style="0" customWidth="1"/>
  </cols>
  <sheetData>
    <row r="1" spans="1:6" ht="15.75">
      <c r="A1" s="139" t="str">
        <f>+'Balance sheet'!A1:F1</f>
        <v>Municipal Energy Agency of Nebraska</v>
      </c>
      <c r="B1" s="139"/>
      <c r="C1" s="139"/>
      <c r="D1" s="31"/>
      <c r="E1" s="31"/>
      <c r="F1" s="31"/>
    </row>
    <row r="2" spans="1:6" ht="15">
      <c r="A2" s="140" t="s">
        <v>0</v>
      </c>
      <c r="B2" s="140"/>
      <c r="C2" s="140"/>
      <c r="D2" s="31"/>
      <c r="E2" s="31"/>
      <c r="F2" s="31"/>
    </row>
    <row r="3" spans="1:6" ht="15">
      <c r="A3" s="140" t="s">
        <v>173</v>
      </c>
      <c r="B3" s="140"/>
      <c r="C3" s="140"/>
      <c r="D3" s="31"/>
      <c r="E3" s="31"/>
      <c r="F3" s="31"/>
    </row>
    <row r="4" spans="1:6" ht="15.75">
      <c r="A4" s="141">
        <f>+'Balance sheet'!A4:F4</f>
        <v>42460</v>
      </c>
      <c r="B4" s="141"/>
      <c r="C4" s="141"/>
      <c r="D4" s="32"/>
      <c r="E4" s="32"/>
      <c r="F4" s="32"/>
    </row>
    <row r="5" spans="1:6" ht="12.75">
      <c r="A5" s="30"/>
      <c r="B5" s="30"/>
      <c r="C5" s="30"/>
      <c r="D5" s="30"/>
      <c r="E5" s="30"/>
      <c r="F5" s="30"/>
    </row>
    <row r="6" spans="1:6" ht="15">
      <c r="A6" s="142" t="s">
        <v>91</v>
      </c>
      <c r="B6" s="142"/>
      <c r="C6" s="142"/>
      <c r="D6" s="33"/>
      <c r="E6" s="33"/>
      <c r="F6" s="33"/>
    </row>
    <row r="7" spans="1:3" ht="12.75">
      <c r="A7" s="47" t="s">
        <v>1</v>
      </c>
      <c r="B7" s="35"/>
      <c r="C7" s="37" t="s">
        <v>93</v>
      </c>
    </row>
    <row r="8" spans="1:3" ht="12.75">
      <c r="A8" s="5" t="s">
        <v>2</v>
      </c>
      <c r="B8" s="36"/>
      <c r="C8" s="20" t="s">
        <v>7</v>
      </c>
    </row>
    <row r="9" spans="1:3" ht="12.75">
      <c r="A9" s="25">
        <v>1</v>
      </c>
      <c r="B9" s="36" t="s">
        <v>92</v>
      </c>
      <c r="C9" s="71">
        <v>128056505</v>
      </c>
    </row>
    <row r="10" spans="1:3" ht="12.75">
      <c r="A10" s="25">
        <v>2</v>
      </c>
      <c r="B10" s="36" t="s">
        <v>94</v>
      </c>
      <c r="C10" s="72">
        <f>'Op &amp; Maint'!F31-'Op &amp; Maint'!E31</f>
        <v>104360660</v>
      </c>
    </row>
    <row r="11" spans="1:3" ht="12.75">
      <c r="A11" s="25">
        <v>3</v>
      </c>
      <c r="B11" s="36" t="s">
        <v>95</v>
      </c>
      <c r="C11" s="72">
        <f>'Op &amp; Maint'!E31</f>
        <v>4326341</v>
      </c>
    </row>
    <row r="12" spans="1:3" ht="12.75">
      <c r="A12" s="26">
        <v>4</v>
      </c>
      <c r="B12" s="39" t="s">
        <v>96</v>
      </c>
      <c r="C12" s="73">
        <v>9437779</v>
      </c>
    </row>
    <row r="13" spans="1:3" ht="12.75">
      <c r="A13" s="25">
        <v>5</v>
      </c>
      <c r="B13" s="36" t="s">
        <v>97</v>
      </c>
      <c r="C13" s="72">
        <v>1341923</v>
      </c>
    </row>
    <row r="14" spans="1:3" ht="13.5" thickBot="1">
      <c r="A14" s="24">
        <v>6</v>
      </c>
      <c r="B14" s="21" t="s">
        <v>98</v>
      </c>
      <c r="C14" s="74">
        <v>0</v>
      </c>
    </row>
    <row r="15" spans="1:3" ht="13.5" thickBot="1">
      <c r="A15" s="48">
        <v>7</v>
      </c>
      <c r="B15" s="44" t="s">
        <v>99</v>
      </c>
      <c r="C15" s="75">
        <f>SUM(C10:C14)</f>
        <v>119466703</v>
      </c>
    </row>
    <row r="16" spans="1:3" ht="13.5" thickBot="1">
      <c r="A16" s="48">
        <v>8</v>
      </c>
      <c r="B16" s="45" t="s">
        <v>100</v>
      </c>
      <c r="C16" s="75">
        <f>+C9-C15</f>
        <v>8589802</v>
      </c>
    </row>
    <row r="17" spans="1:3" ht="13.5" thickBot="1">
      <c r="A17" s="24">
        <v>9</v>
      </c>
      <c r="B17" s="21" t="s">
        <v>101</v>
      </c>
      <c r="C17" s="93"/>
    </row>
    <row r="18" spans="1:3" ht="13.5" thickBot="1">
      <c r="A18" s="49">
        <v>10</v>
      </c>
      <c r="B18" s="46" t="s">
        <v>102</v>
      </c>
      <c r="C18" s="75">
        <f>+C17+C16</f>
        <v>8589802</v>
      </c>
    </row>
    <row r="19" spans="1:3" ht="12.75">
      <c r="A19" s="25">
        <v>11</v>
      </c>
      <c r="B19" s="36" t="s">
        <v>103</v>
      </c>
      <c r="C19" s="94">
        <v>598877</v>
      </c>
    </row>
    <row r="20" spans="1:3" ht="12.75">
      <c r="A20" s="25">
        <v>12</v>
      </c>
      <c r="B20" s="36" t="s">
        <v>104</v>
      </c>
      <c r="C20" s="94"/>
    </row>
    <row r="21" spans="1:3" ht="12.75">
      <c r="A21" s="25">
        <v>13</v>
      </c>
      <c r="B21" s="36" t="s">
        <v>105</v>
      </c>
      <c r="C21" s="94"/>
    </row>
    <row r="22" spans="1:3" ht="13.5" thickBot="1">
      <c r="A22" s="24">
        <v>14</v>
      </c>
      <c r="B22" s="21" t="s">
        <v>106</v>
      </c>
      <c r="C22" s="93"/>
    </row>
    <row r="23" spans="1:3" ht="13.5" thickBot="1">
      <c r="A23" s="48">
        <v>15</v>
      </c>
      <c r="B23" s="44" t="s">
        <v>107</v>
      </c>
      <c r="C23" s="75">
        <f>+C18+C19-C20-C21-C22</f>
        <v>9188679</v>
      </c>
    </row>
    <row r="24" spans="1:3" ht="12.75">
      <c r="A24" s="25">
        <v>16</v>
      </c>
      <c r="B24" s="36" t="s">
        <v>108</v>
      </c>
      <c r="C24" s="94">
        <v>8279500</v>
      </c>
    </row>
    <row r="25" spans="1:3" ht="12.75">
      <c r="A25" s="25">
        <v>17</v>
      </c>
      <c r="B25" s="36" t="s">
        <v>109</v>
      </c>
      <c r="C25" s="94">
        <v>269240</v>
      </c>
    </row>
    <row r="26" spans="1:3" ht="13.5" thickBot="1">
      <c r="A26" s="24">
        <v>18</v>
      </c>
      <c r="B26" s="21" t="s">
        <v>110</v>
      </c>
      <c r="C26" s="93">
        <v>0</v>
      </c>
    </row>
    <row r="27" spans="1:3" ht="13.5" thickBot="1">
      <c r="A27" s="48">
        <v>19</v>
      </c>
      <c r="B27" s="44" t="s">
        <v>111</v>
      </c>
      <c r="C27" s="75">
        <f>SUM(C24:C26)</f>
        <v>8548740</v>
      </c>
    </row>
    <row r="28" spans="1:3" ht="13.5" thickBot="1">
      <c r="A28" s="48">
        <v>20</v>
      </c>
      <c r="B28" s="44" t="s">
        <v>112</v>
      </c>
      <c r="C28" s="75">
        <f>+C23-C27</f>
        <v>639939</v>
      </c>
    </row>
    <row r="29" spans="1:3" ht="12.75">
      <c r="A29" s="25">
        <v>21</v>
      </c>
      <c r="B29" s="36" t="s">
        <v>113</v>
      </c>
      <c r="C29" s="94">
        <v>0</v>
      </c>
    </row>
    <row r="30" spans="1:3" ht="13.5" thickBot="1">
      <c r="A30" s="24">
        <v>22</v>
      </c>
      <c r="B30" s="21" t="s">
        <v>114</v>
      </c>
      <c r="C30" s="93">
        <v>0</v>
      </c>
    </row>
    <row r="31" spans="1:3" ht="13.5" thickBot="1">
      <c r="A31" s="48">
        <v>23</v>
      </c>
      <c r="B31" s="45" t="s">
        <v>115</v>
      </c>
      <c r="C31" s="78">
        <f>SUM(C28:C30)</f>
        <v>639939</v>
      </c>
    </row>
    <row r="32" spans="1:3" ht="12.75">
      <c r="A32" s="2"/>
      <c r="B32" s="2"/>
      <c r="C32" s="16"/>
    </row>
    <row r="33" spans="1:4" ht="12.75">
      <c r="A33" s="2"/>
      <c r="B33" s="2"/>
      <c r="C33" s="16"/>
      <c r="D33" s="2"/>
    </row>
    <row r="34" spans="1:4" ht="12.75">
      <c r="A34" s="2"/>
      <c r="B34" s="2"/>
      <c r="C34" s="16"/>
      <c r="D34" s="2"/>
    </row>
    <row r="35" spans="1:4" ht="12.75">
      <c r="A35" s="2"/>
      <c r="B35" s="2"/>
      <c r="C35" s="16"/>
      <c r="D35" s="2"/>
    </row>
    <row r="36" spans="1:4" ht="12.75">
      <c r="A36" s="2"/>
      <c r="B36" s="2"/>
      <c r="C36" s="16"/>
      <c r="D36" s="2"/>
    </row>
    <row r="37" spans="1:4" ht="12.75">
      <c r="A37" s="2"/>
      <c r="B37" s="2"/>
      <c r="C37" s="16"/>
      <c r="D37" s="2"/>
    </row>
    <row r="38" spans="1:4" ht="12.75">
      <c r="A38" s="2"/>
      <c r="B38" s="2"/>
      <c r="C38" s="16"/>
      <c r="D38" s="2"/>
    </row>
    <row r="39" spans="1:4" ht="12.75">
      <c r="A39" s="2"/>
      <c r="B39" s="2"/>
      <c r="C39" s="16"/>
      <c r="D39" s="2"/>
    </row>
    <row r="40" spans="1:4" ht="12.75">
      <c r="A40" s="2"/>
      <c r="B40" s="2"/>
      <c r="C40" s="16"/>
      <c r="D40" s="2"/>
    </row>
    <row r="41" spans="1:4" ht="12.75">
      <c r="A41" s="2"/>
      <c r="B41" s="2"/>
      <c r="C41" s="16"/>
      <c r="D41" s="2"/>
    </row>
    <row r="42" spans="1:4" ht="12.75">
      <c r="A42" s="2"/>
      <c r="B42" s="2"/>
      <c r="C42" s="16"/>
      <c r="D42" s="2"/>
    </row>
    <row r="43" spans="1:4" ht="12.75">
      <c r="A43" s="2"/>
      <c r="B43" s="2"/>
      <c r="C43" s="16"/>
      <c r="D43" s="2"/>
    </row>
    <row r="44" ht="12.75">
      <c r="C44" s="9"/>
    </row>
    <row r="45" ht="12.75">
      <c r="C45" s="9"/>
    </row>
    <row r="46" ht="12.75">
      <c r="C46" s="9"/>
    </row>
    <row r="47" ht="12.75">
      <c r="C47" s="9"/>
    </row>
    <row r="48" ht="12.75">
      <c r="C48" s="9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</sheetData>
  <sheetProtection/>
  <mergeCells count="5">
    <mergeCell ref="A1:C1"/>
    <mergeCell ref="A2:C2"/>
    <mergeCell ref="A4:C4"/>
    <mergeCell ref="A6:C6"/>
    <mergeCell ref="A3:C3"/>
  </mergeCells>
  <printOptions/>
  <pageMargins left="0.75" right="0.75" top="1" bottom="1" header="0.5" footer="0.5"/>
  <pageSetup fitToHeight="1" fitToWidth="1" horizontalDpi="300" verticalDpi="300" orientation="portrait" scale="89" r:id="rId1"/>
  <headerFooter alignWithMargins="0">
    <oddFooter>&amp;L&amp;Z&amp;F
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2"/>
  <sheetViews>
    <sheetView zoomScale="90" zoomScaleNormal="90" zoomScalePageLayoutView="0" workbookViewId="0" topLeftCell="A1">
      <selection activeCell="J32" sqref="J32"/>
    </sheetView>
  </sheetViews>
  <sheetFormatPr defaultColWidth="9.140625" defaultRowHeight="12.75"/>
  <cols>
    <col min="1" max="1" width="6.7109375" style="0" customWidth="1"/>
    <col min="2" max="2" width="29.28125" style="0" customWidth="1"/>
    <col min="3" max="7" width="15.7109375" style="0" customWidth="1"/>
  </cols>
  <sheetData>
    <row r="1" spans="1:7" ht="15.75">
      <c r="A1" s="139" t="str">
        <f>+'Balance sheet'!A1:F1</f>
        <v>Municipal Energy Agency of Nebraska</v>
      </c>
      <c r="B1" s="139"/>
      <c r="C1" s="139"/>
      <c r="D1" s="139"/>
      <c r="E1" s="139"/>
      <c r="F1" s="139"/>
      <c r="G1" s="139"/>
    </row>
    <row r="2" spans="1:7" ht="15">
      <c r="A2" s="140" t="s">
        <v>0</v>
      </c>
      <c r="B2" s="140"/>
      <c r="C2" s="140"/>
      <c r="D2" s="140"/>
      <c r="E2" s="140"/>
      <c r="F2" s="140"/>
      <c r="G2" s="140"/>
    </row>
    <row r="3" spans="1:7" ht="15">
      <c r="A3" s="140" t="s">
        <v>174</v>
      </c>
      <c r="B3" s="140"/>
      <c r="C3" s="140"/>
      <c r="D3" s="140"/>
      <c r="E3" s="140"/>
      <c r="F3" s="140"/>
      <c r="G3" s="140"/>
    </row>
    <row r="4" spans="1:7" ht="15.75">
      <c r="A4" s="141">
        <f>+'Balance sheet'!A4:F4</f>
        <v>42460</v>
      </c>
      <c r="B4" s="141"/>
      <c r="C4" s="141"/>
      <c r="D4" s="141"/>
      <c r="E4" s="141"/>
      <c r="F4" s="141"/>
      <c r="G4" s="141"/>
    </row>
    <row r="5" spans="1:3" ht="12.75">
      <c r="A5" s="30"/>
      <c r="B5" s="30"/>
      <c r="C5" s="30"/>
    </row>
    <row r="6" spans="1:7" ht="15">
      <c r="A6" s="142" t="s">
        <v>21</v>
      </c>
      <c r="B6" s="142"/>
      <c r="C6" s="142"/>
      <c r="D6" s="142"/>
      <c r="E6" s="142"/>
      <c r="F6" s="142"/>
      <c r="G6" s="142"/>
    </row>
    <row r="7" spans="1:7" ht="12.75">
      <c r="A7" s="23" t="s">
        <v>1</v>
      </c>
      <c r="B7" s="37"/>
      <c r="C7" s="37" t="s">
        <v>116</v>
      </c>
      <c r="D7" s="37"/>
      <c r="E7" s="37"/>
      <c r="F7" s="37"/>
      <c r="G7" s="37" t="s">
        <v>121</v>
      </c>
    </row>
    <row r="8" spans="1:7" ht="12.75">
      <c r="A8" s="25" t="s">
        <v>2</v>
      </c>
      <c r="B8" s="20"/>
      <c r="C8" s="20" t="s">
        <v>117</v>
      </c>
      <c r="D8" s="20" t="s">
        <v>118</v>
      </c>
      <c r="E8" s="20" t="s">
        <v>119</v>
      </c>
      <c r="F8" s="20" t="s">
        <v>120</v>
      </c>
      <c r="G8" s="20" t="s">
        <v>117</v>
      </c>
    </row>
    <row r="9" spans="1:7" ht="19.5" customHeight="1">
      <c r="A9" s="26">
        <v>1</v>
      </c>
      <c r="B9" s="6" t="s">
        <v>122</v>
      </c>
      <c r="C9" s="97">
        <v>0</v>
      </c>
      <c r="D9" s="97">
        <v>0</v>
      </c>
      <c r="E9" s="97">
        <v>0</v>
      </c>
      <c r="F9" s="97">
        <v>0</v>
      </c>
      <c r="G9" s="80">
        <f aca="true" t="shared" si="0" ref="G9:G15">+C9+D9-E9-F9</f>
        <v>0</v>
      </c>
    </row>
    <row r="10" spans="1:7" ht="12.75" customHeight="1">
      <c r="A10" s="26"/>
      <c r="B10" s="6"/>
      <c r="C10" s="79"/>
      <c r="D10" s="79"/>
      <c r="E10" s="79"/>
      <c r="F10" s="79"/>
      <c r="G10" s="80"/>
    </row>
    <row r="11" spans="1:7" ht="19.5" customHeight="1">
      <c r="A11" s="26">
        <v>2</v>
      </c>
      <c r="B11" s="6" t="s">
        <v>123</v>
      </c>
      <c r="C11" s="95">
        <v>185457906</v>
      </c>
      <c r="D11" s="95">
        <f>955365</f>
        <v>955365</v>
      </c>
      <c r="E11" s="95">
        <v>0</v>
      </c>
      <c r="F11" s="95">
        <v>-154879</v>
      </c>
      <c r="G11" s="81">
        <f>+C11+D11-E11+F11</f>
        <v>186258392</v>
      </c>
    </row>
    <row r="12" spans="1:7" ht="19.5" customHeight="1">
      <c r="A12" s="26">
        <v>3</v>
      </c>
      <c r="B12" s="6" t="s">
        <v>124</v>
      </c>
      <c r="C12" s="95">
        <v>0</v>
      </c>
      <c r="D12" s="95">
        <v>0</v>
      </c>
      <c r="E12" s="95">
        <v>0</v>
      </c>
      <c r="F12" s="95">
        <v>0</v>
      </c>
      <c r="G12" s="81">
        <f t="shared" si="0"/>
        <v>0</v>
      </c>
    </row>
    <row r="13" spans="1:7" ht="19.5" customHeight="1">
      <c r="A13" s="26">
        <v>4</v>
      </c>
      <c r="B13" s="6" t="s">
        <v>125</v>
      </c>
      <c r="C13" s="95">
        <v>0</v>
      </c>
      <c r="D13" s="95">
        <v>0</v>
      </c>
      <c r="E13" s="95">
        <v>0</v>
      </c>
      <c r="F13" s="95">
        <v>0</v>
      </c>
      <c r="G13" s="81">
        <f t="shared" si="0"/>
        <v>0</v>
      </c>
    </row>
    <row r="14" spans="1:7" ht="19.5" customHeight="1" thickBot="1">
      <c r="A14" s="26">
        <v>5</v>
      </c>
      <c r="B14" s="6" t="s">
        <v>126</v>
      </c>
      <c r="C14" s="96">
        <v>13710067</v>
      </c>
      <c r="D14" s="96">
        <v>0</v>
      </c>
      <c r="E14" s="96">
        <v>0</v>
      </c>
      <c r="F14" s="96"/>
      <c r="G14" s="82">
        <f t="shared" si="0"/>
        <v>13710067</v>
      </c>
    </row>
    <row r="15" spans="1:7" ht="19.5" customHeight="1" thickBot="1">
      <c r="A15" s="26">
        <v>6</v>
      </c>
      <c r="B15" s="54" t="s">
        <v>127</v>
      </c>
      <c r="C15" s="84">
        <f>SUM(C11:C14)</f>
        <v>199167973</v>
      </c>
      <c r="D15" s="85">
        <f>SUM(D11:D14)</f>
        <v>955365</v>
      </c>
      <c r="E15" s="85">
        <f>SUM(E11:E14)</f>
        <v>0</v>
      </c>
      <c r="F15" s="85">
        <f>SUM(F11:F14)</f>
        <v>-154879</v>
      </c>
      <c r="G15" s="78">
        <f t="shared" si="0"/>
        <v>200278217</v>
      </c>
    </row>
    <row r="16" spans="1:7" ht="12" customHeight="1">
      <c r="A16" s="26"/>
      <c r="B16" s="12"/>
      <c r="C16" s="83"/>
      <c r="D16" s="83"/>
      <c r="E16" s="83"/>
      <c r="F16" s="83"/>
      <c r="G16" s="83"/>
    </row>
    <row r="17" spans="1:7" ht="19.5" customHeight="1">
      <c r="A17" s="26">
        <v>7</v>
      </c>
      <c r="B17" s="6" t="s">
        <v>128</v>
      </c>
      <c r="C17" s="95">
        <v>10553087</v>
      </c>
      <c r="D17" s="95">
        <f>29586</f>
        <v>29586</v>
      </c>
      <c r="E17" s="95"/>
      <c r="F17" s="95">
        <f>-F11</f>
        <v>154879</v>
      </c>
      <c r="G17" s="81">
        <f>+C17+D17-E17+F17</f>
        <v>10737552</v>
      </c>
    </row>
    <row r="18" spans="1:7" ht="19.5" customHeight="1">
      <c r="A18" s="26">
        <v>8</v>
      </c>
      <c r="B18" s="6" t="s">
        <v>129</v>
      </c>
      <c r="C18" s="95">
        <v>0</v>
      </c>
      <c r="D18" s="95">
        <v>0</v>
      </c>
      <c r="E18" s="95">
        <v>0</v>
      </c>
      <c r="F18" s="95">
        <v>0</v>
      </c>
      <c r="G18" s="81">
        <f>+C18+D18-E18-F18</f>
        <v>0</v>
      </c>
    </row>
    <row r="19" spans="1:7" ht="19.5" customHeight="1" thickBot="1">
      <c r="A19" s="26">
        <v>9</v>
      </c>
      <c r="B19" s="6" t="s">
        <v>130</v>
      </c>
      <c r="C19" s="96">
        <v>7660228</v>
      </c>
      <c r="D19" s="96">
        <f>38528</f>
        <v>38528</v>
      </c>
      <c r="E19" s="96">
        <v>46191</v>
      </c>
      <c r="F19" s="96">
        <v>0</v>
      </c>
      <c r="G19" s="82">
        <f>+C19+D19-E19-F19</f>
        <v>7652565</v>
      </c>
    </row>
    <row r="20" spans="1:7" ht="19.5" customHeight="1" thickBot="1">
      <c r="A20" s="26">
        <v>10</v>
      </c>
      <c r="B20" s="54" t="s">
        <v>131</v>
      </c>
      <c r="C20" s="84">
        <f>SUM(C15:C19)+C9</f>
        <v>217381288</v>
      </c>
      <c r="D20" s="84">
        <f>SUM(D15:D19)+D9</f>
        <v>1023479</v>
      </c>
      <c r="E20" s="84">
        <f>SUM(E15:E19)+E9</f>
        <v>46191</v>
      </c>
      <c r="F20" s="84">
        <f>SUM(F15:F19)+F9</f>
        <v>0</v>
      </c>
      <c r="G20" s="78">
        <f>+C20+D20-E20-F20</f>
        <v>218358576</v>
      </c>
    </row>
    <row r="21" spans="1:7" ht="11.25" customHeight="1">
      <c r="A21" s="26"/>
      <c r="B21" s="12"/>
      <c r="C21" s="83"/>
      <c r="D21" s="83"/>
      <c r="E21" s="83"/>
      <c r="F21" s="83"/>
      <c r="G21" s="83"/>
    </row>
    <row r="22" spans="1:7" ht="19.5" customHeight="1">
      <c r="A22" s="26">
        <v>11</v>
      </c>
      <c r="B22" s="6" t="s">
        <v>132</v>
      </c>
      <c r="C22" s="95">
        <v>0</v>
      </c>
      <c r="D22" s="95">
        <v>0</v>
      </c>
      <c r="E22" s="95">
        <v>0</v>
      </c>
      <c r="F22" s="95">
        <v>0</v>
      </c>
      <c r="G22" s="81">
        <f>+C22+D22-E22-F22</f>
        <v>0</v>
      </c>
    </row>
    <row r="23" spans="1:7" ht="19.5" customHeight="1">
      <c r="A23" s="26">
        <v>12</v>
      </c>
      <c r="B23" s="6" t="s">
        <v>133</v>
      </c>
      <c r="C23" s="95">
        <v>0</v>
      </c>
      <c r="D23" s="95">
        <v>0</v>
      </c>
      <c r="E23" s="95">
        <v>0</v>
      </c>
      <c r="F23" s="95">
        <v>0</v>
      </c>
      <c r="G23" s="81">
        <f>+C23+D23-E23-F23</f>
        <v>0</v>
      </c>
    </row>
    <row r="24" spans="1:7" ht="19.5" customHeight="1" thickBot="1">
      <c r="A24" s="26">
        <v>13</v>
      </c>
      <c r="B24" s="6" t="s">
        <v>134</v>
      </c>
      <c r="C24" s="96">
        <v>0</v>
      </c>
      <c r="D24" s="96">
        <v>0</v>
      </c>
      <c r="E24" s="96">
        <v>0</v>
      </c>
      <c r="F24" s="96">
        <v>0</v>
      </c>
      <c r="G24" s="82">
        <f>+C24+D24-E24-F24</f>
        <v>0</v>
      </c>
    </row>
    <row r="25" spans="1:7" ht="19.5" customHeight="1" thickBot="1">
      <c r="A25" s="26">
        <v>14</v>
      </c>
      <c r="B25" s="54" t="s">
        <v>8</v>
      </c>
      <c r="C25" s="84">
        <f>SUM(C20:C24)</f>
        <v>217381288</v>
      </c>
      <c r="D25" s="85">
        <f>SUM(D20:D24)</f>
        <v>1023479</v>
      </c>
      <c r="E25" s="85">
        <f>SUM(E20:E24)</f>
        <v>46191</v>
      </c>
      <c r="F25" s="85">
        <f>SUM(F20:F24)</f>
        <v>0</v>
      </c>
      <c r="G25" s="78">
        <f>+C25+D25-E25-F25</f>
        <v>218358576</v>
      </c>
    </row>
    <row r="26" spans="1:7" ht="11.25" customHeight="1">
      <c r="A26" s="26"/>
      <c r="B26" s="12"/>
      <c r="C26" s="86"/>
      <c r="D26" s="86"/>
      <c r="E26" s="86"/>
      <c r="F26" s="86"/>
      <c r="G26" s="86"/>
    </row>
    <row r="27" spans="1:7" ht="19.5" customHeight="1" thickBot="1">
      <c r="A27" s="26">
        <v>15</v>
      </c>
      <c r="B27" s="6" t="s">
        <v>135</v>
      </c>
      <c r="C27" s="96">
        <v>0</v>
      </c>
      <c r="D27" s="96">
        <v>0</v>
      </c>
      <c r="E27" s="96">
        <v>0</v>
      </c>
      <c r="F27" s="96">
        <v>0</v>
      </c>
      <c r="G27" s="82">
        <f>+C27+D27-E27-F27</f>
        <v>0</v>
      </c>
    </row>
    <row r="28" spans="1:7" ht="19.5" customHeight="1" thickBot="1">
      <c r="A28" s="26">
        <v>16</v>
      </c>
      <c r="B28" s="54" t="s">
        <v>136</v>
      </c>
      <c r="C28" s="84">
        <f>SUM(C25:C27)</f>
        <v>217381288</v>
      </c>
      <c r="D28" s="85">
        <f>SUM(D25:D27)</f>
        <v>1023479</v>
      </c>
      <c r="E28" s="85">
        <f>SUM(E25:E27)</f>
        <v>46191</v>
      </c>
      <c r="F28" s="85">
        <f>SUM(F25:F27)</f>
        <v>0</v>
      </c>
      <c r="G28" s="78">
        <f>+C28+D28-E28-F28</f>
        <v>218358576</v>
      </c>
    </row>
    <row r="29" spans="2:7" ht="19.5" customHeight="1">
      <c r="B29" s="109" t="s">
        <v>182</v>
      </c>
      <c r="G29" s="9" t="s">
        <v>169</v>
      </c>
    </row>
    <row r="30" ht="12.75">
      <c r="B30" s="111" t="s">
        <v>192</v>
      </c>
    </row>
    <row r="31" spans="3:7" ht="12.75">
      <c r="C31" s="110"/>
      <c r="G31" s="9">
        <f>+'Balance sheet'!C11+'Balance sheet'!C12-'Electric Plant'!G28</f>
        <v>0</v>
      </c>
    </row>
    <row r="32" ht="12.75">
      <c r="G32" s="9" t="s">
        <v>169</v>
      </c>
    </row>
  </sheetData>
  <sheetProtection/>
  <mergeCells count="5">
    <mergeCell ref="A1:G1"/>
    <mergeCell ref="A2:G2"/>
    <mergeCell ref="A4:G4"/>
    <mergeCell ref="A6:G6"/>
    <mergeCell ref="A3:G3"/>
  </mergeCells>
  <printOptions/>
  <pageMargins left="0.5" right="0.5" top="0.75" bottom="0.5" header="0.5" footer="0.5"/>
  <pageSetup fitToHeight="1" fitToWidth="1" horizontalDpi="300" verticalDpi="300" orientation="landscape" scale="98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8"/>
  <sheetViews>
    <sheetView zoomScale="80" zoomScaleNormal="80" zoomScalePageLayoutView="0" workbookViewId="0" topLeftCell="A1">
      <selection activeCell="H31" sqref="H31"/>
    </sheetView>
  </sheetViews>
  <sheetFormatPr defaultColWidth="9.140625" defaultRowHeight="12.75"/>
  <cols>
    <col min="2" max="2" width="45.00390625" style="0" customWidth="1"/>
    <col min="3" max="3" width="12.140625" style="0" customWidth="1"/>
  </cols>
  <sheetData>
    <row r="1" spans="1:7" ht="15.75">
      <c r="A1" s="139" t="str">
        <f>+'Balance sheet'!A1:F1</f>
        <v>Municipal Energy Agency of Nebraska</v>
      </c>
      <c r="B1" s="139"/>
      <c r="C1" s="139"/>
      <c r="D1" s="139"/>
      <c r="E1" s="139"/>
      <c r="F1" s="139"/>
      <c r="G1" s="139"/>
    </row>
    <row r="2" spans="1:7" ht="15">
      <c r="A2" s="140" t="s">
        <v>0</v>
      </c>
      <c r="B2" s="140"/>
      <c r="C2" s="140"/>
      <c r="D2" s="140"/>
      <c r="E2" s="140"/>
      <c r="F2" s="140"/>
      <c r="G2" s="140"/>
    </row>
    <row r="3" spans="1:7" ht="15">
      <c r="A3" s="140" t="s">
        <v>175</v>
      </c>
      <c r="B3" s="140"/>
      <c r="C3" s="140"/>
      <c r="D3" s="140"/>
      <c r="E3" s="140"/>
      <c r="F3" s="140"/>
      <c r="G3" s="140"/>
    </row>
    <row r="4" spans="1:7" ht="15.75">
      <c r="A4" s="141">
        <f>+'Balance sheet'!A4:F4</f>
        <v>42460</v>
      </c>
      <c r="B4" s="141"/>
      <c r="C4" s="141"/>
      <c r="D4" s="141"/>
      <c r="E4" s="141"/>
      <c r="F4" s="141"/>
      <c r="G4" s="141"/>
    </row>
    <row r="5" spans="1:3" ht="12.75">
      <c r="A5" s="30"/>
      <c r="B5" s="30"/>
      <c r="C5" s="30"/>
    </row>
    <row r="6" ht="12.75">
      <c r="A6" t="s">
        <v>137</v>
      </c>
    </row>
    <row r="7" ht="12.75">
      <c r="A7" t="s">
        <v>5</v>
      </c>
    </row>
    <row r="8" spans="1:3" ht="12.75">
      <c r="A8">
        <v>1</v>
      </c>
      <c r="B8" t="s">
        <v>138</v>
      </c>
      <c r="C8" s="9">
        <v>704654</v>
      </c>
    </row>
  </sheetData>
  <sheetProtection/>
  <mergeCells count="4">
    <mergeCell ref="A1:G1"/>
    <mergeCell ref="A2:G2"/>
    <mergeCell ref="A4:G4"/>
    <mergeCell ref="A3:G3"/>
  </mergeCells>
  <printOptions/>
  <pageMargins left="0.75" right="0.75" top="1" bottom="1" header="0.5" footer="0.5"/>
  <pageSetup fitToHeight="1" fitToWidth="1" horizontalDpi="300" verticalDpi="300" orientation="portrait" scale="86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6.7109375" style="0" customWidth="1"/>
    <col min="2" max="2" width="29.57421875" style="0" customWidth="1"/>
    <col min="3" max="6" width="15.7109375" style="0" customWidth="1"/>
  </cols>
  <sheetData>
    <row r="1" spans="1:7" ht="15.75">
      <c r="A1" s="139" t="str">
        <f>+'Balance sheet'!A1:F1</f>
        <v>Municipal Energy Agency of Nebraska</v>
      </c>
      <c r="B1" s="139"/>
      <c r="C1" s="139"/>
      <c r="D1" s="139"/>
      <c r="E1" s="139"/>
      <c r="F1" s="139"/>
      <c r="G1" s="10"/>
    </row>
    <row r="2" spans="1:7" ht="15">
      <c r="A2" s="140" t="s">
        <v>0</v>
      </c>
      <c r="B2" s="140"/>
      <c r="C2" s="140"/>
      <c r="D2" s="140"/>
      <c r="E2" s="140"/>
      <c r="F2" s="140"/>
      <c r="G2" s="10"/>
    </row>
    <row r="3" spans="1:7" ht="15">
      <c r="A3" s="140" t="s">
        <v>176</v>
      </c>
      <c r="B3" s="140"/>
      <c r="C3" s="140"/>
      <c r="D3" s="140"/>
      <c r="E3" s="140"/>
      <c r="F3" s="140"/>
      <c r="G3" s="10"/>
    </row>
    <row r="4" spans="1:7" ht="15.75">
      <c r="A4" s="141">
        <f>+'Balance sheet'!A4:F4</f>
        <v>42460</v>
      </c>
      <c r="B4" s="141"/>
      <c r="C4" s="141"/>
      <c r="D4" s="141"/>
      <c r="E4" s="141"/>
      <c r="F4" s="141"/>
      <c r="G4" s="22"/>
    </row>
    <row r="6" spans="1:6" ht="12.75">
      <c r="A6" s="143" t="s">
        <v>140</v>
      </c>
      <c r="B6" s="143"/>
      <c r="C6" s="143"/>
      <c r="D6" s="143"/>
      <c r="E6" s="143"/>
      <c r="F6" s="143"/>
    </row>
    <row r="7" spans="1:6" ht="12.75">
      <c r="A7" s="23" t="s">
        <v>1</v>
      </c>
      <c r="B7" s="19"/>
      <c r="C7" s="19" t="s">
        <v>177</v>
      </c>
      <c r="D7" s="19" t="s">
        <v>178</v>
      </c>
      <c r="E7" s="19" t="s">
        <v>180</v>
      </c>
      <c r="F7" s="19" t="s">
        <v>179</v>
      </c>
    </row>
    <row r="8" spans="1:6" ht="12.75">
      <c r="A8" s="25" t="s">
        <v>5</v>
      </c>
      <c r="B8" s="20"/>
      <c r="C8" s="19" t="s">
        <v>139</v>
      </c>
      <c r="D8" s="20" t="s">
        <v>141</v>
      </c>
      <c r="E8" s="20" t="s">
        <v>142</v>
      </c>
      <c r="F8" s="20" t="s">
        <v>143</v>
      </c>
    </row>
    <row r="9" spans="1:6" ht="12.75">
      <c r="A9" s="4">
        <v>1</v>
      </c>
      <c r="B9" s="2" t="s">
        <v>144</v>
      </c>
      <c r="C9" s="43"/>
      <c r="D9" s="38"/>
      <c r="E9" s="38"/>
      <c r="F9" s="38"/>
    </row>
    <row r="10" spans="1:6" ht="12.75">
      <c r="A10" s="5"/>
      <c r="B10" s="1" t="s">
        <v>145</v>
      </c>
      <c r="C10" s="68">
        <v>9081402</v>
      </c>
      <c r="D10" s="98">
        <v>4912106</v>
      </c>
      <c r="E10" s="98">
        <v>4257377</v>
      </c>
      <c r="F10" s="102">
        <f>SUM(C10:E10)</f>
        <v>18250885</v>
      </c>
    </row>
    <row r="11" spans="1:6" ht="12.75">
      <c r="A11" s="5">
        <v>2</v>
      </c>
      <c r="B11" s="1" t="s">
        <v>146</v>
      </c>
      <c r="C11" s="62">
        <v>0</v>
      </c>
      <c r="D11" s="94">
        <v>0</v>
      </c>
      <c r="E11" s="94">
        <v>0</v>
      </c>
      <c r="F11" s="103">
        <f>SUM(C11:E11)</f>
        <v>0</v>
      </c>
    </row>
    <row r="12" spans="1:6" ht="12.75">
      <c r="A12" s="4">
        <v>3</v>
      </c>
      <c r="B12" s="2" t="s">
        <v>147</v>
      </c>
      <c r="C12" s="66"/>
      <c r="D12" s="93"/>
      <c r="E12" s="93"/>
      <c r="F12" s="104"/>
    </row>
    <row r="13" spans="1:6" ht="12.75">
      <c r="A13" s="5"/>
      <c r="B13" s="90" t="s">
        <v>148</v>
      </c>
      <c r="C13" s="62">
        <v>0</v>
      </c>
      <c r="D13" s="94">
        <v>0</v>
      </c>
      <c r="E13" s="94">
        <v>0</v>
      </c>
      <c r="F13" s="103">
        <f>SUM(C13:E13)</f>
        <v>0</v>
      </c>
    </row>
    <row r="14" spans="1:6" ht="12.75">
      <c r="A14" s="17">
        <v>4</v>
      </c>
      <c r="B14" s="40" t="s">
        <v>149</v>
      </c>
      <c r="C14" s="66"/>
      <c r="D14" s="93"/>
      <c r="E14" s="93"/>
      <c r="F14" s="104"/>
    </row>
    <row r="15" spans="1:6" ht="12.75">
      <c r="A15" s="5"/>
      <c r="B15" s="91" t="s">
        <v>150</v>
      </c>
      <c r="C15" s="62">
        <v>0</v>
      </c>
      <c r="D15" s="94">
        <v>813784</v>
      </c>
      <c r="E15" s="94">
        <v>68964</v>
      </c>
      <c r="F15" s="103">
        <f>SUM(C15:E15)</f>
        <v>882748</v>
      </c>
    </row>
    <row r="16" spans="1:6" ht="12.75">
      <c r="A16" s="7">
        <v>5</v>
      </c>
      <c r="B16" s="41" t="s">
        <v>151</v>
      </c>
      <c r="C16" s="65">
        <v>0</v>
      </c>
      <c r="D16" s="99">
        <v>75915411</v>
      </c>
      <c r="E16" s="99">
        <v>0</v>
      </c>
      <c r="F16" s="105">
        <f>SUM(C16:E16)</f>
        <v>75915411</v>
      </c>
    </row>
    <row r="17" spans="1:6" ht="12.75">
      <c r="A17" s="4">
        <v>6</v>
      </c>
      <c r="B17" s="2" t="s">
        <v>152</v>
      </c>
      <c r="C17" s="66"/>
      <c r="D17" s="93"/>
      <c r="E17" s="93"/>
      <c r="F17" s="104"/>
    </row>
    <row r="18" spans="1:6" ht="13.5" thickBot="1">
      <c r="A18" s="5"/>
      <c r="B18" s="90" t="s">
        <v>153</v>
      </c>
      <c r="C18" s="66">
        <v>0</v>
      </c>
      <c r="D18" s="93">
        <v>0</v>
      </c>
      <c r="E18" s="93">
        <v>0</v>
      </c>
      <c r="F18" s="104">
        <f>SUM(C18:E18)</f>
        <v>0</v>
      </c>
    </row>
    <row r="19" spans="1:6" ht="13.5" thickBot="1">
      <c r="A19" s="6">
        <v>7</v>
      </c>
      <c r="B19" s="87" t="s">
        <v>154</v>
      </c>
      <c r="C19" s="84">
        <f>SUM(C10:C18)</f>
        <v>9081402</v>
      </c>
      <c r="D19" s="88">
        <f>SUM(D10:D18)</f>
        <v>81641301</v>
      </c>
      <c r="E19" s="88">
        <f>SUM(E10:E18)</f>
        <v>4326341</v>
      </c>
      <c r="F19" s="89">
        <f>SUM(C19:E19)</f>
        <v>95049044</v>
      </c>
    </row>
    <row r="20" spans="1:6" ht="12.75">
      <c r="A20" s="4">
        <v>8</v>
      </c>
      <c r="B20" s="21" t="s">
        <v>155</v>
      </c>
      <c r="C20" s="100"/>
      <c r="D20" s="100"/>
      <c r="E20" s="100"/>
      <c r="F20" s="38"/>
    </row>
    <row r="21" spans="1:7" ht="12.75">
      <c r="A21" s="5"/>
      <c r="B21" s="92" t="s">
        <v>156</v>
      </c>
      <c r="C21" s="106" t="s">
        <v>170</v>
      </c>
      <c r="D21" s="94">
        <v>6091638</v>
      </c>
      <c r="E21" s="94">
        <v>0</v>
      </c>
      <c r="F21" s="77">
        <f>SUM(D21:E21)</f>
        <v>6091638</v>
      </c>
      <c r="G21" t="s">
        <v>169</v>
      </c>
    </row>
    <row r="22" spans="1:6" ht="12.75">
      <c r="A22" s="4">
        <v>9</v>
      </c>
      <c r="B22" s="21" t="s">
        <v>157</v>
      </c>
      <c r="C22" s="107"/>
      <c r="D22" s="93"/>
      <c r="E22" s="93"/>
      <c r="F22" s="76"/>
    </row>
    <row r="23" spans="1:6" ht="12.75">
      <c r="A23" s="5"/>
      <c r="B23" s="92" t="s">
        <v>158</v>
      </c>
      <c r="C23" s="106" t="s">
        <v>170</v>
      </c>
      <c r="D23" s="94">
        <v>0</v>
      </c>
      <c r="E23" s="94">
        <v>0</v>
      </c>
      <c r="F23" s="77">
        <f>+D23+E23</f>
        <v>0</v>
      </c>
    </row>
    <row r="24" spans="1:6" ht="12.75">
      <c r="A24" s="4">
        <v>10</v>
      </c>
      <c r="B24" s="21" t="s">
        <v>159</v>
      </c>
      <c r="C24" s="107"/>
      <c r="D24" s="93"/>
      <c r="E24" s="93"/>
      <c r="F24" s="76"/>
    </row>
    <row r="25" spans="1:6" ht="12.75">
      <c r="A25" s="5"/>
      <c r="B25" s="92" t="s">
        <v>160</v>
      </c>
      <c r="C25" s="106" t="s">
        <v>170</v>
      </c>
      <c r="D25" s="94">
        <v>0</v>
      </c>
      <c r="E25" s="94">
        <v>0</v>
      </c>
      <c r="F25" s="77">
        <f>+D25+E25</f>
        <v>0</v>
      </c>
    </row>
    <row r="26" spans="1:6" ht="12.75">
      <c r="A26" s="4">
        <v>11</v>
      </c>
      <c r="B26" s="21" t="s">
        <v>161</v>
      </c>
      <c r="C26" s="107"/>
      <c r="D26" s="93"/>
      <c r="E26" s="93"/>
      <c r="F26" s="76"/>
    </row>
    <row r="27" spans="1:6" ht="12.75">
      <c r="A27" s="5"/>
      <c r="B27" s="92" t="s">
        <v>162</v>
      </c>
      <c r="C27" s="106" t="s">
        <v>170</v>
      </c>
      <c r="D27" s="94">
        <v>0</v>
      </c>
      <c r="E27" s="94">
        <v>0</v>
      </c>
      <c r="F27" s="77">
        <f>+D27+E27</f>
        <v>0</v>
      </c>
    </row>
    <row r="28" spans="1:6" ht="12.75">
      <c r="A28" s="6">
        <v>12</v>
      </c>
      <c r="B28" s="39" t="s">
        <v>163</v>
      </c>
      <c r="C28" s="101" t="s">
        <v>170</v>
      </c>
      <c r="D28" s="99">
        <v>0</v>
      </c>
      <c r="E28" s="99">
        <v>0</v>
      </c>
      <c r="F28" s="77">
        <f>+D28+E28</f>
        <v>0</v>
      </c>
    </row>
    <row r="29" spans="1:6" ht="12.75">
      <c r="A29" s="6">
        <v>13</v>
      </c>
      <c r="B29" s="39" t="s">
        <v>164</v>
      </c>
      <c r="C29" s="101" t="s">
        <v>170</v>
      </c>
      <c r="D29" s="99">
        <v>7546319</v>
      </c>
      <c r="E29" s="99">
        <v>0</v>
      </c>
      <c r="F29" s="77">
        <f>+D29+E29</f>
        <v>7546319</v>
      </c>
    </row>
    <row r="30" spans="1:6" ht="13.5" thickBot="1">
      <c r="A30" s="4">
        <v>14</v>
      </c>
      <c r="B30" s="21" t="s">
        <v>165</v>
      </c>
      <c r="C30" s="108"/>
      <c r="D30" s="100"/>
      <c r="E30" s="100"/>
      <c r="F30" s="38"/>
    </row>
    <row r="31" spans="1:6" ht="13.5" thickBot="1">
      <c r="A31" s="5"/>
      <c r="B31" s="90" t="s">
        <v>166</v>
      </c>
      <c r="C31" s="84" t="s">
        <v>171</v>
      </c>
      <c r="D31" s="88">
        <f>SUM(D19:D29)</f>
        <v>95279258</v>
      </c>
      <c r="E31" s="88">
        <f>SUM(E19:E29)</f>
        <v>4326341</v>
      </c>
      <c r="F31" s="89">
        <f>SUM(F19:F30)</f>
        <v>108687001</v>
      </c>
    </row>
    <row r="32" spans="3:6" ht="12.75">
      <c r="C32" s="9"/>
      <c r="D32" s="9"/>
      <c r="E32" s="9"/>
      <c r="F32" s="9"/>
    </row>
    <row r="33" spans="2:6" ht="12.75">
      <c r="B33" s="144" t="s">
        <v>167</v>
      </c>
      <c r="C33" s="145"/>
      <c r="D33" s="147">
        <v>25</v>
      </c>
      <c r="E33" s="9"/>
      <c r="F33" s="9"/>
    </row>
    <row r="34" spans="2:6" ht="12.75">
      <c r="B34" s="3" t="s">
        <v>168</v>
      </c>
      <c r="C34" s="34"/>
      <c r="D34" s="148">
        <v>26</v>
      </c>
      <c r="E34" s="9"/>
      <c r="F34" s="9"/>
    </row>
    <row r="35" spans="3:6" ht="12.75">
      <c r="C35" s="9"/>
      <c r="D35" s="9"/>
      <c r="E35" s="9"/>
      <c r="F35" s="9"/>
    </row>
    <row r="36" ht="12.75">
      <c r="B36" s="109" t="s">
        <v>183</v>
      </c>
    </row>
  </sheetData>
  <sheetProtection/>
  <mergeCells count="6">
    <mergeCell ref="A6:F6"/>
    <mergeCell ref="B33:C33"/>
    <mergeCell ref="A1:F1"/>
    <mergeCell ref="A2:F2"/>
    <mergeCell ref="A4:F4"/>
    <mergeCell ref="A3:F3"/>
  </mergeCells>
  <printOptions/>
  <pageMargins left="0.75" right="0.75" top="1" bottom="1" header="0.5" footer="0.5"/>
  <pageSetup fitToHeight="1" fitToWidth="1" horizontalDpi="300" verticalDpi="300" orientation="portrait" scale="8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14"/>
  <sheetViews>
    <sheetView tabSelected="1" zoomScalePageLayoutView="0" workbookViewId="0" topLeftCell="A1">
      <selection activeCell="Q28" sqref="Q28"/>
    </sheetView>
  </sheetViews>
  <sheetFormatPr defaultColWidth="9.140625" defaultRowHeight="12.75"/>
  <sheetData>
    <row r="1" ht="12.75">
      <c r="A1" s="110" t="s">
        <v>181</v>
      </c>
    </row>
    <row r="2" ht="12.75">
      <c r="A2" s="110" t="s">
        <v>184</v>
      </c>
    </row>
    <row r="3" ht="12.75">
      <c r="A3" s="110" t="s">
        <v>191</v>
      </c>
    </row>
    <row r="5" ht="12.75">
      <c r="A5" s="109" t="s">
        <v>185</v>
      </c>
    </row>
    <row r="7" ht="12.75">
      <c r="B7" s="146" t="s">
        <v>193</v>
      </c>
    </row>
    <row r="8" ht="12.75">
      <c r="B8" s="146" t="s">
        <v>194</v>
      </c>
    </row>
    <row r="9" ht="12.75">
      <c r="B9" s="146" t="s">
        <v>190</v>
      </c>
    </row>
    <row r="11" ht="12.75">
      <c r="A11" s="109" t="s">
        <v>186</v>
      </c>
    </row>
    <row r="12" ht="12.75">
      <c r="A12" s="109" t="s">
        <v>187</v>
      </c>
    </row>
    <row r="13" ht="12.75">
      <c r="A13" s="109" t="s">
        <v>188</v>
      </c>
    </row>
    <row r="14" ht="12.75">
      <c r="A14" s="109" t="s">
        <v>189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Public Power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Horstmanshof</dc:creator>
  <cp:keywords/>
  <dc:description/>
  <cp:lastModifiedBy>Jamie Johnson</cp:lastModifiedBy>
  <cp:lastPrinted>2009-03-12T15:44:21Z</cp:lastPrinted>
  <dcterms:created xsi:type="dcterms:W3CDTF">2005-04-15T13:36:01Z</dcterms:created>
  <dcterms:modified xsi:type="dcterms:W3CDTF">2017-03-10T14:40:23Z</dcterms:modified>
  <cp:category/>
  <cp:version/>
  <cp:contentType/>
  <cp:contentStatus/>
</cp:coreProperties>
</file>