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24226"/>
  <mc:AlternateContent xmlns:mc="http://schemas.openxmlformats.org/markup-compatibility/2006">
    <mc:Choice Requires="x15">
      <x15ac:absPath xmlns:x15ac="http://schemas.microsoft.com/office/spreadsheetml/2010/11/ac" url="K:\Accounting\MEAN\MISO\Attachment O\2017 - MEAN - Archive 04.2021 - Delete 04.2024\Posted Documents\"/>
    </mc:Choice>
  </mc:AlternateContent>
  <bookViews>
    <workbookView xWindow="480" yWindow="3495" windowWidth="18195" windowHeight="9780" activeTab="5"/>
  </bookViews>
  <sheets>
    <sheet name="BS" sheetId="1" r:id="rId1"/>
    <sheet name="Stmt Rev Exp Net Position" sheetId="2" r:id="rId2"/>
    <sheet name="Note 2" sheetId="4" r:id="rId3"/>
    <sheet name="Note 3 &amp; Note 4" sheetId="3" r:id="rId4"/>
    <sheet name="Note 7" sheetId="12" r:id="rId5"/>
    <sheet name="Note 9" sheetId="10" r:id="rId6"/>
    <sheet name="Note 10" sheetId="5" r:id="rId7"/>
    <sheet name="AR" sheetId="6" r:id="rId8"/>
    <sheet name="Prod Cap Op Assets" sheetId="7" r:id="rId9"/>
    <sheet name="AP" sheetId="8" r:id="rId10"/>
    <sheet name="Taxes" sheetId="11" r:id="rId11"/>
  </sheets>
  <externalReferences>
    <externalReference r:id="rId12"/>
    <externalReference r:id="rId13"/>
    <externalReference r:id="rId14"/>
    <externalReference r:id="rId15"/>
  </externalReferences>
  <definedNames>
    <definedName name="Activities" localSheetId="4">#REF!</definedName>
    <definedName name="Activities" localSheetId="5">#REF!</definedName>
    <definedName name="Activities">#REF!</definedName>
    <definedName name="Activities2" localSheetId="4">#REF!</definedName>
    <definedName name="Activities2" localSheetId="5">#REF!</definedName>
    <definedName name="Activities2">#REF!</definedName>
    <definedName name="BalanceSheet">BS!$A$4:$B$55</definedName>
    <definedName name="BalanceSheetAssets">BS!$A$4:$B$29</definedName>
    <definedName name="BalanceSheetLiabilities" localSheetId="4">#REF!</definedName>
    <definedName name="BalanceSheetLiabilities" localSheetId="5">#REF!</definedName>
    <definedName name="BalanceSheetLiabilities">#REF!</definedName>
    <definedName name="cf">'[1]Indirect method'!$A$1:$P$49</definedName>
    <definedName name="Client" localSheetId="4">#REF!</definedName>
    <definedName name="Client" localSheetId="5">#REF!</definedName>
    <definedName name="Client">#REF!</definedName>
    <definedName name="Date" localSheetId="4">#REF!</definedName>
    <definedName name="Date" localSheetId="5">#REF!</definedName>
    <definedName name="Date">#REF!</definedName>
    <definedName name="Dates">#REF!</definedName>
    <definedName name="FinancialPosition" localSheetId="4">#REF!</definedName>
    <definedName name="FinancialPosition" localSheetId="5">#REF!</definedName>
    <definedName name="FinancialPosition">#REF!</definedName>
    <definedName name="IncomeStatement" localSheetId="1">'Stmt Rev Exp Net Position'!$A$4:$B$35</definedName>
    <definedName name="Note_CapitalAssetFAS34" localSheetId="4">#REF!</definedName>
    <definedName name="Note_CapitalAssetFAS34" localSheetId="5">#REF!</definedName>
    <definedName name="Note_CapitalAssetFAS34">#REF!</definedName>
    <definedName name="Note_CapitalAssetFAS62" localSheetId="4">#REF!</definedName>
    <definedName name="Note_CapitalAssetFAS62" localSheetId="5">#REF!</definedName>
    <definedName name="Note_CapitalAssetFAS62">#REF!</definedName>
    <definedName name="Note_CapitalAssetsCY" localSheetId="3">'Note 3 &amp; Note 4'!$B$4:$I$15</definedName>
    <definedName name="Note_CapitalAssetsPY" localSheetId="3">'Note 3 &amp; Note 4'!#REF!</definedName>
    <definedName name="Note_CapitalAssetsPY" localSheetId="4">'[2]Capital Assets'!#REF!</definedName>
    <definedName name="Note_CapitalAssetsPY" localSheetId="5">'[3]Capital Assets'!#REF!</definedName>
    <definedName name="Note_CapitalAssetsPY">'[3]Capital Assets'!#REF!</definedName>
    <definedName name="Note_CapitalLeaseObligations" localSheetId="4">#REF!</definedName>
    <definedName name="Note_CapitalLeaseObligations" localSheetId="5">#REF!</definedName>
    <definedName name="Note_CapitalLeaseObligations">#REF!</definedName>
    <definedName name="Note_CarryValues" localSheetId="4">#REF!</definedName>
    <definedName name="Note_CarryValues" localSheetId="5">#REF!</definedName>
    <definedName name="Note_CarryValues">#REF!</definedName>
    <definedName name="Note_CarryValuesGASB40" localSheetId="4">#REF!</definedName>
    <definedName name="Note_CarryValuesGASB40" localSheetId="5">#REF!</definedName>
    <definedName name="Note_CarryValuesGASB40">#REF!</definedName>
    <definedName name="Note_DebtSvcRequirement" localSheetId="4">#REF!</definedName>
    <definedName name="Note_DebtSvcRequirement" localSheetId="5">#REF!</definedName>
    <definedName name="Note_DebtSvcRequirement">#REF!</definedName>
    <definedName name="Note_Deposits" localSheetId="4">#REF!</definedName>
    <definedName name="Note_Deposits" localSheetId="5">#REF!</definedName>
    <definedName name="Note_Deposits">#REF!</definedName>
    <definedName name="Note_DepositsGASB40" localSheetId="4">#REF!</definedName>
    <definedName name="Note_DepositsGASB40" localSheetId="5">#REF!</definedName>
    <definedName name="Note_DepositsGASB40">#REF!</definedName>
    <definedName name="Note_IntRateSwap" localSheetId="4">#REF!</definedName>
    <definedName name="Note_IntRateSwap" localSheetId="5">#REF!</definedName>
    <definedName name="Note_IntRateSwap">#REF!</definedName>
    <definedName name="Note_InvestmentsCY" localSheetId="4">'[2]Investments Maturities'!#REF!</definedName>
    <definedName name="Note_InvestmentsCY" localSheetId="5">'[3]Investments Maturities'!#REF!</definedName>
    <definedName name="Note_InvestmentsCY">'[3]Investments Maturities'!#REF!</definedName>
    <definedName name="Note_InvestmentsPY" localSheetId="4">'[2]Investments Maturities'!#REF!</definedName>
    <definedName name="Note_InvestmentsPY" localSheetId="5">'[3]Investments Maturities'!#REF!</definedName>
    <definedName name="Note_InvestmentsPY">'[3]Investments Maturities'!#REF!</definedName>
    <definedName name="Note_InvestmentsPYGASB40" localSheetId="4">'[2]Investments Maturities'!#REF!</definedName>
    <definedName name="Note_InvestmentsPYGASB40" localSheetId="5">'[3]Investments Maturities'!#REF!</definedName>
    <definedName name="Note_InvestmentsPYGASB40">'[3]Investments Maturities'!#REF!</definedName>
    <definedName name="Note_InvIncome" localSheetId="4">#REF!</definedName>
    <definedName name="Note_InvIncome" localSheetId="5">#REF!</definedName>
    <definedName name="Note_InvIncome">#REF!</definedName>
    <definedName name="Note_InvIncomeGASB40" localSheetId="4">#REF!</definedName>
    <definedName name="Note_InvIncomeGASB40" localSheetId="5">#REF!</definedName>
    <definedName name="Note_InvIncomeGASB40">#REF!</definedName>
    <definedName name="Note_LongTermLiabCY" localSheetId="4">#REF!</definedName>
    <definedName name="Note_LongTermLiabCY" localSheetId="5">#REF!</definedName>
    <definedName name="Note_LongTermLiabCY">#REF!</definedName>
    <definedName name="Note_LongTermLiabPY" localSheetId="4">#REF!</definedName>
    <definedName name="Note_LongTermLiabPY" localSheetId="5">#REF!</definedName>
    <definedName name="Note_LongTermLiabPY">#REF!</definedName>
    <definedName name="Note_MinLeasePmt" localSheetId="4">#REF!</definedName>
    <definedName name="Note_MinLeasePmt" localSheetId="5">#REF!</definedName>
    <definedName name="Note_MinLeasePmt">#REF!</definedName>
    <definedName name="Note_RentalExp" localSheetId="4">#REF!</definedName>
    <definedName name="Note_RentalExp" localSheetId="5">#REF!</definedName>
    <definedName name="Note_RentalExp">#REF!</definedName>
    <definedName name="Note_UnivFdnContributionRecCY" localSheetId="4">#REF!</definedName>
    <definedName name="Note_UnivFdnContributionRecCY" localSheetId="5">#REF!</definedName>
    <definedName name="Note_UnivFdnContributionRecCY">#REF!</definedName>
    <definedName name="Note_UnivFdnContributionRecPY" localSheetId="4">#REF!</definedName>
    <definedName name="Note_UnivFdnContributionRecPY" localSheetId="5">#REF!</definedName>
    <definedName name="Note_UnivFdnContributionRecPY">#REF!</definedName>
    <definedName name="Note_UnivFdnInvestments" localSheetId="4">#REF!</definedName>
    <definedName name="Note_UnivFdnInvestments" localSheetId="5">#REF!</definedName>
    <definedName name="Note_UnivFdnInvestments">#REF!</definedName>
    <definedName name="Note_UnivFdnInvReturn" localSheetId="4">#REF!</definedName>
    <definedName name="Note_UnivFdnInvReturn" localSheetId="5">#REF!</definedName>
    <definedName name="Note_UnivFdnInvReturn">#REF!</definedName>
    <definedName name="Note_UnivFdnNetAssets" localSheetId="4">#REF!</definedName>
    <definedName name="Note_UnivFdnNetAssets" localSheetId="5">#REF!</definedName>
    <definedName name="Note_UnivFdnNetAssets">#REF!</definedName>
    <definedName name="Note2_Investments">'Note 2'!$A$4:$C$30</definedName>
    <definedName name="Note4_ProdCapacity" localSheetId="4">#REF!</definedName>
    <definedName name="Note4_ProdCapacity">'Note 3 &amp; Note 4'!$B$4:$I$15</definedName>
    <definedName name="Note6_LTDebt" localSheetId="4">'Note 7'!$A$1:$E$20</definedName>
    <definedName name="Note6_LTDebtCont" localSheetId="4">#REF!</definedName>
    <definedName name="Note6_LTDebtCont" localSheetId="5">#REF!</definedName>
    <definedName name="Note6_LTDebtCont">#REF!</definedName>
    <definedName name="Note7_ElectricEnergy" localSheetId="5">'Note 9'!$A$4:$C$11</definedName>
    <definedName name="Note9_Coalition">'Note 10'!$A$4:$C$15</definedName>
    <definedName name="Print">'[4]Indirect method'!$A$1:$P$49</definedName>
    <definedName name="_xlnm.Print_Area" localSheetId="0">BS!$A$4:$B$55</definedName>
    <definedName name="_xlnm.Print_Area" localSheetId="1">'Stmt Rev Exp Net Position'!$A$4:$B$35</definedName>
    <definedName name="RevExpChangeNetAssets">'Stmt Rev Exp Net Position'!$A$4:$B$29</definedName>
    <definedName name="RevExpChangeNetAssets2">'Stmt Rev Exp Net Position'!$A$30:$B$35</definedName>
  </definedNames>
  <calcPr calcId="171027"/>
</workbook>
</file>

<file path=xl/calcChain.xml><?xml version="1.0" encoding="utf-8"?>
<calcChain xmlns="http://schemas.openxmlformats.org/spreadsheetml/2006/main">
  <c r="B30" i="11" l="1"/>
  <c r="B26" i="11"/>
  <c r="B34" i="11" l="1"/>
  <c r="B14" i="11" s="1"/>
  <c r="E11" i="8" l="1"/>
  <c r="H19" i="12"/>
  <c r="D19" i="12"/>
  <c r="J17" i="12"/>
  <c r="L16" i="12"/>
  <c r="L19" i="12" s="1"/>
  <c r="H16" i="12"/>
  <c r="B16" i="12"/>
  <c r="J16" i="12" s="1"/>
  <c r="J19" i="12" s="1"/>
  <c r="J13" i="12"/>
  <c r="J11" i="12"/>
  <c r="J7" i="12"/>
  <c r="K42" i="3"/>
  <c r="G42" i="3"/>
  <c r="E42" i="3"/>
  <c r="G38" i="3"/>
  <c r="E38" i="3"/>
  <c r="K40" i="3"/>
  <c r="K35" i="3"/>
  <c r="K33" i="3"/>
  <c r="K32" i="3"/>
  <c r="G18" i="3"/>
  <c r="G20" i="3" s="1"/>
  <c r="E20" i="3"/>
  <c r="C20" i="3"/>
  <c r="G17" i="3"/>
  <c r="G16" i="3"/>
  <c r="G15" i="3"/>
  <c r="G12" i="3"/>
  <c r="G11" i="3"/>
  <c r="G10" i="3"/>
  <c r="G9" i="3"/>
  <c r="B29" i="4"/>
  <c r="B27" i="4"/>
  <c r="B24" i="4"/>
  <c r="B18" i="4"/>
  <c r="B12" i="4"/>
  <c r="B37" i="2"/>
  <c r="B34" i="2"/>
  <c r="B30" i="2"/>
  <c r="B28" i="2"/>
  <c r="Q19" i="12" l="1"/>
  <c r="B19" i="12"/>
  <c r="K38" i="3"/>
  <c r="B24" i="2" l="1"/>
  <c r="B19" i="2"/>
  <c r="B17" i="2"/>
  <c r="B10" i="2"/>
  <c r="B57" i="1"/>
  <c r="B54" i="1"/>
  <c r="B51" i="1"/>
  <c r="B39" i="1"/>
  <c r="B29" i="1"/>
  <c r="B24" i="1"/>
  <c r="B14" i="1"/>
  <c r="I4" i="2" l="1"/>
  <c r="I25" i="2" l="1"/>
  <c r="B28" i="11" s="1"/>
  <c r="B27" i="11" s="1"/>
  <c r="I24" i="2"/>
  <c r="B24" i="11" l="1"/>
  <c r="E14" i="7"/>
  <c r="K36" i="3" l="1"/>
  <c r="N4" i="3" s="1"/>
  <c r="N6" i="3"/>
  <c r="I11" i="2" l="1"/>
  <c r="I10" i="2"/>
  <c r="F4" i="4"/>
  <c r="B42" i="10" l="1"/>
  <c r="B32" i="10"/>
  <c r="I22" i="2" s="1"/>
  <c r="B32" i="11" s="1"/>
  <c r="B31" i="11" s="1"/>
  <c r="G34" i="10" l="1"/>
  <c r="I23" i="2"/>
  <c r="G20" i="10"/>
  <c r="B13" i="11"/>
  <c r="G39" i="10" l="1"/>
  <c r="B15" i="11"/>
  <c r="B9" i="11"/>
  <c r="B10" i="11" s="1"/>
  <c r="N5" i="3" l="1"/>
  <c r="N7" i="3" s="1"/>
  <c r="C15" i="7" l="1"/>
  <c r="C17" i="7" s="1"/>
  <c r="I26" i="2" l="1"/>
  <c r="I17" i="2"/>
  <c r="I16" i="2"/>
  <c r="I12" i="2"/>
  <c r="I5" i="2"/>
  <c r="E8" i="8"/>
  <c r="E6" i="8"/>
  <c r="E13" i="7"/>
  <c r="E7" i="7"/>
  <c r="E6" i="7"/>
  <c r="F12" i="7"/>
  <c r="F11" i="7"/>
  <c r="E10" i="7"/>
  <c r="D9" i="7"/>
  <c r="D8" i="7"/>
  <c r="E11" i="6"/>
  <c r="E15" i="6" s="1"/>
  <c r="E7" i="6"/>
  <c r="E6" i="6"/>
  <c r="F6" i="4"/>
  <c r="F5" i="4"/>
  <c r="N8" i="3"/>
  <c r="E8" i="6" l="1"/>
  <c r="E15" i="7"/>
  <c r="D15" i="7"/>
  <c r="F15" i="7"/>
  <c r="I18" i="2"/>
  <c r="I6" i="2"/>
  <c r="F7" i="4"/>
</calcChain>
</file>

<file path=xl/sharedStrings.xml><?xml version="1.0" encoding="utf-8"?>
<sst xmlns="http://schemas.openxmlformats.org/spreadsheetml/2006/main" count="407" uniqueCount="311">
  <si>
    <t>Assets and Deferred Outflows of Resources</t>
  </si>
  <si>
    <t>Current Assets</t>
  </si>
  <si>
    <t>Cash and cash equivalents</t>
  </si>
  <si>
    <t>Short-term investments</t>
  </si>
  <si>
    <t>Accounts receivable</t>
  </si>
  <si>
    <t>Prepaid expenses and other</t>
  </si>
  <si>
    <t>Productive capacity operating assets</t>
  </si>
  <si>
    <t>Total current assets</t>
  </si>
  <si>
    <t>Noncurrent Assets</t>
  </si>
  <si>
    <t>Long-term investments</t>
  </si>
  <si>
    <t>Restricted investments</t>
  </si>
  <si>
    <t>Contracts receivable</t>
  </si>
  <si>
    <t>Productive capacity, net</t>
  </si>
  <si>
    <t>Capital assets, net</t>
  </si>
  <si>
    <t>Costs recoverable from future billings</t>
  </si>
  <si>
    <t>Total noncurrent assets</t>
  </si>
  <si>
    <t>Deferred Outflows of Resources</t>
  </si>
  <si>
    <t>Deferred cost of refunded debt</t>
  </si>
  <si>
    <t>Total assets and deferred outflows of resources</t>
  </si>
  <si>
    <t>Liabilities, Deferred Inflows of Resources</t>
  </si>
  <si>
    <t xml:space="preserve">  and Net Position</t>
  </si>
  <si>
    <t>Current Liabilities</t>
  </si>
  <si>
    <t>Current maturities of long-term debt</t>
  </si>
  <si>
    <t>Accounts payable and accrued expenses</t>
  </si>
  <si>
    <t>Accrued interest payable</t>
  </si>
  <si>
    <t>Total current liabilities</t>
  </si>
  <si>
    <t>Long-term Debt, Net</t>
  </si>
  <si>
    <t>Deferred Inflows of Resources</t>
  </si>
  <si>
    <t>Deferred revenue - rate stabilization</t>
  </si>
  <si>
    <t>Net Position</t>
  </si>
  <si>
    <t>Net investment in capital assets</t>
  </si>
  <si>
    <t>Restricted for debt service</t>
  </si>
  <si>
    <t>Unrestricted</t>
  </si>
  <si>
    <t>Total net position</t>
  </si>
  <si>
    <t>Total liabilities, deferred inflows of resources</t>
  </si>
  <si>
    <t xml:space="preserve">  and net position</t>
  </si>
  <si>
    <t>check</t>
  </si>
  <si>
    <t>Operating Revenues</t>
  </si>
  <si>
    <t>Electric energy sales</t>
  </si>
  <si>
    <t>Provision for rate stabilization</t>
  </si>
  <si>
    <t>Other</t>
  </si>
  <si>
    <t>Total operating revenues</t>
  </si>
  <si>
    <t>Operating Expenses</t>
  </si>
  <si>
    <t>Electric energy costs</t>
  </si>
  <si>
    <t>Administrative and general</t>
  </si>
  <si>
    <t>Depreciation and amortization</t>
  </si>
  <si>
    <t>Total operating expenses</t>
  </si>
  <si>
    <t>Operating Income (Loss)</t>
  </si>
  <si>
    <t>Nonoperating Revenues (Expenses)</t>
  </si>
  <si>
    <t>Net costs to be recovered in future periods</t>
  </si>
  <si>
    <t>Investment return</t>
  </si>
  <si>
    <t>Interest expense</t>
  </si>
  <si>
    <t>Amortization of deferred cost of refunded debt</t>
  </si>
  <si>
    <t>Net nonoperating expenses</t>
  </si>
  <si>
    <t>Increase (Decrease) in Net Position</t>
  </si>
  <si>
    <t>Net Position, Beginning of Year</t>
  </si>
  <si>
    <t>Net Position, End of Year</t>
  </si>
  <si>
    <t>Beginning Balance</t>
  </si>
  <si>
    <t>Additions</t>
  </si>
  <si>
    <t>Retirements</t>
  </si>
  <si>
    <t>Ending Balance</t>
  </si>
  <si>
    <t>Construction in progress</t>
  </si>
  <si>
    <t>Less accumulated depreciation</t>
  </si>
  <si>
    <t>Transfers</t>
  </si>
  <si>
    <t>Land</t>
  </si>
  <si>
    <t>Buildings and improvements</t>
  </si>
  <si>
    <t>Furniture, equipment and transportation</t>
  </si>
  <si>
    <t>equipment</t>
  </si>
  <si>
    <t>Net capital assets</t>
  </si>
  <si>
    <t>Note 3:</t>
  </si>
  <si>
    <t>Note 4:</t>
  </si>
  <si>
    <t>Line 1:</t>
  </si>
  <si>
    <t>Line 3:</t>
  </si>
  <si>
    <t>Line 4:</t>
  </si>
  <si>
    <t>Schedule 2, Line 11</t>
  </si>
  <si>
    <t>Schedule 2, Line 13, See Note 2 for Detail</t>
  </si>
  <si>
    <t xml:space="preserve">    Operating</t>
  </si>
  <si>
    <t xml:space="preserve">    Debt service funds</t>
  </si>
  <si>
    <t xml:space="preserve">          Total</t>
  </si>
  <si>
    <t xml:space="preserve">    Rate stabilization fund</t>
  </si>
  <si>
    <t>Long-term investments - rate stabilization fund</t>
  </si>
  <si>
    <t>Restricted long-term investments</t>
  </si>
  <si>
    <t xml:space="preserve">    Construction fund</t>
  </si>
  <si>
    <t xml:space="preserve">    Debt reserve funds</t>
  </si>
  <si>
    <t>Schedule 2, Lines 1-3, See Note 3 &amp; 4 for Detail</t>
  </si>
  <si>
    <t>Schedule 2, Line 20</t>
  </si>
  <si>
    <t>Schedule 2, Lines 14, 15, &amp; 22, See Note 10 &amp; AR tabs for Detail</t>
  </si>
  <si>
    <t>Due from NPGA</t>
  </si>
  <si>
    <t>Due from POOL</t>
  </si>
  <si>
    <t>Due from ACE</t>
  </si>
  <si>
    <t xml:space="preserve">     Due from coalition members</t>
  </si>
  <si>
    <t>Due to POOL</t>
  </si>
  <si>
    <t>Hard keyed</t>
  </si>
  <si>
    <t>Due to coalition members</t>
  </si>
  <si>
    <t>Line 14</t>
  </si>
  <si>
    <t>Line 43</t>
  </si>
  <si>
    <t>Municipal Energy Agency of Nebraska</t>
  </si>
  <si>
    <t>Reconciliation of Audited Financials to EIA-412</t>
  </si>
  <si>
    <t>Accounts Receivable</t>
  </si>
  <si>
    <t>Per Audit:</t>
  </si>
  <si>
    <t>Contracts Receivable</t>
  </si>
  <si>
    <t>Per EIA-412</t>
  </si>
  <si>
    <t>Notes Receivable</t>
  </si>
  <si>
    <t>See Note 10 Tab</t>
  </si>
  <si>
    <t>Customer Receivable</t>
  </si>
  <si>
    <t>From Trial Balance, Total A/R less Intercompany &amp; Accrued Interest, plus Total Long Term Contracts Receivable</t>
  </si>
  <si>
    <t>Misc Current &amp; Accrued Assets</t>
  </si>
  <si>
    <t>Line 15</t>
  </si>
  <si>
    <t>Line 22</t>
  </si>
  <si>
    <t>Rounding Adj</t>
  </si>
  <si>
    <t>Schedule 2, Lines 17-19, See Prod Cap Op Assets for Detail</t>
  </si>
  <si>
    <t>Productive Capacity Operating Assets</t>
  </si>
  <si>
    <t>410-201</t>
  </si>
  <si>
    <t>PROJECT WORKING CAPITAL - LRS</t>
  </si>
  <si>
    <t>410-203</t>
  </si>
  <si>
    <t>PROJECT WORKING CAPITAL - WSEC4</t>
  </si>
  <si>
    <t>420-100</t>
  </si>
  <si>
    <t>CB4 - FUEL OIL INVENTORIES</t>
  </si>
  <si>
    <t>420-110</t>
  </si>
  <si>
    <t>CB4 - COAL PILE INVENTORIES</t>
  </si>
  <si>
    <t>420-120</t>
  </si>
  <si>
    <t>WSEC4 - O&amp;M INVENTORY</t>
  </si>
  <si>
    <t>400-200</t>
  </si>
  <si>
    <t>PREPAID SO2 - WYGEN I</t>
  </si>
  <si>
    <t>400-201</t>
  </si>
  <si>
    <t>PREPAID SO2 - CB4</t>
  </si>
  <si>
    <t>RECLASS FROM A/P</t>
  </si>
  <si>
    <t>Line 17</t>
  </si>
  <si>
    <t>Fuel Stock</t>
  </si>
  <si>
    <t>Line 18</t>
  </si>
  <si>
    <t>Plant O&amp;M</t>
  </si>
  <si>
    <t>Line 19</t>
  </si>
  <si>
    <t>Schedule 2, Line 25</t>
  </si>
  <si>
    <t>Schedule 2, Line 46</t>
  </si>
  <si>
    <t>Schedule 2, Lines 42-43, see Note 10 &amp; AP tabs for Detail</t>
  </si>
  <si>
    <t>Accounts Payable</t>
  </si>
  <si>
    <t>Accounts Payable &amp; Accrued Expenses</t>
  </si>
  <si>
    <t>Notes &amp; Accts Payable</t>
  </si>
  <si>
    <t>See Note 10 tab</t>
  </si>
  <si>
    <t>Line 42</t>
  </si>
  <si>
    <t>Schedule 2, Lines 33 &amp; 35, See Note 7 for Detail</t>
  </si>
  <si>
    <t>Type of Debt</t>
  </si>
  <si>
    <t>April 1</t>
  </si>
  <si>
    <t>Refundings</t>
  </si>
  <si>
    <t>Reductions</t>
  </si>
  <si>
    <t>March 31</t>
  </si>
  <si>
    <t>Due Within One Year</t>
  </si>
  <si>
    <t>2.000% - 5.000% Power Supply Revenue Refunding Bonds, Series 2012A.  Interest due semi-annually on April 1 and October 1.  Serial principal payments due annually April 1, 2013 through 2032.  Redeemable at par on or after April 1, 2022.</t>
  </si>
  <si>
    <t>5.000% - 5.375% Power Supply System Revenue Refunding Bonds, Series 2009A.  Interest due semi-annually on April 1 and October 1.  Serial principal payments due annually on April 1 through 2024.  Term payments due April 1, 2029 and 2039.  Mandatory sinking fund payments due annually April 1, 2029 through 2039.  Serial bonds redeemable at par on or after April 1, 2019.  Term bonds redeemable by operation of sinking fund installments at the principal amount thereof.</t>
  </si>
  <si>
    <t xml:space="preserve">  Total long-term debt</t>
  </si>
  <si>
    <t xml:space="preserve">  Premium on long-term debt</t>
  </si>
  <si>
    <t xml:space="preserve">    Long-term debt, net</t>
  </si>
  <si>
    <t>Schedule 2, Line 24</t>
  </si>
  <si>
    <t>Schedule 2, Line 31</t>
  </si>
  <si>
    <t>Schedule 2, Line 50</t>
  </si>
  <si>
    <t>Schedule 3, Line 1</t>
  </si>
  <si>
    <t>Schedule 3, Line 5</t>
  </si>
  <si>
    <t>Schedule 3, Line 4</t>
  </si>
  <si>
    <t>Schedule 3, Line 11</t>
  </si>
  <si>
    <t>Schedule 3, Line 16</t>
  </si>
  <si>
    <t>Schedule 3, Line 17</t>
  </si>
  <si>
    <t>Schedule 7</t>
  </si>
  <si>
    <t>Other operating revenues</t>
  </si>
  <si>
    <t>Other nonoperating</t>
  </si>
  <si>
    <t>Balance Sheet</t>
  </si>
  <si>
    <t>Statement of Revenues, Expenses &amp; Changes in Net Position</t>
  </si>
  <si>
    <t>Footnote 3 &amp; 4</t>
  </si>
  <si>
    <t>A</t>
  </si>
  <si>
    <t>B</t>
  </si>
  <si>
    <t>C</t>
  </si>
  <si>
    <t>D</t>
  </si>
  <si>
    <t>C + D</t>
  </si>
  <si>
    <t>Footnote 2</t>
  </si>
  <si>
    <t>Total Short-term investments</t>
  </si>
  <si>
    <t>Total Cash &amp; cash equivalents</t>
  </si>
  <si>
    <t>Footnote 10</t>
  </si>
  <si>
    <t>From Trial Balance, MEAN account #'s 200-205 through 200-213</t>
  </si>
  <si>
    <t>MEAN Acct #</t>
  </si>
  <si>
    <t>MEAN Acct Name</t>
  </si>
  <si>
    <t>Rounding Variance</t>
  </si>
  <si>
    <t>Productive Capacity Operating Assets - per Balance Sheet</t>
  </si>
  <si>
    <t>Transmission</t>
  </si>
  <si>
    <t>Other Production</t>
  </si>
  <si>
    <t>Purchased Power</t>
  </si>
  <si>
    <t>Steam Power Generation</t>
  </si>
  <si>
    <t>Purchased power</t>
  </si>
  <si>
    <t>Production</t>
  </si>
  <si>
    <t>Footnote 9</t>
  </si>
  <si>
    <t>See Note 9 tab</t>
  </si>
  <si>
    <t>Electric Energy Costs</t>
  </si>
  <si>
    <t>Schedule 7, Line 5</t>
  </si>
  <si>
    <t>Schedule 7, Line 8</t>
  </si>
  <si>
    <t>See below</t>
  </si>
  <si>
    <t>A + B - E</t>
  </si>
  <si>
    <t>E</t>
  </si>
  <si>
    <t>Line 2:</t>
  </si>
  <si>
    <t>Payroll Taxes</t>
  </si>
  <si>
    <t>Amount</t>
  </si>
  <si>
    <t>Total</t>
  </si>
  <si>
    <t>Property Taxes</t>
  </si>
  <si>
    <t>WS4 Plant Property Taxes</t>
  </si>
  <si>
    <t>WS4 Transmission Taxes</t>
  </si>
  <si>
    <t>Wygen 1 Plant Property Taxes</t>
  </si>
  <si>
    <t>Account #</t>
  </si>
  <si>
    <t>6006-200</t>
  </si>
  <si>
    <t>6006-201</t>
  </si>
  <si>
    <t>6006-202</t>
  </si>
  <si>
    <t>6006-203</t>
  </si>
  <si>
    <t>6006-204</t>
  </si>
  <si>
    <t>6006-205</t>
  </si>
  <si>
    <t>Operation</t>
  </si>
  <si>
    <t>Maintenance</t>
  </si>
  <si>
    <t>Fuel Cost</t>
  </si>
  <si>
    <t>From Trial Balance, Total A/P less Intercompany</t>
  </si>
  <si>
    <t>Net Plant</t>
  </si>
  <si>
    <t>Schedule 2, Line 11, See Note 2 for Detail</t>
  </si>
  <si>
    <t>Line 1 (d)</t>
  </si>
  <si>
    <t>Line 5 (d)</t>
  </si>
  <si>
    <t>Line 8 (d)</t>
  </si>
  <si>
    <t>Line 4 (d)</t>
  </si>
  <si>
    <t>Schedule 3, Line 2 &amp; 3, Schedule 7, Lines 1-6 &amp; Line 8</t>
  </si>
  <si>
    <t>All MEAN capital assets are General Plant</t>
  </si>
  <si>
    <t>Note:</t>
  </si>
  <si>
    <t>Line 15 of Schedule 4</t>
  </si>
  <si>
    <t xml:space="preserve">  Payroll Taxes</t>
  </si>
  <si>
    <t xml:space="preserve">  All other A&amp;G Expenses</t>
  </si>
  <si>
    <t xml:space="preserve">    Total A&amp;G Expenses</t>
  </si>
  <si>
    <t>Total Taxes:</t>
  </si>
  <si>
    <t xml:space="preserve">  Property Taxes</t>
  </si>
  <si>
    <t>Per above</t>
  </si>
  <si>
    <t>Per below</t>
  </si>
  <si>
    <t xml:space="preserve">     Total</t>
  </si>
  <si>
    <t>Schedule 5 Taxes</t>
  </si>
  <si>
    <t>See above</t>
  </si>
  <si>
    <t>Attachment O, page 3 of 5, Line 13</t>
  </si>
  <si>
    <t>Attachment O, page 3 of 5, Line 16</t>
  </si>
  <si>
    <t>MEAN Description</t>
  </si>
  <si>
    <t>MEAN Account Level Detail for Steam Power Generation</t>
  </si>
  <si>
    <t>Line 4 (b)</t>
  </si>
  <si>
    <t xml:space="preserve">Line 4 (c) </t>
  </si>
  <si>
    <t>MEAN Account Level Detail for Other Production (Kimball Wind Farm)</t>
  </si>
  <si>
    <t>Total Operation</t>
  </si>
  <si>
    <t>Total Maintenance</t>
  </si>
  <si>
    <t>Total Production Expenses</t>
  </si>
  <si>
    <t>Schedule 2, Line 14</t>
  </si>
  <si>
    <t>Schedule 2, Line 43</t>
  </si>
  <si>
    <t>Schedule 2, Line 13</t>
  </si>
  <si>
    <t>Schedule 2</t>
  </si>
  <si>
    <t>Total to Schedule 2, Line 33</t>
  </si>
  <si>
    <t>Total to Schedule 2, Line 35</t>
  </si>
  <si>
    <t>Schedule 7, Line 1 (d)</t>
  </si>
  <si>
    <t>Total agrees to above</t>
  </si>
  <si>
    <t>EIA-412 - Schedule 2</t>
  </si>
  <si>
    <t>Schedule 7, Line 13 (b)</t>
  </si>
  <si>
    <t>EIA-412 Schedule 5, Line 1</t>
  </si>
  <si>
    <t>MEAN does not track these charges by cost category in our general ledger.</t>
  </si>
  <si>
    <t>Schedule 7, Line 1 (a)</t>
  </si>
  <si>
    <t>Schedule 7, Line 1 (b)</t>
  </si>
  <si>
    <t>Schedule 7, Line 1 (c)</t>
  </si>
  <si>
    <t xml:space="preserve">  Property Taxes - Transmission</t>
  </si>
  <si>
    <t xml:space="preserve">  All other Transmission Expenses</t>
  </si>
  <si>
    <t xml:space="preserve">    Total Transmission Expenses</t>
  </si>
  <si>
    <t>EIA 412 Schedule 7, Line 8(d)</t>
  </si>
  <si>
    <t xml:space="preserve">  Property Taxes - Steam Power Gen</t>
  </si>
  <si>
    <t xml:space="preserve">    Total Steam Power Gen Expenses</t>
  </si>
  <si>
    <t xml:space="preserve">  All other Steam Power Gen Expenses</t>
  </si>
  <si>
    <t>EIA 412 Schedule 7, Line 1(d)</t>
  </si>
  <si>
    <t xml:space="preserve">  Total Property Taxes</t>
  </si>
  <si>
    <t xml:space="preserve">                -  </t>
  </si>
  <si>
    <t xml:space="preserve">    Rate Stabilization Fund</t>
  </si>
  <si>
    <t>Steam Production</t>
  </si>
  <si>
    <t>Wind Production</t>
  </si>
  <si>
    <t>Net productive capacity</t>
  </si>
  <si>
    <t xml:space="preserve"> $          -  </t>
  </si>
  <si>
    <t xml:space="preserve"> $               -  </t>
  </si>
  <si>
    <t xml:space="preserve">             -  </t>
  </si>
  <si>
    <t xml:space="preserve">                  -  </t>
  </si>
  <si>
    <t>6270-101</t>
  </si>
  <si>
    <t>6270-131</t>
  </si>
  <si>
    <t>6270-132</t>
  </si>
  <si>
    <t>6270-151</t>
  </si>
  <si>
    <t>6250-101</t>
  </si>
  <si>
    <t>6250-104</t>
  </si>
  <si>
    <t>6250-131</t>
  </si>
  <si>
    <t>6250-132</t>
  </si>
  <si>
    <t>6250-133</t>
  </si>
  <si>
    <t>6250-134</t>
  </si>
  <si>
    <t>6250-151</t>
  </si>
  <si>
    <t>6250-154</t>
  </si>
  <si>
    <t>Rnd Adj</t>
  </si>
  <si>
    <t>Cross Check with Balance Sheet</t>
  </si>
  <si>
    <t>6290-154</t>
  </si>
  <si>
    <t>Wyoming Property Taxes - LES LRS</t>
  </si>
  <si>
    <t>Colorado Property Taxes - LES LRS</t>
  </si>
  <si>
    <t>Schedule 3, Line 2, Schedule 7, Line 13</t>
  </si>
  <si>
    <t xml:space="preserve">    Escrow</t>
  </si>
  <si>
    <t>2015</t>
  </si>
  <si>
    <t>2016</t>
  </si>
  <si>
    <t>3.000% - 5.000% Power Supply System Revenue and Refunding Bonds, Series 2013A.  Interest due semi-annually on April 1 and October 1.  Serial principal payments due annually on April 1, through 2019 and 2022 through 2025.  Term principal payment due April 1, 2036.  Mandatory sinking fund payments due annually April 1, 2033 through 2036.  Redeemable at par on or after April 1, 2023.</t>
  </si>
  <si>
    <t>1.270% - 3.319% Power Supply System Revenue Bonds, Series 2013B (Federally Taxable).  Interest due semi-annually on April 1 and October 1.  Serial principal payments due annually on April 1, through 2022.</t>
  </si>
  <si>
    <t>3.000% - 5.000% Power Supply System Revenue Refunding Bonds, Series 2012A.  Interest due semi-annually on April 1 and October 1.  Serial principal payments due annually on April 1 through 2032.  Redeemable at par on or after April 1, 2022.</t>
  </si>
  <si>
    <t>Proof?</t>
  </si>
  <si>
    <t>Due to NMPP</t>
  </si>
  <si>
    <t>6230-131</t>
  </si>
  <si>
    <t>6230-132</t>
  </si>
  <si>
    <t>6230-151</t>
  </si>
  <si>
    <t>6230-101</t>
  </si>
  <si>
    <t>Included on Audited Financials as part of A&amp;G Expenses &amp; Included on EIA-412 on Schedule 7, Line 13, A&amp;G Expenses &amp; Schedule 2, Line 2 Operation Expenses</t>
  </si>
  <si>
    <t>Steam Power</t>
  </si>
  <si>
    <t>MEAN General Ledger Account #7070-3</t>
  </si>
  <si>
    <t>MEAN maintains detail reports by cost categories, from which these breakouts were obtained.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</si>
</sst>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 \ ;[Red]\(#,##0\)\ \ ;\—\ \ \ \ "/>
    <numFmt numFmtId="167" formatCode="mmmm\ d\,\ yyyy"/>
    <numFmt numFmtId="168" formatCode="_(* #,##0.000_);_(* \(#,##0.000\);_(* &quot;-&quot;???_);_(@_)"/>
    <numFmt numFmtId="169" formatCode="[$-409]mmmm\ d\,\ yyyy;@"/>
    <numFmt numFmtId="170" formatCode="_(* #,##0_);_(* \(#,##0\);_(* &quot;-&quot;???_);_(@_)"/>
  </numFmts>
  <fonts count="35" x14ac:knownFonts="1">
    <font>
      <sz val="10"/>
      <name val="Arial"/>
      <family val="2"/>
    </font>
    <font>
      <sz val="11"/>
      <color theme="1"/>
      <name val="Calibri"/>
      <family val="2"/>
      <scheme val="minor"/>
    </font>
    <font>
      <sz val="10"/>
      <name val="Arial"/>
      <family val="2"/>
    </font>
    <font>
      <b/>
      <sz val="10"/>
      <name val="Times New Roman"/>
      <family val="1"/>
    </font>
    <font>
      <b/>
      <sz val="10"/>
      <name val="Arial"/>
      <family val="2"/>
    </font>
    <font>
      <sz val="10"/>
      <name val="Times New Roman"/>
      <family val="1"/>
    </font>
    <font>
      <b/>
      <sz val="12"/>
      <name val="Arial"/>
      <family val="2"/>
    </font>
    <font>
      <sz val="12"/>
      <name val="Times New Roman"/>
      <family val="1"/>
    </font>
    <font>
      <b/>
      <sz val="12"/>
      <name val="Times New Roman"/>
      <family val="1"/>
    </font>
    <font>
      <b/>
      <sz val="10"/>
      <color indexed="10"/>
      <name val="Times New Roman"/>
      <family val="1"/>
    </font>
    <font>
      <sz val="11"/>
      <name val="Times New Roman"/>
      <family val="1"/>
    </font>
    <font>
      <b/>
      <sz val="11"/>
      <name val="Arial"/>
      <family val="2"/>
    </font>
    <font>
      <sz val="9"/>
      <name val="Times New Roman"/>
      <family val="1"/>
    </font>
    <font>
      <sz val="11"/>
      <name val="Arial"/>
      <family val="2"/>
    </font>
    <font>
      <b/>
      <sz val="10"/>
      <color indexed="10"/>
      <name val="Arial"/>
      <family val="2"/>
    </font>
    <font>
      <b/>
      <sz val="8"/>
      <color rgb="FF0000FF"/>
      <name val="Arial"/>
      <family val="2"/>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rgb="FFFF0000"/>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1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8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Border="0" applyAlignment="0">
      <alignment horizontal="center" wrapText="1"/>
    </xf>
    <xf numFmtId="0" fontId="6" fillId="0" borderId="0"/>
    <xf numFmtId="0" fontId="3" fillId="0" borderId="0">
      <alignment horizontal="left" wrapText="1" indent="2"/>
    </xf>
    <xf numFmtId="0" fontId="5" fillId="0" borderId="0">
      <alignment horizontal="left" wrapText="1" indent="4"/>
    </xf>
    <xf numFmtId="41" fontId="5" fillId="0" borderId="0">
      <alignment wrapText="1"/>
    </xf>
    <xf numFmtId="0" fontId="5" fillId="0" borderId="0">
      <alignment horizontal="left" wrapText="1" indent="8"/>
    </xf>
    <xf numFmtId="41" fontId="5" fillId="0" borderId="1">
      <alignment wrapText="1"/>
    </xf>
    <xf numFmtId="42" fontId="5" fillId="0" borderId="2">
      <alignment wrapText="1"/>
    </xf>
    <xf numFmtId="42" fontId="5" fillId="0" borderId="0">
      <alignment wrapText="1"/>
    </xf>
    <xf numFmtId="9" fontId="5" fillId="0" borderId="0">
      <alignment wrapText="1"/>
    </xf>
    <xf numFmtId="9" fontId="5" fillId="0" borderId="2">
      <alignment wrapText="1"/>
    </xf>
    <xf numFmtId="9" fontId="5" fillId="0" borderId="1">
      <alignment wrapText="1"/>
    </xf>
    <xf numFmtId="41" fontId="10" fillId="0" borderId="0">
      <alignment wrapText="1"/>
    </xf>
    <xf numFmtId="42" fontId="10" fillId="0" borderId="2">
      <alignment wrapText="1"/>
    </xf>
    <xf numFmtId="9" fontId="10" fillId="0" borderId="0">
      <alignment wrapText="1"/>
    </xf>
    <xf numFmtId="9" fontId="10" fillId="0" borderId="2">
      <alignment wrapText="1"/>
    </xf>
    <xf numFmtId="9" fontId="10" fillId="0" borderId="1">
      <alignment wrapText="1"/>
    </xf>
    <xf numFmtId="41" fontId="10" fillId="0" borderId="1">
      <alignment wrapText="1"/>
    </xf>
    <xf numFmtId="42" fontId="10" fillId="0" borderId="0">
      <alignment wrapText="1"/>
    </xf>
    <xf numFmtId="0" fontId="11" fillId="0" borderId="4">
      <alignment horizontal="center" wrapText="1"/>
    </xf>
    <xf numFmtId="0" fontId="4" fillId="0" borderId="4">
      <alignment horizontal="center" wrapText="1"/>
    </xf>
    <xf numFmtId="0" fontId="10" fillId="0" borderId="0">
      <alignment horizontal="left" wrapText="1" indent="4"/>
    </xf>
    <xf numFmtId="0" fontId="5" fillId="0" borderId="0">
      <alignment horizontal="left" wrapText="1"/>
    </xf>
    <xf numFmtId="0" fontId="10" fillId="0" borderId="0">
      <alignment horizontal="left" wrapText="1" indent="5"/>
    </xf>
    <xf numFmtId="0" fontId="5" fillId="0" borderId="0">
      <alignment horizontal="left" wrapText="1" indent="1"/>
    </xf>
    <xf numFmtId="0" fontId="10" fillId="0" borderId="0">
      <alignment horizontal="left" wrapText="1" indent="6"/>
    </xf>
    <xf numFmtId="0" fontId="5" fillId="0" borderId="0">
      <alignment horizontal="left" wrapText="1" indent="2"/>
    </xf>
    <xf numFmtId="0" fontId="10" fillId="0" borderId="0">
      <alignment horizontal="left" wrapText="1" indent="5"/>
    </xf>
    <xf numFmtId="0" fontId="5" fillId="0" borderId="0">
      <alignment horizontal="left" wrapText="1" indent="3"/>
    </xf>
    <xf numFmtId="166" fontId="10" fillId="0" borderId="0" applyFill="0" applyBorder="0" applyAlignment="0" applyProtection="0"/>
    <xf numFmtId="0" fontId="5" fillId="0" borderId="0">
      <alignment horizontal="left" wrapText="1" indent="6"/>
    </xf>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6" applyNumberFormat="0" applyAlignment="0" applyProtection="0"/>
    <xf numFmtId="0" fontId="21" fillId="21" borderId="7" applyNumberFormat="0" applyAlignment="0" applyProtection="0"/>
    <xf numFmtId="44" fontId="2"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7" borderId="6" applyNumberFormat="0" applyAlignment="0" applyProtection="0"/>
    <xf numFmtId="0" fontId="28" fillId="0" borderId="11" applyNumberFormat="0" applyFill="0" applyAlignment="0" applyProtection="0"/>
    <xf numFmtId="0" fontId="29" fillId="22" borderId="0" applyNumberFormat="0" applyBorder="0" applyAlignment="0" applyProtection="0"/>
    <xf numFmtId="0" fontId="30" fillId="20" borderId="12" applyNumberFormat="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0" applyNumberFormat="0" applyFill="0" applyBorder="0" applyAlignment="0" applyProtection="0"/>
    <xf numFmtId="44" fontId="1" fillId="0" borderId="0" applyFont="0" applyFill="0" applyBorder="0" applyAlignment="0" applyProtection="0"/>
  </cellStyleXfs>
  <cellXfs count="204">
    <xf numFmtId="0" fontId="0" fillId="0" borderId="0" xfId="0"/>
    <xf numFmtId="0" fontId="3" fillId="0" borderId="0" xfId="0" applyFont="1" applyAlignment="1">
      <alignment horizontal="center" vertical="top" wrapText="1"/>
    </xf>
    <xf numFmtId="0" fontId="4" fillId="0" borderId="1" xfId="4" applyFont="1" applyBorder="1" applyAlignment="1">
      <alignment horizontal="center" wrapText="1"/>
    </xf>
    <xf numFmtId="0" fontId="5" fillId="0" borderId="0" xfId="0" applyFont="1"/>
    <xf numFmtId="0" fontId="6" fillId="0" borderId="0" xfId="5" applyFont="1" applyAlignment="1">
      <alignment vertical="center"/>
    </xf>
    <xf numFmtId="0" fontId="3" fillId="0" borderId="0" xfId="4" applyFont="1" applyBorder="1" applyAlignment="1">
      <alignment horizontal="center" wrapText="1"/>
    </xf>
    <xf numFmtId="0" fontId="3" fillId="0" borderId="0" xfId="5" applyFont="1"/>
    <xf numFmtId="0" fontId="3" fillId="0" borderId="0" xfId="6" applyFont="1">
      <alignment horizontal="left" wrapText="1" indent="2"/>
    </xf>
    <xf numFmtId="0" fontId="5" fillId="0" borderId="0" xfId="7" applyFont="1">
      <alignment horizontal="left" wrapText="1" indent="4"/>
    </xf>
    <xf numFmtId="165" fontId="5" fillId="0" borderId="0" xfId="1" applyNumberFormat="1" applyFont="1" applyFill="1" applyAlignment="1"/>
    <xf numFmtId="165" fontId="5" fillId="0" borderId="1" xfId="1" applyNumberFormat="1" applyFont="1" applyFill="1" applyBorder="1" applyAlignment="1"/>
    <xf numFmtId="0" fontId="5" fillId="0" borderId="0" xfId="0" applyFont="1" applyAlignment="1">
      <alignment horizontal="left" wrapText="1" indent="4"/>
    </xf>
    <xf numFmtId="165" fontId="5" fillId="0" borderId="0" xfId="8" applyNumberFormat="1" applyFont="1" applyFill="1" applyAlignment="1"/>
    <xf numFmtId="0" fontId="5" fillId="0" borderId="0" xfId="9" applyFont="1" applyAlignment="1">
      <alignment horizontal="left" indent="8"/>
    </xf>
    <xf numFmtId="165" fontId="5" fillId="0" borderId="1" xfId="10" applyNumberFormat="1" applyFont="1" applyFill="1" applyAlignment="1"/>
    <xf numFmtId="0" fontId="5" fillId="0" borderId="0" xfId="0" applyFont="1" applyAlignment="1">
      <alignment horizontal="left" wrapText="1" indent="8"/>
    </xf>
    <xf numFmtId="165" fontId="5" fillId="0" borderId="0" xfId="1" applyNumberFormat="1" applyFont="1" applyFill="1" applyAlignment="1">
      <alignment vertical="top"/>
    </xf>
    <xf numFmtId="0" fontId="5" fillId="0" borderId="0" xfId="7" applyFont="1" applyAlignment="1">
      <alignment horizontal="left" wrapText="1" indent="4"/>
    </xf>
    <xf numFmtId="165" fontId="5" fillId="0" borderId="0" xfId="0" applyNumberFormat="1" applyFont="1"/>
    <xf numFmtId="41" fontId="5" fillId="0" borderId="0" xfId="8" applyNumberFormat="1" applyFont="1" applyFill="1" applyAlignment="1"/>
    <xf numFmtId="164" fontId="5" fillId="0" borderId="0" xfId="0" applyNumberFormat="1" applyFont="1"/>
    <xf numFmtId="0" fontId="6" fillId="0" borderId="0" xfId="5" applyFont="1"/>
    <xf numFmtId="0" fontId="5" fillId="0" borderId="0" xfId="0" applyFont="1" applyBorder="1"/>
    <xf numFmtId="0" fontId="8" fillId="0" borderId="0" xfId="0" applyFont="1" applyAlignment="1">
      <alignment horizontal="left" wrapText="1" indent="2"/>
    </xf>
    <xf numFmtId="0" fontId="5" fillId="0" borderId="0" xfId="0" applyFont="1" applyAlignment="1"/>
    <xf numFmtId="165" fontId="5" fillId="0" borderId="0" xfId="1" applyNumberFormat="1" applyFont="1" applyAlignment="1"/>
    <xf numFmtId="165" fontId="5" fillId="0" borderId="1" xfId="1" applyNumberFormat="1" applyFont="1" applyBorder="1" applyAlignment="1"/>
    <xf numFmtId="164" fontId="5" fillId="0" borderId="2" xfId="2" applyNumberFormat="1" applyFont="1" applyBorder="1" applyAlignment="1"/>
    <xf numFmtId="0" fontId="5" fillId="0" borderId="0" xfId="0" applyFont="1" applyAlignment="1">
      <alignment horizontal="right"/>
    </xf>
    <xf numFmtId="164" fontId="5" fillId="0" borderId="0" xfId="1" applyNumberFormat="1" applyFont="1"/>
    <xf numFmtId="164" fontId="5" fillId="0" borderId="0" xfId="2" applyNumberFormat="1" applyFont="1"/>
    <xf numFmtId="0" fontId="3" fillId="0" borderId="0" xfId="0" applyFont="1" applyAlignment="1">
      <alignment horizontal="left" wrapText="1" indent="2"/>
    </xf>
    <xf numFmtId="0" fontId="4" fillId="0" borderId="1" xfId="0" applyFont="1" applyBorder="1" applyAlignment="1">
      <alignment horizontal="center" wrapText="1"/>
    </xf>
    <xf numFmtId="0" fontId="5" fillId="0" borderId="0" xfId="0" applyFont="1" applyAlignment="1">
      <alignment vertical="top" wrapText="1"/>
    </xf>
    <xf numFmtId="0" fontId="5" fillId="0" borderId="0" xfId="0" applyFont="1" applyAlignment="1">
      <alignment wrapText="1"/>
    </xf>
    <xf numFmtId="164" fontId="5" fillId="0" borderId="0" xfId="2" applyNumberFormat="1" applyFont="1" applyFill="1" applyAlignment="1">
      <alignment vertical="top"/>
    </xf>
    <xf numFmtId="0" fontId="5" fillId="0" borderId="0" xfId="0" applyFont="1" applyFill="1"/>
    <xf numFmtId="165" fontId="5" fillId="0" borderId="0" xfId="1" applyNumberFormat="1" applyFont="1" applyFill="1" applyBorder="1" applyAlignment="1"/>
    <xf numFmtId="165" fontId="5" fillId="0" borderId="0" xfId="1" applyNumberFormat="1" applyFont="1" applyBorder="1" applyAlignment="1"/>
    <xf numFmtId="41" fontId="5" fillId="0" borderId="0" xfId="8" applyFont="1" applyAlignment="1"/>
    <xf numFmtId="164" fontId="5" fillId="0" borderId="0" xfId="2" applyNumberFormat="1" applyFont="1" applyBorder="1" applyAlignment="1"/>
    <xf numFmtId="0" fontId="5" fillId="0" borderId="0" xfId="0" applyFont="1" applyBorder="1" applyAlignment="1"/>
    <xf numFmtId="43" fontId="5" fillId="0" borderId="0" xfId="1" applyNumberFormat="1" applyFont="1"/>
    <xf numFmtId="165" fontId="5" fillId="0" borderId="0" xfId="1" applyNumberFormat="1" applyFont="1"/>
    <xf numFmtId="0" fontId="4" fillId="0" borderId="1" xfId="24" applyFont="1" applyBorder="1">
      <alignment horizontal="center" wrapText="1"/>
    </xf>
    <xf numFmtId="0" fontId="4" fillId="0" borderId="1" xfId="24" applyFont="1" applyBorder="1" applyAlignment="1">
      <alignment horizontal="center"/>
    </xf>
    <xf numFmtId="167" fontId="4" fillId="0" borderId="0" xfId="0" applyNumberFormat="1" applyFont="1" applyAlignment="1">
      <alignment horizontal="center" wrapText="1"/>
    </xf>
    <xf numFmtId="0" fontId="9" fillId="0" borderId="0" xfId="0" applyFont="1" applyFill="1" applyAlignment="1">
      <alignment horizontal="center"/>
    </xf>
    <xf numFmtId="164" fontId="5" fillId="0" borderId="0" xfId="2" applyNumberFormat="1" applyFont="1" applyFill="1" applyBorder="1" applyAlignment="1"/>
    <xf numFmtId="41" fontId="5" fillId="0" borderId="0" xfId="1" applyNumberFormat="1" applyFont="1" applyFill="1" applyBorder="1" applyAlignment="1"/>
    <xf numFmtId="41" fontId="5" fillId="0" borderId="0" xfId="8" applyNumberFormat="1" applyFont="1" applyFill="1" applyBorder="1" applyAlignment="1"/>
    <xf numFmtId="168" fontId="5" fillId="0" borderId="0" xfId="8" applyNumberFormat="1" applyFont="1" applyFill="1" applyBorder="1" applyAlignment="1"/>
    <xf numFmtId="41" fontId="5" fillId="0" borderId="0" xfId="8" applyFont="1" applyFill="1" applyBorder="1" applyAlignment="1"/>
    <xf numFmtId="0" fontId="5" fillId="0" borderId="0" xfId="0" applyFont="1" applyAlignment="1">
      <alignment horizontal="left" wrapText="1" indent="6"/>
    </xf>
    <xf numFmtId="0" fontId="5" fillId="0" borderId="0" xfId="0" applyFont="1" applyFill="1" applyBorder="1"/>
    <xf numFmtId="0" fontId="10" fillId="0" borderId="0" xfId="26" applyFont="1">
      <alignment horizontal="left" wrapText="1"/>
    </xf>
    <xf numFmtId="164" fontId="10" fillId="0" borderId="0" xfId="2" applyNumberFormat="1" applyFont="1" applyFill="1" applyAlignment="1"/>
    <xf numFmtId="164" fontId="10" fillId="0" borderId="0" xfId="2" applyNumberFormat="1" applyFont="1" applyFill="1" applyBorder="1" applyAlignment="1"/>
    <xf numFmtId="165" fontId="10" fillId="0" borderId="0" xfId="1" applyNumberFormat="1" applyFont="1" applyFill="1" applyAlignment="1"/>
    <xf numFmtId="165" fontId="10" fillId="0" borderId="0" xfId="1" applyNumberFormat="1" applyFont="1" applyFill="1" applyBorder="1" applyAlignment="1"/>
    <xf numFmtId="0" fontId="10" fillId="0" borderId="0" xfId="26" applyFont="1" applyAlignment="1">
      <alignment horizontal="left" wrapText="1" indent="1"/>
    </xf>
    <xf numFmtId="165" fontId="10" fillId="0" borderId="1" xfId="1" applyNumberFormat="1" applyFont="1" applyFill="1" applyBorder="1" applyAlignment="1"/>
    <xf numFmtId="41" fontId="10" fillId="0" borderId="0" xfId="8" applyNumberFormat="1" applyFont="1" applyFill="1" applyBorder="1" applyAlignment="1"/>
    <xf numFmtId="41" fontId="10" fillId="0" borderId="3" xfId="8" applyNumberFormat="1" applyFont="1" applyFill="1" applyBorder="1" applyAlignment="1"/>
    <xf numFmtId="41" fontId="10" fillId="0" borderId="0" xfId="1" applyNumberFormat="1" applyFont="1" applyFill="1" applyAlignment="1"/>
    <xf numFmtId="41" fontId="10" fillId="0" borderId="0" xfId="1" applyNumberFormat="1" applyFont="1" applyFill="1" applyBorder="1" applyAlignment="1"/>
    <xf numFmtId="43" fontId="10" fillId="0" borderId="0" xfId="1" applyFont="1" applyFill="1" applyBorder="1" applyAlignment="1"/>
    <xf numFmtId="43" fontId="10" fillId="0" borderId="0" xfId="1" applyFont="1" applyFill="1" applyAlignment="1"/>
    <xf numFmtId="41" fontId="10" fillId="0" borderId="1" xfId="1" applyNumberFormat="1" applyFont="1" applyFill="1" applyBorder="1" applyAlignment="1"/>
    <xf numFmtId="41" fontId="10" fillId="0" borderId="1" xfId="8" applyNumberFormat="1" applyFont="1" applyFill="1" applyBorder="1" applyAlignment="1"/>
    <xf numFmtId="43" fontId="10" fillId="0" borderId="1" xfId="1" applyFont="1" applyFill="1" applyBorder="1" applyAlignment="1"/>
    <xf numFmtId="41" fontId="10" fillId="0" borderId="0" xfId="8" applyFont="1" applyFill="1" applyAlignment="1"/>
    <xf numFmtId="41" fontId="10" fillId="0" borderId="0" xfId="8" applyFont="1" applyFill="1" applyBorder="1" applyAlignment="1"/>
    <xf numFmtId="41" fontId="10" fillId="0" borderId="3" xfId="8" applyFont="1" applyFill="1" applyBorder="1" applyAlignment="1"/>
    <xf numFmtId="164" fontId="10" fillId="0" borderId="2" xfId="2" applyNumberFormat="1" applyFont="1" applyFill="1" applyBorder="1" applyAlignment="1"/>
    <xf numFmtId="0" fontId="3" fillId="0" borderId="0" xfId="0" applyFont="1"/>
    <xf numFmtId="164" fontId="5" fillId="0" borderId="5" xfId="0" applyNumberFormat="1" applyFont="1" applyBorder="1"/>
    <xf numFmtId="0" fontId="10" fillId="0" borderId="0" xfId="0" applyFont="1"/>
    <xf numFmtId="0" fontId="11" fillId="0" borderId="1"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left" indent="1"/>
    </xf>
    <xf numFmtId="0" fontId="10" fillId="0" borderId="0" xfId="0" applyFont="1" applyFill="1"/>
    <xf numFmtId="0" fontId="10" fillId="0" borderId="0" xfId="7" applyFont="1" applyAlignment="1">
      <alignment horizontal="left" wrapText="1" indent="2"/>
    </xf>
    <xf numFmtId="164" fontId="10" fillId="0" borderId="0" xfId="2" applyNumberFormat="1" applyFont="1" applyAlignment="1"/>
    <xf numFmtId="165" fontId="10" fillId="0" borderId="0" xfId="1" applyNumberFormat="1" applyFont="1" applyAlignment="1"/>
    <xf numFmtId="164" fontId="10" fillId="0" borderId="3" xfId="2" applyNumberFormat="1" applyFont="1" applyBorder="1" applyAlignment="1"/>
    <xf numFmtId="165" fontId="10" fillId="0" borderId="1" xfId="1" applyNumberFormat="1" applyFont="1" applyBorder="1" applyAlignment="1"/>
    <xf numFmtId="165" fontId="10" fillId="0" borderId="0" xfId="1" applyNumberFormat="1" applyFont="1" applyBorder="1" applyAlignment="1"/>
    <xf numFmtId="0" fontId="10" fillId="0" borderId="0" xfId="7" applyFont="1">
      <alignment horizontal="left" wrapText="1" indent="4"/>
    </xf>
    <xf numFmtId="41" fontId="10" fillId="0" borderId="0" xfId="0" applyNumberFormat="1" applyFont="1" applyAlignment="1"/>
    <xf numFmtId="41" fontId="10" fillId="0" borderId="0" xfId="0" applyNumberFormat="1" applyFont="1" applyFill="1" applyBorder="1" applyAlignment="1"/>
    <xf numFmtId="164" fontId="10" fillId="0" borderId="2" xfId="2" applyNumberFormat="1" applyFont="1" applyBorder="1" applyAlignment="1"/>
    <xf numFmtId="0" fontId="13" fillId="0" borderId="0" xfId="0" applyFont="1"/>
    <xf numFmtId="0" fontId="13" fillId="0" borderId="0" xfId="0" applyFont="1" applyAlignment="1"/>
    <xf numFmtId="0" fontId="13" fillId="0" borderId="0" xfId="0" applyFont="1" applyFill="1" applyBorder="1" applyAlignment="1"/>
    <xf numFmtId="164" fontId="5" fillId="0" borderId="0" xfId="2" applyNumberFormat="1" applyFont="1" applyFill="1" applyBorder="1"/>
    <xf numFmtId="165" fontId="5" fillId="0" borderId="5" xfId="0" applyNumberFormat="1" applyFont="1" applyBorder="1"/>
    <xf numFmtId="0" fontId="8" fillId="0" borderId="0" xfId="0" applyFont="1" applyBorder="1" applyAlignment="1">
      <alignment horizontal="center"/>
    </xf>
    <xf numFmtId="165" fontId="10" fillId="0" borderId="0" xfId="2" applyNumberFormat="1" applyFont="1" applyAlignment="1"/>
    <xf numFmtId="164" fontId="10" fillId="0" borderId="0" xfId="2" applyNumberFormat="1" applyFont="1" applyBorder="1" applyAlignment="1"/>
    <xf numFmtId="164" fontId="10" fillId="0" borderId="0" xfId="1" applyNumberFormat="1" applyFont="1" applyBorder="1" applyAlignment="1"/>
    <xf numFmtId="164" fontId="13" fillId="0" borderId="0" xfId="0" applyNumberFormat="1" applyFont="1" applyAlignment="1"/>
    <xf numFmtId="164" fontId="13" fillId="0" borderId="0" xfId="0" applyNumberFormat="1" applyFont="1" applyBorder="1" applyAlignment="1"/>
    <xf numFmtId="164" fontId="10" fillId="0" borderId="2" xfId="0" applyNumberFormat="1" applyFont="1" applyBorder="1" applyAlignment="1"/>
    <xf numFmtId="164" fontId="10" fillId="0" borderId="0" xfId="0" applyNumberFormat="1" applyFont="1" applyBorder="1" applyAlignment="1"/>
    <xf numFmtId="9" fontId="5" fillId="0" borderId="0" xfId="3" applyFont="1"/>
    <xf numFmtId="165" fontId="0" fillId="0" borderId="0" xfId="1" applyNumberFormat="1" applyFont="1"/>
    <xf numFmtId="165" fontId="0" fillId="0" borderId="0" xfId="1" applyNumberFormat="1" applyFont="1" applyBorder="1"/>
    <xf numFmtId="0" fontId="0" fillId="0" borderId="0" xfId="0" applyAlignment="1">
      <alignment horizontal="center"/>
    </xf>
    <xf numFmtId="0" fontId="0" fillId="0" borderId="1" xfId="0" applyBorder="1" applyAlignment="1">
      <alignment horizontal="center"/>
    </xf>
    <xf numFmtId="0" fontId="0" fillId="0" borderId="0" xfId="0" applyBorder="1"/>
    <xf numFmtId="0" fontId="0" fillId="0" borderId="0" xfId="0" applyFill="1" applyBorder="1"/>
    <xf numFmtId="169" fontId="4" fillId="0" borderId="3" xfId="0" quotePrefix="1" applyNumberFormat="1" applyFont="1" applyBorder="1" applyAlignment="1">
      <alignment horizontal="center" wrapText="1"/>
    </xf>
    <xf numFmtId="169" fontId="4" fillId="0" borderId="1" xfId="0" quotePrefix="1" applyNumberFormat="1" applyFont="1" applyBorder="1" applyAlignment="1">
      <alignment horizontal="center" wrapText="1"/>
    </xf>
    <xf numFmtId="0" fontId="14" fillId="0" borderId="0" xfId="0" applyFont="1" applyFill="1" applyBorder="1"/>
    <xf numFmtId="0" fontId="5" fillId="0" borderId="0" xfId="0" applyFont="1" applyBorder="1" applyAlignment="1">
      <alignment horizontal="left" vertical="top" wrapText="1"/>
    </xf>
    <xf numFmtId="164" fontId="5" fillId="0" borderId="0" xfId="2" applyNumberFormat="1" applyFont="1" applyFill="1" applyAlignment="1"/>
    <xf numFmtId="164" fontId="0" fillId="0" borderId="0" xfId="2" applyNumberFormat="1" applyFont="1" applyFill="1" applyAlignment="1"/>
    <xf numFmtId="0" fontId="0" fillId="0" borderId="0" xfId="0" applyFill="1" applyAlignment="1"/>
    <xf numFmtId="0" fontId="5" fillId="0" borderId="0" xfId="0" applyFont="1" applyBorder="1" applyAlignment="1">
      <alignment horizontal="justify" vertical="top" wrapText="1"/>
    </xf>
    <xf numFmtId="165" fontId="0" fillId="0" borderId="0" xfId="0" applyNumberFormat="1" applyFill="1" applyAlignment="1"/>
    <xf numFmtId="42" fontId="5" fillId="0" borderId="0" xfId="2" applyNumberFormat="1" applyFont="1" applyFill="1" applyAlignment="1"/>
    <xf numFmtId="165" fontId="5" fillId="0" borderId="0" xfId="2" applyNumberFormat="1" applyFont="1" applyFill="1" applyAlignment="1"/>
    <xf numFmtId="44" fontId="5" fillId="0" borderId="0" xfId="2" applyFont="1" applyFill="1" applyAlignment="1"/>
    <xf numFmtId="0" fontId="2" fillId="0" borderId="0" xfId="0" applyFont="1" applyBorder="1" applyAlignment="1">
      <alignment horizontal="left" vertical="top"/>
    </xf>
    <xf numFmtId="165" fontId="0" fillId="0" borderId="0" xfId="1" applyNumberFormat="1" applyFont="1" applyFill="1" applyAlignment="1"/>
    <xf numFmtId="165" fontId="0" fillId="0" borderId="3" xfId="0" applyNumberFormat="1" applyFill="1" applyBorder="1" applyAlignment="1"/>
    <xf numFmtId="0" fontId="0" fillId="0" borderId="3" xfId="0" applyBorder="1"/>
    <xf numFmtId="0" fontId="3" fillId="0" borderId="0" xfId="0" applyFont="1" applyAlignment="1">
      <alignment horizontal="left" vertical="top" wrapText="1"/>
    </xf>
    <xf numFmtId="165" fontId="3" fillId="0" borderId="1" xfId="1" applyNumberFormat="1" applyFont="1" applyFill="1" applyBorder="1" applyAlignment="1"/>
    <xf numFmtId="165" fontId="3" fillId="0" borderId="0" xfId="1" applyNumberFormat="1" applyFont="1" applyFill="1" applyAlignment="1"/>
    <xf numFmtId="165" fontId="3" fillId="0" borderId="0" xfId="1" applyNumberFormat="1" applyFont="1" applyFill="1" applyAlignment="1">
      <alignment horizontal="left"/>
    </xf>
    <xf numFmtId="165" fontId="3" fillId="0" borderId="0" xfId="1" applyNumberFormat="1" applyFont="1" applyAlignment="1">
      <alignment horizontal="left" vertical="top"/>
    </xf>
    <xf numFmtId="165" fontId="3" fillId="0" borderId="1" xfId="1" applyNumberFormat="1" applyFont="1" applyBorder="1" applyAlignment="1">
      <alignment horizontal="left" vertical="top"/>
    </xf>
    <xf numFmtId="0" fontId="4" fillId="0" borderId="0" xfId="0" applyFont="1"/>
    <xf numFmtId="165" fontId="5" fillId="0" borderId="0" xfId="1" applyNumberFormat="1" applyFont="1" applyBorder="1" applyAlignment="1">
      <alignment horizontal="left"/>
    </xf>
    <xf numFmtId="164" fontId="5" fillId="0" borderId="0" xfId="0" applyNumberFormat="1" applyFont="1" applyBorder="1" applyAlignment="1">
      <alignment horizontal="left"/>
    </xf>
    <xf numFmtId="165" fontId="5" fillId="0" borderId="3" xfId="1" applyNumberFormat="1" applyFont="1" applyBorder="1" applyAlignment="1"/>
    <xf numFmtId="0" fontId="2" fillId="0" borderId="0" xfId="0" applyFont="1" applyFill="1" applyBorder="1"/>
    <xf numFmtId="164" fontId="0" fillId="0" borderId="0" xfId="0" applyNumberFormat="1"/>
    <xf numFmtId="0" fontId="5" fillId="0" borderId="0" xfId="0" applyFont="1" applyAlignment="1">
      <alignment horizontal="center"/>
    </xf>
    <xf numFmtId="0" fontId="0" fillId="0" borderId="0" xfId="0" applyFill="1"/>
    <xf numFmtId="0" fontId="11" fillId="0" borderId="0" xfId="0" applyFont="1" applyFill="1" applyBorder="1" applyAlignment="1">
      <alignment horizontal="center"/>
    </xf>
    <xf numFmtId="41" fontId="5" fillId="0" borderId="3" xfId="0" applyNumberFormat="1" applyFont="1" applyFill="1" applyBorder="1" applyAlignment="1"/>
    <xf numFmtId="41" fontId="5" fillId="0" borderId="0" xfId="0" applyNumberFormat="1" applyFont="1" applyFill="1" applyBorder="1" applyAlignment="1"/>
    <xf numFmtId="0" fontId="2" fillId="0" borderId="0" xfId="0" applyFont="1"/>
    <xf numFmtId="0" fontId="2" fillId="0" borderId="0" xfId="0" applyFont="1" applyFill="1" applyAlignment="1"/>
    <xf numFmtId="0" fontId="2" fillId="0" borderId="0" xfId="0" applyFont="1" applyFill="1" applyBorder="1" applyAlignment="1"/>
    <xf numFmtId="0" fontId="15" fillId="0" borderId="0" xfId="0" quotePrefix="1" applyNumberFormat="1" applyFont="1" applyFill="1" applyAlignment="1">
      <alignment horizontal="center"/>
    </xf>
    <xf numFmtId="17" fontId="0" fillId="0" borderId="0" xfId="0" applyNumberFormat="1"/>
    <xf numFmtId="165" fontId="0" fillId="0" borderId="0" xfId="0" applyNumberFormat="1"/>
    <xf numFmtId="0" fontId="16" fillId="0" borderId="0" xfId="0" applyFont="1"/>
    <xf numFmtId="3" fontId="5" fillId="0" borderId="0" xfId="0" applyNumberFormat="1" applyFont="1"/>
    <xf numFmtId="9" fontId="5" fillId="0" borderId="0" xfId="0" applyNumberFormat="1" applyFont="1" applyFill="1"/>
    <xf numFmtId="0" fontId="0" fillId="0" borderId="1" xfId="0" applyBorder="1" applyAlignment="1">
      <alignment horizontal="center"/>
    </xf>
    <xf numFmtId="0" fontId="0" fillId="0" borderId="1" xfId="0" applyBorder="1"/>
    <xf numFmtId="164" fontId="0" fillId="0" borderId="0" xfId="2" applyNumberFormat="1" applyFont="1"/>
    <xf numFmtId="164" fontId="0" fillId="0" borderId="5" xfId="2" applyNumberFormat="1" applyFont="1" applyBorder="1"/>
    <xf numFmtId="14" fontId="0" fillId="0" borderId="1" xfId="0" applyNumberFormat="1" applyBorder="1" applyAlignment="1">
      <alignment horizontal="center"/>
    </xf>
    <xf numFmtId="164" fontId="5" fillId="0" borderId="2" xfId="0" applyNumberFormat="1" applyFont="1" applyBorder="1"/>
    <xf numFmtId="164" fontId="0" fillId="0" borderId="2" xfId="2" applyNumberFormat="1" applyFont="1" applyBorder="1"/>
    <xf numFmtId="164" fontId="4" fillId="0" borderId="5" xfId="0" applyNumberFormat="1" applyFont="1" applyBorder="1"/>
    <xf numFmtId="164" fontId="5" fillId="0" borderId="5" xfId="2" applyNumberFormat="1" applyFont="1" applyBorder="1"/>
    <xf numFmtId="164" fontId="0" fillId="0" borderId="0" xfId="2" applyNumberFormat="1" applyFont="1" applyBorder="1"/>
    <xf numFmtId="165" fontId="5" fillId="0" borderId="0" xfId="0" applyNumberFormat="1" applyFont="1" applyBorder="1"/>
    <xf numFmtId="0" fontId="12" fillId="0" borderId="0" xfId="0" applyFont="1" applyBorder="1" applyAlignment="1">
      <alignment horizontal="left" wrapText="1" indent="6"/>
    </xf>
    <xf numFmtId="0" fontId="4" fillId="0" borderId="0" xfId="24" applyFont="1" applyBorder="1">
      <alignment horizontal="center" wrapText="1"/>
    </xf>
    <xf numFmtId="0" fontId="4" fillId="0" borderId="0" xfId="24" applyFont="1" applyBorder="1" applyAlignment="1">
      <alignment horizontal="center"/>
    </xf>
    <xf numFmtId="167" fontId="4" fillId="0" borderId="0" xfId="0" applyNumberFormat="1" applyFont="1" applyBorder="1" applyAlignment="1">
      <alignment horizontal="center" wrapText="1"/>
    </xf>
    <xf numFmtId="0" fontId="12" fillId="0" borderId="0" xfId="0" applyFont="1" applyBorder="1" applyAlignment="1">
      <alignment wrapText="1"/>
    </xf>
    <xf numFmtId="0" fontId="5" fillId="0" borderId="0" xfId="26" applyFont="1" applyBorder="1">
      <alignment horizontal="left" wrapText="1"/>
    </xf>
    <xf numFmtId="0" fontId="3" fillId="0" borderId="0" xfId="0" applyFont="1" applyBorder="1"/>
    <xf numFmtId="168" fontId="5" fillId="0" borderId="0" xfId="1" applyNumberFormat="1" applyFont="1" applyFill="1" applyBorder="1" applyAlignment="1"/>
    <xf numFmtId="6" fontId="5" fillId="0" borderId="0" xfId="8" applyNumberFormat="1" applyFont="1" applyFill="1" applyBorder="1" applyAlignment="1"/>
    <xf numFmtId="3" fontId="5" fillId="0" borderId="0" xfId="0" applyNumberFormat="1" applyFont="1" applyBorder="1"/>
    <xf numFmtId="6" fontId="5" fillId="0" borderId="0" xfId="0" applyNumberFormat="1" applyFont="1" applyBorder="1"/>
    <xf numFmtId="165" fontId="5" fillId="0" borderId="14" xfId="1" applyNumberFormat="1" applyFont="1" applyFill="1" applyBorder="1" applyAlignment="1"/>
    <xf numFmtId="3" fontId="5" fillId="0" borderId="14" xfId="0" applyNumberFormat="1" applyFont="1" applyBorder="1"/>
    <xf numFmtId="165" fontId="5" fillId="0" borderId="0" xfId="1" applyNumberFormat="1" applyFont="1" applyFill="1"/>
    <xf numFmtId="165" fontId="5" fillId="0" borderId="0" xfId="1" applyNumberFormat="1" applyFont="1" applyFill="1" applyBorder="1"/>
    <xf numFmtId="165" fontId="5" fillId="0" borderId="14" xfId="1" applyNumberFormat="1" applyFont="1" applyBorder="1"/>
    <xf numFmtId="0" fontId="5" fillId="0" borderId="0" xfId="0" applyFont="1" applyFill="1" applyAlignment="1">
      <alignment horizontal="left"/>
    </xf>
    <xf numFmtId="164" fontId="5" fillId="0" borderId="0" xfId="2" applyNumberFormat="1" applyFont="1" applyFill="1"/>
    <xf numFmtId="170" fontId="5" fillId="0" borderId="0" xfId="8" applyNumberFormat="1" applyFont="1" applyFill="1" applyBorder="1" applyAlignment="1"/>
    <xf numFmtId="170" fontId="5" fillId="0" borderId="0" xfId="1" applyNumberFormat="1" applyFont="1" applyFill="1" applyBorder="1" applyAlignment="1"/>
    <xf numFmtId="0" fontId="34" fillId="0" borderId="0" xfId="0" applyFont="1"/>
    <xf numFmtId="0" fontId="4" fillId="0" borderId="0" xfId="0" applyFont="1" applyBorder="1" applyAlignment="1">
      <alignment horizontal="center"/>
    </xf>
    <xf numFmtId="0" fontId="4" fillId="0" borderId="1" xfId="0" applyFont="1" applyBorder="1" applyAlignment="1">
      <alignment horizontal="center"/>
    </xf>
    <xf numFmtId="164" fontId="5" fillId="0" borderId="5" xfId="0" applyNumberFormat="1" applyFont="1" applyFill="1" applyBorder="1"/>
    <xf numFmtId="165" fontId="5" fillId="0" borderId="2" xfId="0" applyNumberFormat="1" applyFont="1" applyBorder="1"/>
    <xf numFmtId="0" fontId="3" fillId="0" borderId="0" xfId="4" applyFont="1" applyFill="1" applyBorder="1" applyAlignment="1">
      <alignment horizontal="center" wrapText="1"/>
    </xf>
    <xf numFmtId="0" fontId="7" fillId="0" borderId="0" xfId="0" applyFont="1" applyFill="1" applyAlignment="1">
      <alignment vertical="top" wrapText="1"/>
    </xf>
    <xf numFmtId="164" fontId="5" fillId="0" borderId="2" xfId="11" applyNumberFormat="1" applyFont="1" applyFill="1" applyAlignment="1"/>
    <xf numFmtId="164" fontId="5" fillId="0" borderId="0" xfId="11" applyNumberFormat="1" applyFont="1" applyFill="1" applyBorder="1" applyAlignment="1"/>
    <xf numFmtId="0" fontId="5" fillId="0" borderId="0" xfId="0" applyFont="1" applyFill="1" applyAlignment="1"/>
    <xf numFmtId="165" fontId="5" fillId="0" borderId="0" xfId="0" applyNumberFormat="1" applyFont="1" applyFill="1" applyAlignment="1"/>
    <xf numFmtId="165" fontId="5" fillId="0" borderId="3" xfId="0" applyNumberFormat="1" applyFont="1" applyFill="1" applyBorder="1" applyAlignment="1"/>
    <xf numFmtId="165" fontId="5" fillId="0" borderId="0" xfId="0" applyNumberFormat="1" applyFont="1" applyFill="1" applyBorder="1" applyAlignment="1"/>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0" fillId="0" borderId="1" xfId="0" applyBorder="1" applyAlignment="1">
      <alignment horizontal="center"/>
    </xf>
  </cellXfs>
  <cellStyles count="83">
    <cellStyle name="20% - Accent1 2" xfId="40"/>
    <cellStyle name="20% - Accent2 2" xfId="41"/>
    <cellStyle name="20% - Accent3 2" xfId="42"/>
    <cellStyle name="20% - Accent4 2" xfId="43"/>
    <cellStyle name="20% - Accent5 2" xfId="44"/>
    <cellStyle name="20% - Accent6 2" xfId="45"/>
    <cellStyle name="40% - Accent1 2" xfId="46"/>
    <cellStyle name="40% - Accent2 2" xfId="47"/>
    <cellStyle name="40% - Accent3 2" xfId="48"/>
    <cellStyle name="40% - Accent4 2" xfId="49"/>
    <cellStyle name="40% - Accent5 2" xfId="50"/>
    <cellStyle name="40% - Accent6 2" xfId="51"/>
    <cellStyle name="60% - Accent1 2" xfId="52"/>
    <cellStyle name="60% - Accent2 2" xfId="53"/>
    <cellStyle name="60% - Accent3 2" xfId="54"/>
    <cellStyle name="60% - Accent4 2" xfId="55"/>
    <cellStyle name="60% - Accent5 2" xfId="56"/>
    <cellStyle name="60% - Accent6 2" xfId="57"/>
    <cellStyle name="Accent1 2" xfId="58"/>
    <cellStyle name="Accent2 2" xfId="59"/>
    <cellStyle name="Accent3 2" xfId="60"/>
    <cellStyle name="Accent4 2" xfId="61"/>
    <cellStyle name="Accent5 2" xfId="62"/>
    <cellStyle name="Accent6 2" xfId="63"/>
    <cellStyle name="Amount" xfId="8"/>
    <cellStyle name="Amount - $" xfId="12"/>
    <cellStyle name="Amount - $ Double Underline" xfId="11"/>
    <cellStyle name="Amount - %" xfId="13"/>
    <cellStyle name="Amount - % Double Underline" xfId="14"/>
    <cellStyle name="Amount - % Single Underline" xfId="15"/>
    <cellStyle name="Amount - Single Underline" xfId="10"/>
    <cellStyle name="Bad 2" xfId="64"/>
    <cellStyle name="Calculation 2" xfId="65"/>
    <cellStyle name="Check Cell 2" xfId="66"/>
    <cellStyle name="Comma" xfId="1" builtinId="3"/>
    <cellStyle name="Comma 2" xfId="39"/>
    <cellStyle name="Comma 3" xfId="36"/>
    <cellStyle name="Currency" xfId="2" builtinId="4"/>
    <cellStyle name="Currency 2" xfId="67"/>
    <cellStyle name="Currency 3" xfId="82"/>
    <cellStyle name="Explanatory Text 2" xfId="68"/>
    <cellStyle name="Good 2" xfId="69"/>
    <cellStyle name="Heading 1 2" xfId="70"/>
    <cellStyle name="Heading 2 2" xfId="71"/>
    <cellStyle name="Heading 3 2" xfId="72"/>
    <cellStyle name="Heading 4 2" xfId="73"/>
    <cellStyle name="Input 2" xfId="74"/>
    <cellStyle name="Linked Cell 2" xfId="75"/>
    <cellStyle name="Neutral 2" xfId="76"/>
    <cellStyle name="Normal" xfId="0" builtinId="0"/>
    <cellStyle name="Normal 2" xfId="38"/>
    <cellStyle name="Normal 3" xfId="35"/>
    <cellStyle name="Notes - Amount" xfId="16"/>
    <cellStyle name="Notes - Amount - $ Double Underline" xfId="17"/>
    <cellStyle name="Notes - Amount - %" xfId="18"/>
    <cellStyle name="Notes - Amount - % Double Underline" xfId="19"/>
    <cellStyle name="Notes - Amount - % Single Underline" xfId="20"/>
    <cellStyle name="Notes - Amount - Single Underline" xfId="21"/>
    <cellStyle name="Notes - Amount $" xfId="22"/>
    <cellStyle name="Notes - Column Header" xfId="23"/>
    <cellStyle name="Notes - Column Header (10)" xfId="24"/>
    <cellStyle name="Notes - Line Item 1" xfId="25"/>
    <cellStyle name="Notes - Line Item 1 (10)" xfId="26"/>
    <cellStyle name="Notes - Line Item 2" xfId="27"/>
    <cellStyle name="Notes - Line Item 2 (10)" xfId="28"/>
    <cellStyle name="Notes - Line Item 3" xfId="29"/>
    <cellStyle name="Notes - Line Item 3 (10)" xfId="30"/>
    <cellStyle name="Notes - Line Item 4" xfId="31"/>
    <cellStyle name="Notes - Line Item 4 (10)" xfId="32"/>
    <cellStyle name="Number" xfId="33"/>
    <cellStyle name="Output 2" xfId="77"/>
    <cellStyle name="Percent" xfId="3" builtinId="5"/>
    <cellStyle name="Percent 2" xfId="78"/>
    <cellStyle name="Percent 3" xfId="37"/>
    <cellStyle name="Statements - Column Header" xfId="4"/>
    <cellStyle name="Statements - Line Item 1" xfId="7"/>
    <cellStyle name="Statements - Line Item 2" xfId="34"/>
    <cellStyle name="Statements - Line Item 3" xfId="9"/>
    <cellStyle name="Statements - Major Caption" xfId="6"/>
    <cellStyle name="Statements - Subhead One" xfId="5"/>
    <cellStyle name="Title 2" xfId="79"/>
    <cellStyle name="Total 2"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TA\CLIENTS\62700%20-%20NMPP\2007\MEAN\500%20-%20699%20Reporting\560%20-%20CFS%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udit\BKD16Audit%20-%20Archive%203.31.21\MEAN\MEAN%20Linked%20FS%20and%20Notes%2015-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udit\BKD14Audit%20-%20Archive%203.31.19\MEAN\MEAN%20Linked%20FS%20and%20Notes%2013-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daugherty\AppData\Local\Microsoft\Windows\Temporary%20Internet%20Files\Content.Outlook\QEWP2XYO\Cash%20Flow%20wksht-Indi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ize"/>
      <sheetName val="Indirect method"/>
      <sheetName val="Direct method - GASB"/>
    </sheetNames>
    <sheetDataSet>
      <sheetData sheetId="0"/>
      <sheetData sheetId="1"/>
      <sheetData sheetId="2">
        <row r="1">
          <cell r="A1" t="str">
            <v xml:space="preserve">Client:  </v>
          </cell>
        </row>
        <row r="2">
          <cell r="A2" t="str">
            <v xml:space="preserve">Period Ending:  </v>
          </cell>
        </row>
        <row r="3">
          <cell r="A3" t="str">
            <v>CASH FLOW WORKSHEET</v>
          </cell>
        </row>
        <row r="5">
          <cell r="L5" t="str">
            <v>PREPAID</v>
          </cell>
          <cell r="N5" t="str">
            <v>INVESTMENT</v>
          </cell>
          <cell r="P5" t="str">
            <v>CASH VALUE</v>
          </cell>
        </row>
        <row r="6">
          <cell r="B6" t="str">
            <v>CASH &amp; CASH</v>
          </cell>
          <cell r="D6" t="str">
            <v>MRKT SEC.</v>
          </cell>
          <cell r="F6" t="str">
            <v>ACCOUNTS</v>
          </cell>
          <cell r="H6" t="str">
            <v>NOTES</v>
          </cell>
          <cell r="L6" t="str">
            <v>EXPENSES</v>
          </cell>
          <cell r="N6" t="str">
            <v>IN</v>
          </cell>
          <cell r="P6" t="str">
            <v xml:space="preserve">LIFE </v>
          </cell>
        </row>
        <row r="7">
          <cell r="B7" t="str">
            <v>EQUIVALENTS</v>
          </cell>
          <cell r="D7" t="str">
            <v>AFS / HTM</v>
          </cell>
          <cell r="F7" t="str">
            <v>RECEIVABLE</v>
          </cell>
          <cell r="H7" t="str">
            <v>RECEIVABLE</v>
          </cell>
          <cell r="J7" t="str">
            <v>INVENTORIES</v>
          </cell>
          <cell r="L7" t="str">
            <v>AND OTHER</v>
          </cell>
          <cell r="N7" t="str">
            <v>AFFILIATES</v>
          </cell>
          <cell r="P7" t="str">
            <v>INSURANCE</v>
          </cell>
        </row>
        <row r="9">
          <cell r="A9" t="str">
            <v xml:space="preserve">  </v>
          </cell>
        </row>
        <row r="10">
          <cell r="A10" t="str">
            <v xml:space="preserve">  </v>
          </cell>
        </row>
        <row r="11">
          <cell r="A11" t="str">
            <v xml:space="preserve">Period change  </v>
          </cell>
          <cell r="B11">
            <v>0</v>
          </cell>
          <cell r="D11">
            <v>0</v>
          </cell>
          <cell r="F11">
            <v>0</v>
          </cell>
          <cell r="H11">
            <v>0</v>
          </cell>
          <cell r="J11">
            <v>0</v>
          </cell>
          <cell r="L11">
            <v>0</v>
          </cell>
          <cell r="N11">
            <v>0</v>
          </cell>
          <cell r="P11">
            <v>0</v>
          </cell>
        </row>
        <row r="14">
          <cell r="A14" t="str">
            <v>OPERATING ACTIVITIES:</v>
          </cell>
        </row>
        <row r="16">
          <cell r="A16" t="str">
            <v>Net Income</v>
          </cell>
          <cell r="B16">
            <v>0</v>
          </cell>
        </row>
        <row r="18">
          <cell r="A18" t="str">
            <v>Items not requiring (providing) cash:</v>
          </cell>
        </row>
        <row r="19">
          <cell r="A19" t="str">
            <v>Depreciation and amortization</v>
          </cell>
          <cell r="B19">
            <v>0</v>
          </cell>
        </row>
        <row r="20">
          <cell r="A20" t="str">
            <v>Accrued deferred compensation</v>
          </cell>
          <cell r="B20">
            <v>0</v>
          </cell>
        </row>
        <row r="21">
          <cell r="A21" t="str">
            <v>Gain on sale of facility</v>
          </cell>
          <cell r="B21">
            <v>0</v>
          </cell>
        </row>
        <row r="22">
          <cell r="A22" t="str">
            <v xml:space="preserve">Loss on sale of available-for-sale securities </v>
          </cell>
          <cell r="B22">
            <v>0</v>
          </cell>
        </row>
        <row r="23">
          <cell r="A23" t="str">
            <v>Undistributed earnings of affiliate</v>
          </cell>
          <cell r="B23">
            <v>0</v>
          </cell>
        </row>
        <row r="24">
          <cell r="A24" t="str">
            <v>Princ. pymnt recvd on installmt N/R for sale of inv.</v>
          </cell>
          <cell r="B24">
            <v>0</v>
          </cell>
        </row>
        <row r="25">
          <cell r="A25" t="str">
            <v xml:space="preserve">     Deferred income taxes</v>
          </cell>
          <cell r="B25">
            <v>0</v>
          </cell>
        </row>
        <row r="26">
          <cell r="A26" t="str">
            <v>Changes in:</v>
          </cell>
        </row>
        <row r="27">
          <cell r="A27" t="str">
            <v>Accounts receivable</v>
          </cell>
          <cell r="B27">
            <v>0</v>
          </cell>
        </row>
        <row r="28">
          <cell r="A28" t="str">
            <v>Inventories</v>
          </cell>
          <cell r="B28">
            <v>0</v>
          </cell>
        </row>
        <row r="29">
          <cell r="A29" t="str">
            <v>Accounts payable and accrued expenses</v>
          </cell>
          <cell r="B29">
            <v>0</v>
          </cell>
        </row>
        <row r="30">
          <cell r="A30" t="str">
            <v>Other current assets and liabilities</v>
          </cell>
          <cell r="B30">
            <v>0</v>
          </cell>
        </row>
        <row r="32">
          <cell r="A32" t="str">
            <v>Net cash provided by (used in) operating activities</v>
          </cell>
          <cell r="B32">
            <v>0</v>
          </cell>
        </row>
        <row r="34">
          <cell r="A34" t="str">
            <v>INVESTING ACTIVITIES:</v>
          </cell>
        </row>
        <row r="36">
          <cell r="A36" t="str">
            <v>Proceeds from sale of facility</v>
          </cell>
          <cell r="B36">
            <v>0</v>
          </cell>
        </row>
        <row r="37">
          <cell r="A37" t="str">
            <v>Principal payment received on note for sale of plant</v>
          </cell>
          <cell r="B37">
            <v>0</v>
          </cell>
        </row>
        <row r="38">
          <cell r="A38" t="str">
            <v>Purchase of property and equipment</v>
          </cell>
          <cell r="B38">
            <v>0</v>
          </cell>
        </row>
        <row r="39">
          <cell r="A39" t="str">
            <v>(Advances to) repaymennts from affiliates</v>
          </cell>
          <cell r="B39">
            <v>0</v>
          </cell>
        </row>
        <row r="40">
          <cell r="A40" t="str">
            <v>Proceeds from sales of available-for-sale securities</v>
          </cell>
          <cell r="B40">
            <v>0</v>
          </cell>
        </row>
        <row r="41">
          <cell r="A41" t="str">
            <v>Purchases of available-for-sale securities</v>
          </cell>
          <cell r="B41">
            <v>0</v>
          </cell>
        </row>
        <row r="42">
          <cell r="A42" t="str">
            <v>Proceeds from maturities of held-to-maturity securities</v>
          </cell>
          <cell r="B42">
            <v>0</v>
          </cell>
        </row>
        <row r="43">
          <cell r="A43" t="str">
            <v>Purchases of held-to-maturity securities</v>
          </cell>
          <cell r="B43">
            <v>0</v>
          </cell>
        </row>
        <row r="44">
          <cell r="A44" t="str">
            <v>Payment of purchase of Target Company, net of cash required</v>
          </cell>
          <cell r="B44">
            <v>0</v>
          </cell>
        </row>
        <row r="45">
          <cell r="A45" t="str">
            <v>Increase in cash value of life insurance</v>
          </cell>
          <cell r="B45">
            <v>0</v>
          </cell>
        </row>
        <row r="47">
          <cell r="A47" t="str">
            <v>Net cash provided by (used in) investing activities</v>
          </cell>
          <cell r="B47">
            <v>0</v>
          </cell>
        </row>
        <row r="49">
          <cell r="A49" t="str">
            <v>FINANCING ACTIVITIES: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sed BS"/>
      <sheetName val="Condensed IS"/>
      <sheetName val="BS"/>
      <sheetName val="Stmt Rev Exp Change Net Assets"/>
      <sheetName val="Stmt Cash Flows"/>
      <sheetName val="Stmt Cash Flows-Recon"/>
      <sheetName val="Direct method CF- GASB"/>
      <sheetName val="Investment Activity"/>
      <sheetName val="Investments Maturities"/>
      <sheetName val="Credit Risk"/>
      <sheetName val="Carrying Values"/>
      <sheetName val="Investments"/>
      <sheetName val="Productive Capacity - New"/>
      <sheetName val="Capital Assets"/>
      <sheetName val="Long term debt CY"/>
      <sheetName val="Long term debt PY"/>
      <sheetName val="Note 6 Long term debt 2012"/>
      <sheetName val="Long term debt cont"/>
      <sheetName val="Electric energy sales"/>
      <sheetName val="Electric Energy Costs"/>
      <sheetName val="Transactions wCo"/>
      <sheetName val="MD&amp;A"/>
      <sheetName val="Prod. Capacity"/>
    </sheetNames>
    <sheetDataSet>
      <sheetData sheetId="0"/>
      <sheetData sheetId="1"/>
      <sheetData sheetId="2">
        <row r="39">
          <cell r="B39">
            <v>174069073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sed BS"/>
      <sheetName val="Condensed IS"/>
      <sheetName val="BS"/>
      <sheetName val="Stmt Rev Exp Change Net Assets"/>
      <sheetName val="Stmt Cash Flows"/>
      <sheetName val="Stmt Cash Flows-Recon"/>
      <sheetName val="Direct method CF- GASB"/>
      <sheetName val="Investment Activity"/>
      <sheetName val="Prod. Capacity"/>
      <sheetName val="Investments Maturities"/>
      <sheetName val="Credit Risk"/>
      <sheetName val="Carrying Values"/>
      <sheetName val="Investments"/>
      <sheetName val="Productive Capacity"/>
      <sheetName val="Capital Assets"/>
      <sheetName val="Long term debt CY"/>
      <sheetName val="Note 6 Long term debt 2012"/>
      <sheetName val="Note 6 Long term debt PY"/>
      <sheetName val="Long term debt cont"/>
      <sheetName val="Electric energy sales"/>
      <sheetName val="Electric Energy Costs"/>
      <sheetName val="Transactions wCo"/>
      <sheetName val="MD&amp;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2014</v>
          </cell>
        </row>
      </sheetData>
      <sheetData sheetId="13"/>
      <sheetData sheetId="14"/>
      <sheetData sheetId="15"/>
      <sheetData sheetId="16"/>
      <sheetData sheetId="17"/>
      <sheetData sheetId="18"/>
      <sheetData sheetId="19">
        <row r="1">
          <cell r="B1">
            <v>2014</v>
          </cell>
        </row>
      </sheetData>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rect method"/>
    </sheetNames>
    <sheetDataSet>
      <sheetData sheetId="0">
        <row r="1">
          <cell r="A1" t="str">
            <v>Client:</v>
          </cell>
          <cell r="B1"/>
        </row>
        <row r="2">
          <cell r="A2" t="str">
            <v xml:space="preserve">Period Ending:  </v>
          </cell>
          <cell r="B2">
            <v>0</v>
          </cell>
        </row>
        <row r="3">
          <cell r="A3" t="str">
            <v>CASH FLOW WORKSHEET</v>
          </cell>
        </row>
        <row r="5">
          <cell r="L5" t="str">
            <v>PREPAID</v>
          </cell>
          <cell r="N5" t="str">
            <v>INVESTMENT</v>
          </cell>
          <cell r="P5" t="str">
            <v>CASH VALUE</v>
          </cell>
        </row>
        <row r="6">
          <cell r="B6" t="str">
            <v>CASH &amp; CASH</v>
          </cell>
          <cell r="D6" t="str">
            <v>MRKT SEC.</v>
          </cell>
          <cell r="F6" t="str">
            <v>ACCOUNTS</v>
          </cell>
          <cell r="H6" t="str">
            <v>NOTES</v>
          </cell>
          <cell r="L6" t="str">
            <v>EXPENSES</v>
          </cell>
          <cell r="N6" t="str">
            <v>IN</v>
          </cell>
          <cell r="P6" t="str">
            <v xml:space="preserve">LIFE </v>
          </cell>
        </row>
        <row r="7">
          <cell r="B7" t="str">
            <v>EQUIVALENTS</v>
          </cell>
          <cell r="D7" t="str">
            <v>AFS / HTM</v>
          </cell>
          <cell r="F7" t="str">
            <v>RECEIVABLE</v>
          </cell>
          <cell r="H7" t="str">
            <v>RECEIVABLE</v>
          </cell>
          <cell r="J7" t="str">
            <v>INVENTORIES</v>
          </cell>
          <cell r="L7" t="str">
            <v>AND OTHER</v>
          </cell>
          <cell r="N7" t="str">
            <v>AFFILIATES</v>
          </cell>
          <cell r="P7" t="str">
            <v>INSURANCE</v>
          </cell>
        </row>
        <row r="9">
          <cell r="A9">
            <v>0</v>
          </cell>
        </row>
        <row r="10">
          <cell r="A10">
            <v>0</v>
          </cell>
        </row>
        <row r="11">
          <cell r="A11" t="str">
            <v xml:space="preserve">Period change  </v>
          </cell>
          <cell r="B11">
            <v>0</v>
          </cell>
          <cell r="D11">
            <v>0</v>
          </cell>
          <cell r="F11">
            <v>0</v>
          </cell>
          <cell r="H11">
            <v>0</v>
          </cell>
          <cell r="J11">
            <v>0</v>
          </cell>
          <cell r="L11">
            <v>0</v>
          </cell>
          <cell r="N11">
            <v>0</v>
          </cell>
          <cell r="P11">
            <v>0</v>
          </cell>
        </row>
        <row r="14">
          <cell r="A14" t="str">
            <v>OPERATING ACTIVITIES:</v>
          </cell>
        </row>
        <row r="16">
          <cell r="A16" t="str">
            <v>Net Income</v>
          </cell>
          <cell r="B16">
            <v>0</v>
          </cell>
        </row>
        <row r="18">
          <cell r="A18" t="str">
            <v>Items not requiring (providing) cash:</v>
          </cell>
        </row>
        <row r="19">
          <cell r="A19" t="str">
            <v>Depreciation and amortization</v>
          </cell>
          <cell r="B19">
            <v>0</v>
          </cell>
        </row>
        <row r="20">
          <cell r="A20" t="str">
            <v>Accrued deferred compensation</v>
          </cell>
          <cell r="B20">
            <v>0</v>
          </cell>
        </row>
        <row r="21">
          <cell r="A21" t="str">
            <v>Gain on sale of facility</v>
          </cell>
          <cell r="B21">
            <v>0</v>
          </cell>
        </row>
        <row r="22">
          <cell r="A22" t="str">
            <v xml:space="preserve">Loss on sale of available-for-sale securities </v>
          </cell>
          <cell r="B22">
            <v>0</v>
          </cell>
        </row>
        <row r="23">
          <cell r="A23" t="str">
            <v>Undistributed earnings of affiliate</v>
          </cell>
          <cell r="B23">
            <v>0</v>
          </cell>
        </row>
        <row r="24">
          <cell r="A24" t="str">
            <v>Princ. pymnt recvd on installmt N/R for sale of inv.</v>
          </cell>
          <cell r="B24">
            <v>0</v>
          </cell>
        </row>
        <row r="25">
          <cell r="A25" t="str">
            <v xml:space="preserve">     Deferred income taxes</v>
          </cell>
          <cell r="B25">
            <v>0</v>
          </cell>
        </row>
        <row r="26">
          <cell r="A26" t="str">
            <v>Changes in:</v>
          </cell>
        </row>
        <row r="27">
          <cell r="A27" t="str">
            <v>Accounts receivable</v>
          </cell>
          <cell r="B27">
            <v>0</v>
          </cell>
        </row>
        <row r="28">
          <cell r="A28" t="str">
            <v>Inventories</v>
          </cell>
          <cell r="B28">
            <v>0</v>
          </cell>
        </row>
        <row r="29">
          <cell r="A29" t="str">
            <v>Accounts payable and accrued expenses</v>
          </cell>
          <cell r="B29">
            <v>0</v>
          </cell>
        </row>
        <row r="30">
          <cell r="A30" t="str">
            <v>Other current assets and liabilities</v>
          </cell>
          <cell r="B30">
            <v>0</v>
          </cell>
        </row>
        <row r="32">
          <cell r="A32" t="str">
            <v>Net cash provided by (used in) operating activities</v>
          </cell>
          <cell r="B32">
            <v>0</v>
          </cell>
        </row>
        <row r="34">
          <cell r="A34" t="str">
            <v>INVESTING ACTIVITIES:</v>
          </cell>
        </row>
        <row r="36">
          <cell r="A36" t="str">
            <v>Proceeds from sale of facility</v>
          </cell>
          <cell r="B36">
            <v>0</v>
          </cell>
        </row>
        <row r="37">
          <cell r="A37" t="str">
            <v>Principal payment received on note for sale of plant</v>
          </cell>
          <cell r="B37">
            <v>0</v>
          </cell>
        </row>
        <row r="38">
          <cell r="A38" t="str">
            <v>Purchase of property and equipment</v>
          </cell>
          <cell r="B38">
            <v>0</v>
          </cell>
        </row>
        <row r="39">
          <cell r="A39" t="str">
            <v>(Advances to) repaymennts from affiliates</v>
          </cell>
          <cell r="B39">
            <v>0</v>
          </cell>
        </row>
        <row r="40">
          <cell r="A40" t="str">
            <v>Proceeds from sales of available-for-sale securities</v>
          </cell>
          <cell r="B40">
            <v>0</v>
          </cell>
        </row>
        <row r="41">
          <cell r="A41" t="str">
            <v>Purchases of available-for-sale securities</v>
          </cell>
          <cell r="B41">
            <v>0</v>
          </cell>
        </row>
        <row r="42">
          <cell r="A42" t="str">
            <v>Proceeds from maturities of held-to-maturity securities</v>
          </cell>
          <cell r="B42">
            <v>0</v>
          </cell>
        </row>
        <row r="43">
          <cell r="A43" t="str">
            <v>Purchases of held-to-maturity securities</v>
          </cell>
          <cell r="B43">
            <v>0</v>
          </cell>
        </row>
        <row r="44">
          <cell r="A44" t="str">
            <v>Payment of purchase of Target Company, net of cash required</v>
          </cell>
          <cell r="B44">
            <v>0</v>
          </cell>
        </row>
        <row r="45">
          <cell r="A45" t="str">
            <v>Increase in cash value of life insurance</v>
          </cell>
          <cell r="B45">
            <v>0</v>
          </cell>
        </row>
        <row r="47">
          <cell r="A47" t="str">
            <v>Net cash provided by (used in) investing activities</v>
          </cell>
          <cell r="B47">
            <v>0</v>
          </cell>
        </row>
        <row r="49">
          <cell r="A49" t="str">
            <v>FINANCING ACTIVITIES: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7"/>
  <sheetViews>
    <sheetView showGridLines="0" zoomScaleNormal="100" workbookViewId="0">
      <selection activeCell="J59" sqref="J59"/>
    </sheetView>
  </sheetViews>
  <sheetFormatPr defaultRowHeight="12.75" x14ac:dyDescent="0.2"/>
  <cols>
    <col min="1" max="1" width="60.42578125" style="3" customWidth="1"/>
    <col min="2" max="2" width="12" style="3" customWidth="1"/>
    <col min="3" max="3" width="1.7109375" style="3" customWidth="1"/>
    <col min="4" max="7" width="9.140625" style="3"/>
    <col min="8" max="9" width="10.7109375" style="3" bestFit="1" customWidth="1"/>
    <col min="10" max="16384" width="9.140625" style="3"/>
  </cols>
  <sheetData>
    <row r="1" spans="1:6" customFormat="1" x14ac:dyDescent="0.2">
      <c r="A1" s="134" t="s">
        <v>96</v>
      </c>
      <c r="E1" s="106"/>
      <c r="F1" s="106"/>
    </row>
    <row r="2" spans="1:6" customFormat="1" x14ac:dyDescent="0.2">
      <c r="A2" s="134" t="s">
        <v>97</v>
      </c>
      <c r="E2" s="106"/>
      <c r="F2" s="106"/>
    </row>
    <row r="3" spans="1:6" customFormat="1" x14ac:dyDescent="0.2">
      <c r="A3" s="134" t="s">
        <v>164</v>
      </c>
      <c r="E3" s="106"/>
      <c r="F3" s="106"/>
    </row>
    <row r="4" spans="1:6" ht="12.75" customHeight="1" x14ac:dyDescent="0.2">
      <c r="A4" s="1"/>
      <c r="B4" s="2">
        <v>2016</v>
      </c>
    </row>
    <row r="5" spans="1:6" ht="10.5" customHeight="1" x14ac:dyDescent="0.2">
      <c r="A5" s="4" t="s">
        <v>0</v>
      </c>
      <c r="B5" s="5"/>
    </row>
    <row r="6" spans="1:6" ht="6.75" customHeight="1" x14ac:dyDescent="0.2">
      <c r="A6" s="6"/>
      <c r="B6" s="190"/>
    </row>
    <row r="7" spans="1:6" ht="12.75" customHeight="1" x14ac:dyDescent="0.2">
      <c r="A7" s="7" t="s">
        <v>1</v>
      </c>
      <c r="B7" s="191"/>
    </row>
    <row r="8" spans="1:6" ht="12.75" customHeight="1" x14ac:dyDescent="0.2">
      <c r="A8" s="8" t="s">
        <v>2</v>
      </c>
      <c r="B8" s="116">
        <v>37868007</v>
      </c>
      <c r="D8" s="3" t="s">
        <v>75</v>
      </c>
    </row>
    <row r="9" spans="1:6" ht="12.75" customHeight="1" x14ac:dyDescent="0.2">
      <c r="A9" s="8" t="s">
        <v>3</v>
      </c>
      <c r="B9" s="9">
        <v>7501955</v>
      </c>
      <c r="D9" s="3" t="s">
        <v>75</v>
      </c>
    </row>
    <row r="10" spans="1:6" ht="12.75" customHeight="1" x14ac:dyDescent="0.2">
      <c r="A10" s="8" t="s">
        <v>4</v>
      </c>
      <c r="B10" s="9">
        <v>12896212</v>
      </c>
      <c r="D10" s="3" t="s">
        <v>86</v>
      </c>
    </row>
    <row r="11" spans="1:6" ht="12.75" customHeight="1" x14ac:dyDescent="0.2">
      <c r="A11" s="8" t="s">
        <v>5</v>
      </c>
      <c r="B11" s="9">
        <v>508095</v>
      </c>
      <c r="D11" s="3" t="s">
        <v>85</v>
      </c>
    </row>
    <row r="12" spans="1:6" ht="12.75" customHeight="1" x14ac:dyDescent="0.2">
      <c r="A12" s="8" t="s">
        <v>6</v>
      </c>
      <c r="B12" s="10">
        <v>3696183</v>
      </c>
      <c r="D12" s="3" t="s">
        <v>110</v>
      </c>
    </row>
    <row r="13" spans="1:6" ht="8.25" customHeight="1" x14ac:dyDescent="0.2">
      <c r="A13" s="11"/>
      <c r="B13" s="12"/>
    </row>
    <row r="14" spans="1:6" ht="12.75" customHeight="1" x14ac:dyDescent="0.2">
      <c r="A14" s="13" t="s">
        <v>7</v>
      </c>
      <c r="B14" s="14">
        <f>SUM(B8:B12)</f>
        <v>62470452</v>
      </c>
    </row>
    <row r="15" spans="1:6" ht="6.75" customHeight="1" x14ac:dyDescent="0.2">
      <c r="A15" s="15"/>
      <c r="B15" s="12"/>
    </row>
    <row r="16" spans="1:6" ht="11.25" customHeight="1" x14ac:dyDescent="0.2">
      <c r="A16" s="7" t="s">
        <v>8</v>
      </c>
      <c r="B16" s="12"/>
    </row>
    <row r="17" spans="1:9" ht="12.75" customHeight="1" x14ac:dyDescent="0.2">
      <c r="A17" s="8" t="s">
        <v>9</v>
      </c>
      <c r="B17" s="9">
        <v>9035324</v>
      </c>
      <c r="D17" s="3" t="s">
        <v>75</v>
      </c>
    </row>
    <row r="18" spans="1:9" ht="12.75" customHeight="1" x14ac:dyDescent="0.2">
      <c r="A18" s="8" t="s">
        <v>10</v>
      </c>
      <c r="B18" s="9">
        <v>13887671</v>
      </c>
      <c r="D18" s="3" t="s">
        <v>215</v>
      </c>
    </row>
    <row r="19" spans="1:9" ht="12.75" customHeight="1" x14ac:dyDescent="0.2">
      <c r="A19" s="8" t="s">
        <v>11</v>
      </c>
      <c r="B19" s="9">
        <v>3062493</v>
      </c>
      <c r="D19" s="3" t="s">
        <v>86</v>
      </c>
    </row>
    <row r="20" spans="1:9" ht="12.75" customHeight="1" x14ac:dyDescent="0.2">
      <c r="A20" s="8" t="s">
        <v>12</v>
      </c>
      <c r="B20" s="9">
        <v>127261973</v>
      </c>
      <c r="D20" s="3" t="s">
        <v>84</v>
      </c>
      <c r="I20" s="18"/>
    </row>
    <row r="21" spans="1:9" ht="12.75" customHeight="1" x14ac:dyDescent="0.2">
      <c r="A21" s="17" t="s">
        <v>13</v>
      </c>
      <c r="B21" s="9">
        <v>5885635</v>
      </c>
      <c r="D21" s="3" t="s">
        <v>84</v>
      </c>
      <c r="I21" s="18"/>
    </row>
    <row r="22" spans="1:9" ht="12.75" customHeight="1" x14ac:dyDescent="0.2">
      <c r="A22" s="8" t="s">
        <v>14</v>
      </c>
      <c r="B22" s="10">
        <v>43092228</v>
      </c>
      <c r="D22" s="3" t="s">
        <v>132</v>
      </c>
    </row>
    <row r="23" spans="1:9" ht="9" customHeight="1" x14ac:dyDescent="0.2">
      <c r="A23" s="11"/>
      <c r="B23" s="9"/>
    </row>
    <row r="24" spans="1:9" ht="12.75" customHeight="1" x14ac:dyDescent="0.2">
      <c r="A24" s="13" t="s">
        <v>15</v>
      </c>
      <c r="B24" s="10">
        <f>SUM(B17:B22)</f>
        <v>202225324</v>
      </c>
    </row>
    <row r="25" spans="1:9" ht="8.25" customHeight="1" x14ac:dyDescent="0.2">
      <c r="A25" s="15"/>
      <c r="B25" s="19"/>
    </row>
    <row r="26" spans="1:9" ht="11.25" customHeight="1" x14ac:dyDescent="0.2">
      <c r="A26" s="7" t="s">
        <v>16</v>
      </c>
      <c r="B26" s="12"/>
    </row>
    <row r="27" spans="1:9" ht="12.75" customHeight="1" x14ac:dyDescent="0.2">
      <c r="A27" s="8" t="s">
        <v>17</v>
      </c>
      <c r="B27" s="10">
        <v>2703942</v>
      </c>
      <c r="D27" s="3" t="s">
        <v>152</v>
      </c>
    </row>
    <row r="28" spans="1:9" ht="8.25" customHeight="1" x14ac:dyDescent="0.2">
      <c r="A28" s="15"/>
      <c r="B28" s="19"/>
    </row>
    <row r="29" spans="1:9" ht="12.75" customHeight="1" thickBot="1" x14ac:dyDescent="0.25">
      <c r="A29" s="13" t="s">
        <v>18</v>
      </c>
      <c r="B29" s="192">
        <f>B14+B24+B27</f>
        <v>267399718</v>
      </c>
    </row>
    <row r="30" spans="1:9" ht="12.75" customHeight="1" thickTop="1" x14ac:dyDescent="0.2">
      <c r="A30" s="13"/>
      <c r="B30" s="193"/>
    </row>
    <row r="31" spans="1:9" ht="13.5" customHeight="1" x14ac:dyDescent="0.25">
      <c r="A31" s="21" t="s">
        <v>19</v>
      </c>
      <c r="B31" s="54"/>
    </row>
    <row r="32" spans="1:9" ht="13.5" customHeight="1" x14ac:dyDescent="0.25">
      <c r="A32" s="21" t="s">
        <v>20</v>
      </c>
      <c r="B32" s="54"/>
    </row>
    <row r="33" spans="1:4" ht="6" customHeight="1" x14ac:dyDescent="0.25">
      <c r="A33" s="23"/>
      <c r="B33" s="194"/>
    </row>
    <row r="34" spans="1:4" ht="12" customHeight="1" x14ac:dyDescent="0.2">
      <c r="A34" s="7" t="s">
        <v>21</v>
      </c>
      <c r="B34" s="194"/>
    </row>
    <row r="35" spans="1:4" ht="12.75" customHeight="1" x14ac:dyDescent="0.2">
      <c r="A35" s="8" t="s">
        <v>22</v>
      </c>
      <c r="B35" s="116">
        <v>5530000</v>
      </c>
      <c r="D35" s="3" t="s">
        <v>140</v>
      </c>
    </row>
    <row r="36" spans="1:4" ht="12.75" customHeight="1" x14ac:dyDescent="0.2">
      <c r="A36" s="8" t="s">
        <v>23</v>
      </c>
      <c r="B36" s="9">
        <v>10949319</v>
      </c>
      <c r="D36" s="3" t="s">
        <v>134</v>
      </c>
    </row>
    <row r="37" spans="1:4" x14ac:dyDescent="0.2">
      <c r="A37" s="8" t="s">
        <v>24</v>
      </c>
      <c r="B37" s="10">
        <v>4139750</v>
      </c>
      <c r="D37" s="3" t="s">
        <v>133</v>
      </c>
    </row>
    <row r="38" spans="1:4" ht="7.5" customHeight="1" x14ac:dyDescent="0.2">
      <c r="A38" s="11"/>
      <c r="B38" s="195"/>
    </row>
    <row r="39" spans="1:4" ht="12.75" customHeight="1" x14ac:dyDescent="0.2">
      <c r="A39" s="13" t="s">
        <v>25</v>
      </c>
      <c r="B39" s="10">
        <f>SUM(B35:B37)</f>
        <v>20619069</v>
      </c>
    </row>
    <row r="40" spans="1:4" ht="10.5" customHeight="1" x14ac:dyDescent="0.2">
      <c r="A40" s="15"/>
      <c r="B40" s="195"/>
    </row>
    <row r="41" spans="1:4" ht="12" customHeight="1" x14ac:dyDescent="0.2">
      <c r="A41" s="7" t="s">
        <v>26</v>
      </c>
      <c r="B41" s="122">
        <v>174069073</v>
      </c>
      <c r="D41" s="3" t="s">
        <v>140</v>
      </c>
    </row>
    <row r="42" spans="1:4" ht="8.25" customHeight="1" x14ac:dyDescent="0.2">
      <c r="A42" s="15"/>
      <c r="B42" s="196"/>
    </row>
    <row r="43" spans="1:4" x14ac:dyDescent="0.2">
      <c r="A43" s="7" t="s">
        <v>27</v>
      </c>
      <c r="B43" s="197"/>
    </row>
    <row r="44" spans="1:4" ht="12" customHeight="1" x14ac:dyDescent="0.2">
      <c r="A44" s="8" t="s">
        <v>28</v>
      </c>
      <c r="B44" s="10">
        <v>24947378</v>
      </c>
      <c r="D44" s="3" t="s">
        <v>154</v>
      </c>
    </row>
    <row r="45" spans="1:4" ht="7.5" customHeight="1" x14ac:dyDescent="0.2">
      <c r="A45" s="15"/>
      <c r="B45" s="195"/>
    </row>
    <row r="46" spans="1:4" ht="12" customHeight="1" x14ac:dyDescent="0.2">
      <c r="A46" s="7" t="s">
        <v>29</v>
      </c>
      <c r="B46" s="195"/>
    </row>
    <row r="47" spans="1:4" ht="12.75" customHeight="1" x14ac:dyDescent="0.2">
      <c r="A47" s="8" t="s">
        <v>30</v>
      </c>
      <c r="B47" s="9">
        <v>6892475</v>
      </c>
    </row>
    <row r="48" spans="1:4" ht="12.75" customHeight="1" x14ac:dyDescent="0.2">
      <c r="A48" s="8" t="s">
        <v>31</v>
      </c>
      <c r="B48" s="9">
        <v>6169409</v>
      </c>
    </row>
    <row r="49" spans="1:4" ht="12.75" customHeight="1" x14ac:dyDescent="0.2">
      <c r="A49" s="8" t="s">
        <v>32</v>
      </c>
      <c r="B49" s="10">
        <v>34702314</v>
      </c>
    </row>
    <row r="50" spans="1:4" ht="9" customHeight="1" x14ac:dyDescent="0.2">
      <c r="A50" s="11"/>
      <c r="B50" s="195"/>
    </row>
    <row r="51" spans="1:4" ht="12.75" customHeight="1" x14ac:dyDescent="0.2">
      <c r="A51" s="13" t="s">
        <v>33</v>
      </c>
      <c r="B51" s="10">
        <f>SUM(B47:B49)</f>
        <v>47764198</v>
      </c>
      <c r="D51" s="3" t="s">
        <v>153</v>
      </c>
    </row>
    <row r="52" spans="1:4" ht="10.5" customHeight="1" x14ac:dyDescent="0.2">
      <c r="A52" s="15"/>
      <c r="B52" s="194"/>
    </row>
    <row r="53" spans="1:4" ht="10.5" customHeight="1" x14ac:dyDescent="0.2">
      <c r="A53" s="13" t="s">
        <v>34</v>
      </c>
      <c r="B53" s="194"/>
    </row>
    <row r="54" spans="1:4" ht="12.75" customHeight="1" thickBot="1" x14ac:dyDescent="0.25">
      <c r="A54" s="13" t="s">
        <v>35</v>
      </c>
      <c r="B54" s="27">
        <f>B39+B41+B44+B51</f>
        <v>267399718</v>
      </c>
    </row>
    <row r="55" spans="1:4" ht="10.5" customHeight="1" thickTop="1" x14ac:dyDescent="0.2">
      <c r="B55" s="24"/>
    </row>
    <row r="56" spans="1:4" x14ac:dyDescent="0.2">
      <c r="B56" s="20"/>
    </row>
    <row r="57" spans="1:4" x14ac:dyDescent="0.2">
      <c r="A57" s="28" t="s">
        <v>36</v>
      </c>
      <c r="B57" s="29">
        <f>B29-B54</f>
        <v>0</v>
      </c>
    </row>
  </sheetData>
  <pageMargins left="0.75" right="0.75" top="1" bottom="1"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
  <sheetViews>
    <sheetView workbookViewId="0"/>
  </sheetViews>
  <sheetFormatPr defaultRowHeight="12.75" x14ac:dyDescent="0.2"/>
  <cols>
    <col min="1" max="1" width="11.5703125" customWidth="1"/>
    <col min="2" max="2" width="35.140625" bestFit="1" customWidth="1"/>
    <col min="3" max="3" width="1.7109375" customWidth="1"/>
    <col min="4" max="4" width="10.28515625" bestFit="1" customWidth="1"/>
    <col min="5" max="5" width="15" bestFit="1" customWidth="1"/>
  </cols>
  <sheetData>
    <row r="1" spans="1:6" x14ac:dyDescent="0.2">
      <c r="A1" s="134" t="s">
        <v>96</v>
      </c>
      <c r="E1" s="106"/>
    </row>
    <row r="2" spans="1:6" x14ac:dyDescent="0.2">
      <c r="A2" s="134" t="s">
        <v>97</v>
      </c>
      <c r="E2" s="106"/>
    </row>
    <row r="3" spans="1:6" x14ac:dyDescent="0.2">
      <c r="A3" s="134" t="s">
        <v>135</v>
      </c>
      <c r="E3" s="106"/>
    </row>
    <row r="4" spans="1:6" x14ac:dyDescent="0.2">
      <c r="E4" s="106"/>
    </row>
    <row r="5" spans="1:6" x14ac:dyDescent="0.2">
      <c r="E5" s="106"/>
    </row>
    <row r="6" spans="1:6" ht="13.5" thickBot="1" x14ac:dyDescent="0.25">
      <c r="A6" t="s">
        <v>99</v>
      </c>
      <c r="B6" t="s">
        <v>136</v>
      </c>
      <c r="E6" s="160">
        <f>BS!B36</f>
        <v>10949319</v>
      </c>
    </row>
    <row r="7" spans="1:6" ht="13.5" thickTop="1" x14ac:dyDescent="0.2">
      <c r="D7" t="s">
        <v>247</v>
      </c>
      <c r="E7" s="107"/>
    </row>
    <row r="8" spans="1:6" x14ac:dyDescent="0.2">
      <c r="A8" t="s">
        <v>101</v>
      </c>
      <c r="B8" t="s">
        <v>137</v>
      </c>
      <c r="D8" t="s">
        <v>95</v>
      </c>
      <c r="E8" s="156">
        <f>'Note 10'!B17</f>
        <v>154424</v>
      </c>
      <c r="F8" t="s">
        <v>138</v>
      </c>
    </row>
    <row r="9" spans="1:6" x14ac:dyDescent="0.2">
      <c r="B9" t="s">
        <v>135</v>
      </c>
      <c r="D9" t="s">
        <v>139</v>
      </c>
      <c r="E9" s="106">
        <v>10794893.699999999</v>
      </c>
      <c r="F9" t="s">
        <v>213</v>
      </c>
    </row>
    <row r="10" spans="1:6" x14ac:dyDescent="0.2">
      <c r="B10" t="s">
        <v>109</v>
      </c>
      <c r="E10" s="106">
        <v>1</v>
      </c>
    </row>
    <row r="11" spans="1:6" ht="13.5" thickBot="1" x14ac:dyDescent="0.25">
      <c r="E11" s="157">
        <f>SUM(E8:E10)</f>
        <v>10949318.699999999</v>
      </c>
    </row>
    <row r="12" spans="1:6" ht="13.5" thickTop="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9"/>
  <sheetViews>
    <sheetView zoomScaleNormal="100" workbookViewId="0">
      <selection activeCell="I36" sqref="I36"/>
    </sheetView>
  </sheetViews>
  <sheetFormatPr defaultRowHeight="12.75" x14ac:dyDescent="0.2"/>
  <cols>
    <col min="1" max="1" width="35.42578125" customWidth="1"/>
    <col min="2" max="2" width="12.42578125" customWidth="1"/>
    <col min="3" max="3" width="14.7109375" bestFit="1" customWidth="1"/>
    <col min="4" max="4" width="11.140625" customWidth="1"/>
    <col min="6" max="6" width="12.5703125" customWidth="1"/>
    <col min="7" max="7" width="16" bestFit="1" customWidth="1"/>
    <col min="13" max="13" width="12.28515625" bestFit="1" customWidth="1"/>
  </cols>
  <sheetData>
    <row r="1" spans="1:7" x14ac:dyDescent="0.2">
      <c r="A1" s="134" t="s">
        <v>96</v>
      </c>
    </row>
    <row r="2" spans="1:7" x14ac:dyDescent="0.2">
      <c r="A2" s="134" t="s">
        <v>97</v>
      </c>
    </row>
    <row r="3" spans="1:7" x14ac:dyDescent="0.2">
      <c r="A3" s="134" t="s">
        <v>232</v>
      </c>
    </row>
    <row r="5" spans="1:7" x14ac:dyDescent="0.2">
      <c r="A5" s="134" t="s">
        <v>196</v>
      </c>
    </row>
    <row r="6" spans="1:7" x14ac:dyDescent="0.2">
      <c r="A6" t="s">
        <v>307</v>
      </c>
    </row>
    <row r="8" spans="1:7" x14ac:dyDescent="0.2">
      <c r="A8" t="s">
        <v>224</v>
      </c>
      <c r="B8" s="156">
        <v>266055</v>
      </c>
      <c r="C8" t="s">
        <v>192</v>
      </c>
      <c r="D8" t="s">
        <v>309</v>
      </c>
    </row>
    <row r="9" spans="1:7" x14ac:dyDescent="0.2">
      <c r="A9" t="s">
        <v>225</v>
      </c>
      <c r="B9" s="150">
        <f>'Stmt Rev Exp Net Position'!B14-Taxes!B8</f>
        <v>7280264</v>
      </c>
    </row>
    <row r="10" spans="1:7" ht="13.5" thickBot="1" x14ac:dyDescent="0.25">
      <c r="A10" t="s">
        <v>226</v>
      </c>
      <c r="B10" s="157">
        <f>B8+B9</f>
        <v>7546319</v>
      </c>
      <c r="C10" t="s">
        <v>253</v>
      </c>
    </row>
    <row r="11" spans="1:7" ht="13.5" thickTop="1" x14ac:dyDescent="0.2">
      <c r="G11" s="106"/>
    </row>
    <row r="12" spans="1:7" x14ac:dyDescent="0.2">
      <c r="A12" s="134" t="s">
        <v>227</v>
      </c>
    </row>
    <row r="13" spans="1:7" x14ac:dyDescent="0.2">
      <c r="A13" t="s">
        <v>224</v>
      </c>
      <c r="B13" s="139">
        <f>ROUND(B8,0)</f>
        <v>266055</v>
      </c>
      <c r="C13" t="s">
        <v>229</v>
      </c>
      <c r="D13" t="s">
        <v>234</v>
      </c>
      <c r="E13" s="185"/>
      <c r="G13" s="185"/>
    </row>
    <row r="14" spans="1:7" x14ac:dyDescent="0.2">
      <c r="A14" t="s">
        <v>228</v>
      </c>
      <c r="B14" s="106">
        <f>ROUND(B34,0)</f>
        <v>438599</v>
      </c>
      <c r="C14" t="s">
        <v>230</v>
      </c>
      <c r="D14" t="s">
        <v>235</v>
      </c>
    </row>
    <row r="15" spans="1:7" ht="13.5" thickBot="1" x14ac:dyDescent="0.25">
      <c r="A15" s="134" t="s">
        <v>231</v>
      </c>
      <c r="B15" s="161">
        <f>SUM(B13:B14)</f>
        <v>704654</v>
      </c>
      <c r="C15" s="134" t="s">
        <v>254</v>
      </c>
    </row>
    <row r="16" spans="1:7" ht="13.5" thickTop="1" x14ac:dyDescent="0.2"/>
    <row r="17" spans="1:4" x14ac:dyDescent="0.2">
      <c r="A17" s="134" t="s">
        <v>199</v>
      </c>
    </row>
    <row r="18" spans="1:4" x14ac:dyDescent="0.2">
      <c r="A18" s="154" t="s">
        <v>236</v>
      </c>
      <c r="B18" s="154" t="s">
        <v>197</v>
      </c>
      <c r="C18" s="154" t="s">
        <v>203</v>
      </c>
    </row>
    <row r="19" spans="1:4" x14ac:dyDescent="0.2">
      <c r="A19" t="s">
        <v>200</v>
      </c>
      <c r="B19" s="156">
        <v>173098.11</v>
      </c>
      <c r="C19" s="141" t="s">
        <v>288</v>
      </c>
      <c r="D19" t="s">
        <v>308</v>
      </c>
    </row>
    <row r="20" spans="1:4" x14ac:dyDescent="0.2">
      <c r="A20" t="s">
        <v>201</v>
      </c>
      <c r="B20" s="106">
        <v>89195.39</v>
      </c>
      <c r="C20" s="141" t="s">
        <v>291</v>
      </c>
      <c r="D20" t="s">
        <v>181</v>
      </c>
    </row>
    <row r="21" spans="1:4" x14ac:dyDescent="0.2">
      <c r="A21" t="s">
        <v>202</v>
      </c>
      <c r="B21" s="106">
        <v>104070.05</v>
      </c>
      <c r="C21" s="141" t="s">
        <v>282</v>
      </c>
      <c r="D21" t="s">
        <v>308</v>
      </c>
    </row>
    <row r="22" spans="1:4" x14ac:dyDescent="0.2">
      <c r="A22" t="s">
        <v>293</v>
      </c>
      <c r="B22" s="106">
        <v>1640.72</v>
      </c>
      <c r="C22" s="141" t="s">
        <v>285</v>
      </c>
      <c r="D22" t="s">
        <v>308</v>
      </c>
    </row>
    <row r="23" spans="1:4" x14ac:dyDescent="0.2">
      <c r="A23" t="s">
        <v>292</v>
      </c>
      <c r="B23" s="106">
        <v>70594.929999999993</v>
      </c>
      <c r="C23" s="141" t="s">
        <v>286</v>
      </c>
      <c r="D23" t="s">
        <v>308</v>
      </c>
    </row>
    <row r="24" spans="1:4" ht="13.5" thickBot="1" x14ac:dyDescent="0.25">
      <c r="A24" t="s">
        <v>198</v>
      </c>
      <c r="B24" s="157">
        <f>SUM(B19:B23)</f>
        <v>438599.19999999995</v>
      </c>
    </row>
    <row r="25" spans="1:4" ht="13.5" thickTop="1" x14ac:dyDescent="0.2"/>
    <row r="26" spans="1:4" x14ac:dyDescent="0.2">
      <c r="A26" t="s">
        <v>259</v>
      </c>
      <c r="B26" s="156">
        <f>B20</f>
        <v>89195.39</v>
      </c>
    </row>
    <row r="27" spans="1:4" x14ac:dyDescent="0.2">
      <c r="A27" t="s">
        <v>260</v>
      </c>
      <c r="B27" s="150">
        <f>B28-B26</f>
        <v>6002442.6100000003</v>
      </c>
    </row>
    <row r="28" spans="1:4" ht="13.5" thickBot="1" x14ac:dyDescent="0.25">
      <c r="A28" t="s">
        <v>261</v>
      </c>
      <c r="B28" s="157">
        <f>'Stmt Rev Exp Net Position'!I25</f>
        <v>6091638</v>
      </c>
      <c r="C28" t="s">
        <v>262</v>
      </c>
    </row>
    <row r="29" spans="1:4" ht="13.5" thickTop="1" x14ac:dyDescent="0.2"/>
    <row r="30" spans="1:4" x14ac:dyDescent="0.2">
      <c r="A30" t="s">
        <v>263</v>
      </c>
      <c r="B30" s="139">
        <f>B19+B21+B22+B23</f>
        <v>349403.80999999994</v>
      </c>
    </row>
    <row r="31" spans="1:4" x14ac:dyDescent="0.2">
      <c r="A31" t="s">
        <v>265</v>
      </c>
      <c r="B31" s="150">
        <f>B32-B30</f>
        <v>17901481.57</v>
      </c>
    </row>
    <row r="32" spans="1:4" ht="13.5" thickBot="1" x14ac:dyDescent="0.25">
      <c r="A32" t="s">
        <v>264</v>
      </c>
      <c r="B32" s="157">
        <f>'Stmt Rev Exp Net Position'!I22</f>
        <v>18250885.379999999</v>
      </c>
      <c r="C32" t="s">
        <v>266</v>
      </c>
    </row>
    <row r="33" spans="1:13" ht="13.5" thickTop="1" x14ac:dyDescent="0.2"/>
    <row r="34" spans="1:13" x14ac:dyDescent="0.2">
      <c r="A34" t="s">
        <v>267</v>
      </c>
      <c r="B34" s="139">
        <f>B26+B30</f>
        <v>438599.19999999995</v>
      </c>
      <c r="C34" t="s">
        <v>233</v>
      </c>
    </row>
    <row r="36" spans="1:13" x14ac:dyDescent="0.2">
      <c r="B36" s="149"/>
      <c r="C36" s="106"/>
    </row>
    <row r="37" spans="1:13" x14ac:dyDescent="0.2">
      <c r="B37" s="149"/>
      <c r="C37" s="106"/>
    </row>
    <row r="38" spans="1:13" x14ac:dyDescent="0.2">
      <c r="M38" s="139"/>
    </row>
    <row r="39" spans="1:13" x14ac:dyDescent="0.2">
      <c r="M39" s="139"/>
    </row>
  </sheetData>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1"/>
  <sheetViews>
    <sheetView showGridLines="0" zoomScaleNormal="100" workbookViewId="0">
      <selection activeCell="O31" sqref="O31"/>
    </sheetView>
  </sheetViews>
  <sheetFormatPr defaultRowHeight="12.75" x14ac:dyDescent="0.2"/>
  <cols>
    <col min="1" max="1" width="60.42578125" style="3" customWidth="1"/>
    <col min="2" max="2" width="12" style="3" customWidth="1"/>
    <col min="3" max="6" width="9.140625" style="3"/>
    <col min="7" max="7" width="24.42578125" style="3" customWidth="1"/>
    <col min="8" max="8" width="9.140625" style="3"/>
    <col min="9" max="9" width="12.85546875" style="3" bestFit="1" customWidth="1"/>
    <col min="10" max="16384" width="9.140625" style="3"/>
  </cols>
  <sheetData>
    <row r="1" spans="1:9" customFormat="1" x14ac:dyDescent="0.2">
      <c r="A1" s="134" t="s">
        <v>96</v>
      </c>
      <c r="E1" s="106"/>
      <c r="F1" s="106"/>
    </row>
    <row r="2" spans="1:9" customFormat="1" x14ac:dyDescent="0.2">
      <c r="A2" s="134" t="s">
        <v>97</v>
      </c>
      <c r="E2" s="106"/>
      <c r="F2" s="106"/>
    </row>
    <row r="3" spans="1:9" customFormat="1" x14ac:dyDescent="0.2">
      <c r="A3" s="134" t="s">
        <v>165</v>
      </c>
      <c r="E3" s="106"/>
      <c r="F3" s="106"/>
    </row>
    <row r="4" spans="1:9" x14ac:dyDescent="0.2">
      <c r="A4" s="31"/>
      <c r="B4" s="32">
        <v>2016</v>
      </c>
      <c r="G4" s="3" t="s">
        <v>38</v>
      </c>
      <c r="I4" s="20">
        <f>B6</f>
        <v>127554033</v>
      </c>
    </row>
    <row r="5" spans="1:9" x14ac:dyDescent="0.2">
      <c r="A5" s="7" t="s">
        <v>37</v>
      </c>
      <c r="B5" s="33"/>
      <c r="G5" s="3" t="s">
        <v>162</v>
      </c>
      <c r="I5" s="18">
        <f>B8</f>
        <v>502473</v>
      </c>
    </row>
    <row r="6" spans="1:9" ht="13.5" thickBot="1" x14ac:dyDescent="0.25">
      <c r="A6" s="8" t="s">
        <v>38</v>
      </c>
      <c r="B6" s="35">
        <v>127554033</v>
      </c>
      <c r="C6" s="3" t="s">
        <v>155</v>
      </c>
      <c r="G6" s="140" t="s">
        <v>155</v>
      </c>
      <c r="I6" s="188">
        <f>I4+I5</f>
        <v>128056506</v>
      </c>
    </row>
    <row r="7" spans="1:9" ht="13.5" thickTop="1" x14ac:dyDescent="0.2">
      <c r="A7" s="8" t="s">
        <v>39</v>
      </c>
      <c r="B7" s="16">
        <v>-2977568</v>
      </c>
      <c r="C7" s="3" t="s">
        <v>156</v>
      </c>
    </row>
    <row r="8" spans="1:9" x14ac:dyDescent="0.2">
      <c r="A8" s="8" t="s">
        <v>40</v>
      </c>
      <c r="B8" s="10">
        <v>502473</v>
      </c>
      <c r="C8" s="3" t="s">
        <v>155</v>
      </c>
    </row>
    <row r="9" spans="1:9" x14ac:dyDescent="0.2">
      <c r="A9" s="8"/>
      <c r="B9" s="37"/>
    </row>
    <row r="10" spans="1:9" x14ac:dyDescent="0.2">
      <c r="A10" s="13" t="s">
        <v>41</v>
      </c>
      <c r="B10" s="10">
        <f>SUM(B6:B8)</f>
        <v>125078938</v>
      </c>
      <c r="G10" s="3" t="s">
        <v>39</v>
      </c>
      <c r="I10" s="20">
        <f>-B7</f>
        <v>2977568</v>
      </c>
    </row>
    <row r="11" spans="1:9" x14ac:dyDescent="0.2">
      <c r="A11" s="11"/>
      <c r="B11" s="12"/>
      <c r="G11" s="3" t="s">
        <v>49</v>
      </c>
      <c r="I11" s="18">
        <f>-B22</f>
        <v>-1635645</v>
      </c>
    </row>
    <row r="12" spans="1:9" ht="13.5" thickBot="1" x14ac:dyDescent="0.25">
      <c r="A12" s="7" t="s">
        <v>42</v>
      </c>
      <c r="B12" s="12"/>
      <c r="G12" s="140" t="s">
        <v>156</v>
      </c>
      <c r="I12" s="188">
        <f>I10+I11</f>
        <v>1341923</v>
      </c>
    </row>
    <row r="13" spans="1:9" ht="12.75" customHeight="1" thickTop="1" x14ac:dyDescent="0.2">
      <c r="A13" s="8" t="s">
        <v>43</v>
      </c>
      <c r="B13" s="9">
        <v>101140683</v>
      </c>
      <c r="C13" s="3" t="s">
        <v>220</v>
      </c>
    </row>
    <row r="14" spans="1:9" ht="12.75" customHeight="1" x14ac:dyDescent="0.2">
      <c r="A14" s="8" t="s">
        <v>44</v>
      </c>
      <c r="B14" s="9">
        <v>7546319</v>
      </c>
      <c r="C14" s="3" t="s">
        <v>294</v>
      </c>
    </row>
    <row r="15" spans="1:9" x14ac:dyDescent="0.2">
      <c r="A15" s="8" t="s">
        <v>45</v>
      </c>
      <c r="B15" s="10">
        <v>9437779</v>
      </c>
      <c r="C15" s="3" t="s">
        <v>157</v>
      </c>
    </row>
    <row r="16" spans="1:9" x14ac:dyDescent="0.2">
      <c r="A16" s="11"/>
      <c r="B16" s="9"/>
      <c r="G16" s="3" t="s">
        <v>50</v>
      </c>
      <c r="I16" s="20">
        <f>B23</f>
        <v>411703</v>
      </c>
    </row>
    <row r="17" spans="1:10" x14ac:dyDescent="0.2">
      <c r="A17" s="13" t="s">
        <v>46</v>
      </c>
      <c r="B17" s="10">
        <f>SUM(B13:B15)</f>
        <v>118124781</v>
      </c>
      <c r="G17" s="3" t="s">
        <v>163</v>
      </c>
      <c r="I17" s="18">
        <f>B26</f>
        <v>187174</v>
      </c>
    </row>
    <row r="18" spans="1:10" ht="13.5" thickBot="1" x14ac:dyDescent="0.25">
      <c r="A18" s="15"/>
      <c r="B18" s="9"/>
      <c r="G18" s="140" t="s">
        <v>158</v>
      </c>
      <c r="I18" s="188">
        <f>I16+I17</f>
        <v>598877</v>
      </c>
    </row>
    <row r="19" spans="1:10" ht="13.5" thickTop="1" x14ac:dyDescent="0.2">
      <c r="A19" s="7" t="s">
        <v>47</v>
      </c>
      <c r="B19" s="10">
        <f>B10-B17</f>
        <v>6954157</v>
      </c>
    </row>
    <row r="20" spans="1:10" x14ac:dyDescent="0.2">
      <c r="A20" s="31"/>
      <c r="B20" s="12"/>
    </row>
    <row r="21" spans="1:10" x14ac:dyDescent="0.2">
      <c r="A21" s="7" t="s">
        <v>48</v>
      </c>
      <c r="B21" s="12"/>
    </row>
    <row r="22" spans="1:10" x14ac:dyDescent="0.2">
      <c r="A22" s="8" t="s">
        <v>49</v>
      </c>
      <c r="B22" s="37">
        <v>1635645</v>
      </c>
      <c r="C22" s="3" t="s">
        <v>156</v>
      </c>
      <c r="G22" s="3" t="s">
        <v>184</v>
      </c>
      <c r="H22" s="3" t="s">
        <v>216</v>
      </c>
      <c r="I22" s="43">
        <f>'Note 9'!B32</f>
        <v>18250885.379999999</v>
      </c>
      <c r="J22" s="3" t="s">
        <v>188</v>
      </c>
    </row>
    <row r="23" spans="1:10" x14ac:dyDescent="0.2">
      <c r="A23" s="8" t="s">
        <v>50</v>
      </c>
      <c r="B23" s="9">
        <v>411703</v>
      </c>
      <c r="C23" s="3" t="s">
        <v>158</v>
      </c>
      <c r="G23" s="3" t="s">
        <v>182</v>
      </c>
      <c r="H23" s="3" t="s">
        <v>219</v>
      </c>
      <c r="I23" s="43">
        <f>'Note 9'!B42</f>
        <v>882748.24</v>
      </c>
      <c r="J23" s="3" t="s">
        <v>188</v>
      </c>
    </row>
    <row r="24" spans="1:10" x14ac:dyDescent="0.2">
      <c r="A24" s="8" t="s">
        <v>51</v>
      </c>
      <c r="B24" s="9">
        <f>-8548740-B25</f>
        <v>-8279500</v>
      </c>
      <c r="C24" s="3" t="s">
        <v>159</v>
      </c>
      <c r="G24" s="3" t="s">
        <v>183</v>
      </c>
      <c r="H24" s="3" t="s">
        <v>217</v>
      </c>
      <c r="I24" s="43">
        <f>'Note 9'!B6</f>
        <v>75915411</v>
      </c>
      <c r="J24" s="3" t="s">
        <v>188</v>
      </c>
    </row>
    <row r="25" spans="1:10" x14ac:dyDescent="0.2">
      <c r="A25" s="8" t="s">
        <v>52</v>
      </c>
      <c r="B25" s="9">
        <v>-269240</v>
      </c>
      <c r="C25" s="3" t="s">
        <v>160</v>
      </c>
      <c r="G25" s="3" t="s">
        <v>181</v>
      </c>
      <c r="H25" s="3" t="s">
        <v>218</v>
      </c>
      <c r="I25" s="43">
        <f>'Note 9'!B8</f>
        <v>6091638</v>
      </c>
      <c r="J25" s="3" t="s">
        <v>188</v>
      </c>
    </row>
    <row r="26" spans="1:10" ht="13.5" thickBot="1" x14ac:dyDescent="0.25">
      <c r="A26" s="8" t="s">
        <v>40</v>
      </c>
      <c r="B26" s="10">
        <v>187174</v>
      </c>
      <c r="C26" s="3" t="s">
        <v>158</v>
      </c>
      <c r="G26" s="3" t="s">
        <v>189</v>
      </c>
      <c r="H26" s="3" t="s">
        <v>161</v>
      </c>
      <c r="I26" s="96">
        <f>SUM(I22:I25)</f>
        <v>101140682.62</v>
      </c>
    </row>
    <row r="27" spans="1:10" ht="13.5" thickTop="1" x14ac:dyDescent="0.2">
      <c r="A27" s="8"/>
      <c r="B27" s="37"/>
    </row>
    <row r="28" spans="1:10" x14ac:dyDescent="0.2">
      <c r="A28" s="13" t="s">
        <v>53</v>
      </c>
      <c r="B28" s="26">
        <f>SUM(B22:B26)</f>
        <v>-6314218</v>
      </c>
    </row>
    <row r="29" spans="1:10" x14ac:dyDescent="0.2">
      <c r="A29" s="11"/>
      <c r="B29" s="25"/>
    </row>
    <row r="30" spans="1:10" x14ac:dyDescent="0.2">
      <c r="A30" s="7" t="s">
        <v>54</v>
      </c>
      <c r="B30" s="25">
        <f>B19+B28</f>
        <v>639939</v>
      </c>
    </row>
    <row r="31" spans="1:10" x14ac:dyDescent="0.2">
      <c r="A31" s="7"/>
      <c r="B31" s="25"/>
    </row>
    <row r="32" spans="1:10" x14ac:dyDescent="0.2">
      <c r="A32" s="7" t="s">
        <v>55</v>
      </c>
      <c r="B32" s="26">
        <v>47124259</v>
      </c>
    </row>
    <row r="33" spans="1:2" x14ac:dyDescent="0.2">
      <c r="A33" s="7"/>
      <c r="B33" s="39"/>
    </row>
    <row r="34" spans="1:2" ht="13.5" thickBot="1" x14ac:dyDescent="0.25">
      <c r="A34" s="7" t="s">
        <v>56</v>
      </c>
      <c r="B34" s="27">
        <f>B30+B32</f>
        <v>47764198</v>
      </c>
    </row>
    <row r="35" spans="1:2" ht="13.5" thickTop="1" x14ac:dyDescent="0.2">
      <c r="B35" s="24"/>
    </row>
    <row r="36" spans="1:2" ht="7.5" customHeight="1" x14ac:dyDescent="0.2">
      <c r="B36" s="24"/>
    </row>
    <row r="37" spans="1:2" x14ac:dyDescent="0.2">
      <c r="A37" s="28" t="s">
        <v>36</v>
      </c>
      <c r="B37" s="42">
        <f>B34-BS!B51</f>
        <v>0</v>
      </c>
    </row>
    <row r="41" spans="1:2" x14ac:dyDescent="0.2">
      <c r="B41" s="18"/>
    </row>
  </sheetData>
  <pageMargins left="0.75" right="0.75" top="1" bottom="1"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showGridLines="0" workbookViewId="0"/>
  </sheetViews>
  <sheetFormatPr defaultRowHeight="12.75" x14ac:dyDescent="0.2"/>
  <cols>
    <col min="1" max="1" width="55.7109375" style="3" customWidth="1"/>
    <col min="2" max="2" width="12.7109375" style="3" customWidth="1"/>
    <col min="3" max="3" width="3.28515625" style="3" customWidth="1"/>
    <col min="4" max="4" width="12" style="3" bestFit="1" customWidth="1"/>
    <col min="5" max="5" width="9.140625" style="3"/>
    <col min="6" max="6" width="25.7109375" style="3" customWidth="1"/>
    <col min="7" max="16384" width="9.140625" style="3"/>
  </cols>
  <sheetData>
    <row r="1" spans="1:7" customFormat="1" x14ac:dyDescent="0.2">
      <c r="A1" s="134" t="s">
        <v>96</v>
      </c>
      <c r="D1" s="106"/>
      <c r="E1" s="106"/>
    </row>
    <row r="2" spans="1:7" customFormat="1" x14ac:dyDescent="0.2">
      <c r="A2" s="134" t="s">
        <v>97</v>
      </c>
      <c r="D2" s="106"/>
      <c r="E2" s="106"/>
    </row>
    <row r="3" spans="1:7" customFormat="1" x14ac:dyDescent="0.2">
      <c r="A3" s="134" t="s">
        <v>172</v>
      </c>
      <c r="D3" s="106"/>
      <c r="E3" s="106"/>
    </row>
    <row r="4" spans="1:7" ht="15" x14ac:dyDescent="0.25">
      <c r="A4" s="77"/>
      <c r="B4" s="78">
        <v>2016</v>
      </c>
      <c r="C4" s="79"/>
      <c r="F4" s="18">
        <f>B12</f>
        <v>37868007</v>
      </c>
      <c r="G4" s="3" t="s">
        <v>174</v>
      </c>
    </row>
    <row r="5" spans="1:7" ht="15" x14ac:dyDescent="0.25">
      <c r="A5" s="80" t="s">
        <v>1</v>
      </c>
      <c r="B5" s="77"/>
      <c r="C5" s="81"/>
      <c r="F5" s="18">
        <f>B18</f>
        <v>7501955</v>
      </c>
      <c r="G5" s="3" t="s">
        <v>173</v>
      </c>
    </row>
    <row r="6" spans="1:7" ht="15" x14ac:dyDescent="0.25">
      <c r="A6" s="82" t="s">
        <v>2</v>
      </c>
      <c r="B6" s="83"/>
      <c r="C6" s="56"/>
      <c r="F6" s="18">
        <f>B21</f>
        <v>9035324</v>
      </c>
      <c r="G6" s="3" t="s">
        <v>9</v>
      </c>
    </row>
    <row r="7" spans="1:7" ht="15.75" thickBot="1" x14ac:dyDescent="0.3">
      <c r="A7" s="82" t="s">
        <v>76</v>
      </c>
      <c r="B7" s="83">
        <v>22798469.760000002</v>
      </c>
      <c r="C7" s="56"/>
      <c r="E7" s="28" t="s">
        <v>246</v>
      </c>
      <c r="F7" s="96">
        <f>SUM(F4:F6)</f>
        <v>54405286</v>
      </c>
    </row>
    <row r="8" spans="1:7" ht="15.75" thickTop="1" x14ac:dyDescent="0.25">
      <c r="A8" s="82" t="s">
        <v>295</v>
      </c>
      <c r="B8" s="84">
        <v>67119.239999999991</v>
      </c>
      <c r="C8" s="56"/>
      <c r="E8" s="28"/>
      <c r="F8" s="164"/>
    </row>
    <row r="9" spans="1:7" ht="15" x14ac:dyDescent="0.25">
      <c r="A9" s="82" t="s">
        <v>269</v>
      </c>
      <c r="B9" s="84">
        <v>5322939</v>
      </c>
      <c r="C9" s="56"/>
      <c r="E9" s="28"/>
      <c r="F9" s="164"/>
    </row>
    <row r="10" spans="1:7" ht="15" x14ac:dyDescent="0.25">
      <c r="A10" s="82" t="s">
        <v>77</v>
      </c>
      <c r="B10" s="84">
        <v>9679479</v>
      </c>
      <c r="C10" s="56"/>
      <c r="E10" s="28"/>
      <c r="F10" s="164"/>
    </row>
    <row r="11" spans="1:7" ht="15" x14ac:dyDescent="0.25">
      <c r="A11" s="82"/>
      <c r="B11" s="85"/>
      <c r="C11" s="56"/>
      <c r="F11" s="22"/>
    </row>
    <row r="12" spans="1:7" ht="15" x14ac:dyDescent="0.25">
      <c r="A12" s="82" t="s">
        <v>78</v>
      </c>
      <c r="B12" s="86">
        <f>SUM(B7:B10)</f>
        <v>37868007</v>
      </c>
      <c r="C12" s="56"/>
      <c r="F12" s="22"/>
    </row>
    <row r="13" spans="1:7" ht="15" x14ac:dyDescent="0.25">
      <c r="A13" s="82"/>
      <c r="B13" s="84"/>
      <c r="C13" s="56"/>
    </row>
    <row r="14" spans="1:7" ht="15" x14ac:dyDescent="0.25">
      <c r="A14" s="82" t="s">
        <v>3</v>
      </c>
      <c r="B14" s="84"/>
      <c r="C14" s="58"/>
    </row>
    <row r="15" spans="1:7" ht="15" x14ac:dyDescent="0.25">
      <c r="A15" s="82" t="s">
        <v>76</v>
      </c>
      <c r="B15" s="84" t="s">
        <v>268</v>
      </c>
      <c r="C15" s="56"/>
    </row>
    <row r="16" spans="1:7" ht="15" x14ac:dyDescent="0.25">
      <c r="A16" s="82" t="s">
        <v>79</v>
      </c>
      <c r="B16" s="84">
        <v>7501955</v>
      </c>
      <c r="C16" s="56"/>
    </row>
    <row r="17" spans="1:4" ht="15" x14ac:dyDescent="0.25">
      <c r="A17" s="82"/>
      <c r="B17" s="85"/>
      <c r="C17" s="56"/>
    </row>
    <row r="18" spans="1:4" ht="15" x14ac:dyDescent="0.25">
      <c r="A18" s="82" t="s">
        <v>78</v>
      </c>
      <c r="B18" s="86">
        <f>B16</f>
        <v>7501955</v>
      </c>
      <c r="C18" s="56"/>
    </row>
    <row r="19" spans="1:4" ht="15" x14ac:dyDescent="0.25">
      <c r="A19" s="82"/>
      <c r="B19" s="84"/>
      <c r="C19" s="56"/>
    </row>
    <row r="20" spans="1:4" ht="15" x14ac:dyDescent="0.25">
      <c r="A20" s="80" t="s">
        <v>8</v>
      </c>
      <c r="B20" s="84"/>
      <c r="C20" s="58"/>
    </row>
    <row r="21" spans="1:4" ht="15" x14ac:dyDescent="0.25">
      <c r="A21" s="82" t="s">
        <v>80</v>
      </c>
      <c r="B21" s="86">
        <v>9035324</v>
      </c>
      <c r="C21" s="59"/>
    </row>
    <row r="22" spans="1:4" ht="15" x14ac:dyDescent="0.25">
      <c r="A22" s="82"/>
      <c r="B22" s="87"/>
      <c r="C22" s="59"/>
    </row>
    <row r="23" spans="1:4" ht="15" x14ac:dyDescent="0.25">
      <c r="A23" s="82" t="s">
        <v>81</v>
      </c>
      <c r="B23" s="54"/>
      <c r="C23" s="54"/>
    </row>
    <row r="24" spans="1:4" ht="15" x14ac:dyDescent="0.25">
      <c r="A24" s="82" t="s">
        <v>82</v>
      </c>
      <c r="B24" s="84">
        <f>B58</f>
        <v>0</v>
      </c>
      <c r="C24" s="56"/>
    </row>
    <row r="25" spans="1:4" ht="15" x14ac:dyDescent="0.25">
      <c r="A25" s="82" t="s">
        <v>83</v>
      </c>
      <c r="B25" s="84">
        <v>13887671</v>
      </c>
      <c r="C25" s="56"/>
    </row>
    <row r="26" spans="1:4" ht="15" x14ac:dyDescent="0.25">
      <c r="A26" s="82"/>
      <c r="B26" s="85"/>
      <c r="C26" s="56"/>
    </row>
    <row r="27" spans="1:4" ht="15" x14ac:dyDescent="0.25">
      <c r="A27" s="82" t="s">
        <v>78</v>
      </c>
      <c r="B27" s="86">
        <f>B25</f>
        <v>13887671</v>
      </c>
      <c r="C27" s="56"/>
      <c r="D27" s="3" t="s">
        <v>74</v>
      </c>
    </row>
    <row r="28" spans="1:4" ht="15" x14ac:dyDescent="0.25">
      <c r="A28" s="88"/>
      <c r="B28" s="89"/>
      <c r="C28" s="90"/>
    </row>
    <row r="29" spans="1:4" ht="15.75" thickBot="1" x14ac:dyDescent="0.3">
      <c r="A29" s="77"/>
      <c r="B29" s="91">
        <f>B12+B18+B21+B27</f>
        <v>68292957</v>
      </c>
      <c r="C29" s="57"/>
    </row>
    <row r="30" spans="1:4" ht="15" thickTop="1" x14ac:dyDescent="0.2">
      <c r="A30" s="92"/>
      <c r="B30" s="93"/>
      <c r="C30" s="94"/>
    </row>
    <row r="31" spans="1:4" x14ac:dyDescent="0.2">
      <c r="C31" s="54"/>
    </row>
    <row r="32" spans="1:4" x14ac:dyDescent="0.2">
      <c r="A32" s="28" t="s">
        <v>36</v>
      </c>
      <c r="B32" s="30">
        <v>0</v>
      </c>
      <c r="C32" s="95"/>
    </row>
  </sheetData>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7"/>
  <sheetViews>
    <sheetView showGridLines="0" workbookViewId="0">
      <selection activeCell="E23" sqref="E23"/>
    </sheetView>
  </sheetViews>
  <sheetFormatPr defaultRowHeight="12.75" x14ac:dyDescent="0.2"/>
  <cols>
    <col min="1" max="1" width="9.140625" style="3"/>
    <col min="2" max="2" width="37.85546875" style="3" customWidth="1"/>
    <col min="3" max="3" width="12.7109375" style="3" customWidth="1"/>
    <col min="4" max="4" width="2.5703125" style="3" customWidth="1"/>
    <col min="5" max="5" width="11.7109375" style="3" customWidth="1"/>
    <col min="6" max="6" width="2.28515625" style="3" customWidth="1"/>
    <col min="7" max="7" width="12.42578125" style="3" bestFit="1" customWidth="1"/>
    <col min="8" max="8" width="0.42578125" style="3" customWidth="1"/>
    <col min="9" max="9" width="12.7109375" style="3" customWidth="1"/>
    <col min="10" max="10" width="2.28515625" style="3" bestFit="1" customWidth="1"/>
    <col min="11" max="11" width="11.28515625" style="36" bestFit="1" customWidth="1"/>
    <col min="12" max="12" width="9.140625" style="3"/>
    <col min="13" max="13" width="11.28515625" style="3" bestFit="1" customWidth="1"/>
    <col min="14" max="14" width="11.5703125" style="3" bestFit="1" customWidth="1"/>
    <col min="15" max="16384" width="9.140625" style="3"/>
  </cols>
  <sheetData>
    <row r="1" spans="1:14" customFormat="1" x14ac:dyDescent="0.2">
      <c r="A1" s="134" t="s">
        <v>96</v>
      </c>
      <c r="E1" s="106"/>
      <c r="F1" s="106"/>
    </row>
    <row r="2" spans="1:14" customFormat="1" x14ac:dyDescent="0.2">
      <c r="A2" s="134" t="s">
        <v>97</v>
      </c>
      <c r="E2" s="106"/>
      <c r="F2" s="106"/>
    </row>
    <row r="3" spans="1:14" customFormat="1" x14ac:dyDescent="0.2">
      <c r="A3" s="134" t="s">
        <v>166</v>
      </c>
      <c r="E3" s="106"/>
      <c r="F3" s="106"/>
      <c r="M3" t="s">
        <v>247</v>
      </c>
    </row>
    <row r="4" spans="1:14" x14ac:dyDescent="0.2">
      <c r="A4" s="75" t="s">
        <v>69</v>
      </c>
      <c r="B4" s="165"/>
      <c r="C4" s="166"/>
      <c r="D4" s="166"/>
      <c r="E4" s="166"/>
      <c r="F4" s="166"/>
      <c r="G4" s="167"/>
      <c r="H4" s="166"/>
      <c r="I4" s="166"/>
      <c r="J4" s="22"/>
      <c r="L4" s="75" t="s">
        <v>193</v>
      </c>
      <c r="M4" s="3" t="s">
        <v>71</v>
      </c>
      <c r="N4" s="20">
        <f>G12+K38-K36</f>
        <v>218358576</v>
      </c>
    </row>
    <row r="5" spans="1:14" x14ac:dyDescent="0.2">
      <c r="B5" s="168"/>
      <c r="C5" s="169"/>
      <c r="D5" s="169"/>
      <c r="E5" s="169"/>
      <c r="F5" s="169"/>
      <c r="G5" s="169"/>
      <c r="H5" s="169"/>
      <c r="I5" s="169"/>
      <c r="J5" s="22"/>
      <c r="K5" s="47"/>
      <c r="L5" s="3" t="s">
        <v>194</v>
      </c>
      <c r="M5" s="3" t="s">
        <v>195</v>
      </c>
      <c r="N5" s="18">
        <f>K36</f>
        <v>0</v>
      </c>
    </row>
    <row r="6" spans="1:14" ht="25.5" x14ac:dyDescent="0.2">
      <c r="B6" s="165"/>
      <c r="C6" s="44" t="s">
        <v>57</v>
      </c>
      <c r="D6" s="169"/>
      <c r="E6" s="45" t="s">
        <v>58</v>
      </c>
      <c r="F6" s="169"/>
      <c r="G6" s="44" t="s">
        <v>60</v>
      </c>
      <c r="H6" s="169"/>
      <c r="L6" s="75" t="s">
        <v>171</v>
      </c>
      <c r="M6" s="3" t="s">
        <v>72</v>
      </c>
      <c r="N6" s="18">
        <f>-(G18+K40)</f>
        <v>85210968</v>
      </c>
    </row>
    <row r="7" spans="1:14" ht="13.5" thickBot="1" x14ac:dyDescent="0.25">
      <c r="B7" s="46">
        <v>42460</v>
      </c>
      <c r="C7" s="48"/>
      <c r="D7" s="48"/>
      <c r="E7" s="48"/>
      <c r="F7" s="48"/>
      <c r="G7" s="171"/>
      <c r="H7" s="48"/>
      <c r="L7" s="3" t="s">
        <v>214</v>
      </c>
      <c r="M7" s="3" t="s">
        <v>73</v>
      </c>
      <c r="N7" s="76">
        <f>N4+N5-N6</f>
        <v>133147608</v>
      </c>
    </row>
    <row r="8" spans="1:14" ht="14.25" thickTop="1" thickBot="1" x14ac:dyDescent="0.25">
      <c r="B8" s="170"/>
      <c r="C8" s="172"/>
      <c r="D8" s="49"/>
      <c r="E8" s="51"/>
      <c r="F8" s="50"/>
      <c r="G8" s="22"/>
      <c r="H8" s="50"/>
      <c r="M8" s="3" t="s">
        <v>73</v>
      </c>
      <c r="N8" s="159">
        <f>N4-N6</f>
        <v>133147608</v>
      </c>
    </row>
    <row r="9" spans="1:14" ht="13.5" thickTop="1" x14ac:dyDescent="0.2">
      <c r="B9" s="170" t="s">
        <v>270</v>
      </c>
      <c r="C9" s="173">
        <v>185303027</v>
      </c>
      <c r="D9" s="50"/>
      <c r="E9" s="183">
        <v>955365</v>
      </c>
      <c r="F9" s="50"/>
      <c r="G9" s="175">
        <f>C9+E9</f>
        <v>186258392</v>
      </c>
      <c r="H9" s="50"/>
    </row>
    <row r="10" spans="1:14" x14ac:dyDescent="0.2">
      <c r="B10" s="170" t="s">
        <v>271</v>
      </c>
      <c r="C10" s="49">
        <v>13710067</v>
      </c>
      <c r="D10" s="49"/>
      <c r="E10" s="172">
        <v>0</v>
      </c>
      <c r="F10" s="49"/>
      <c r="G10" s="174">
        <f>C10+E10</f>
        <v>13710067</v>
      </c>
      <c r="H10" s="49"/>
    </row>
    <row r="11" spans="1:14" x14ac:dyDescent="0.2">
      <c r="B11" s="170" t="s">
        <v>181</v>
      </c>
      <c r="C11" s="49">
        <v>10707966</v>
      </c>
      <c r="D11" s="49"/>
      <c r="E11" s="184">
        <v>29586</v>
      </c>
      <c r="F11" s="49"/>
      <c r="G11" s="174">
        <f>C11+E11</f>
        <v>10737552</v>
      </c>
      <c r="H11" s="49"/>
    </row>
    <row r="12" spans="1:14" x14ac:dyDescent="0.2">
      <c r="B12" s="170"/>
      <c r="C12" s="176">
        <v>209721060</v>
      </c>
      <c r="D12" s="37"/>
      <c r="E12" s="176">
        <v>984951</v>
      </c>
      <c r="F12" s="37"/>
      <c r="G12" s="177">
        <f>C12+E12</f>
        <v>210706011</v>
      </c>
      <c r="H12" s="37"/>
      <c r="I12" s="75" t="s">
        <v>167</v>
      </c>
    </row>
    <row r="13" spans="1:14" x14ac:dyDescent="0.2">
      <c r="B13" s="170"/>
      <c r="C13" s="52"/>
      <c r="D13" s="52"/>
      <c r="E13" s="52"/>
      <c r="F13" s="52"/>
      <c r="G13" s="22"/>
      <c r="H13" s="52"/>
    </row>
    <row r="14" spans="1:14" x14ac:dyDescent="0.2">
      <c r="B14" s="170" t="s">
        <v>62</v>
      </c>
      <c r="C14" s="48"/>
      <c r="D14" s="48"/>
      <c r="E14" s="48"/>
      <c r="F14" s="48"/>
      <c r="G14" s="22"/>
      <c r="H14" s="48"/>
    </row>
    <row r="15" spans="1:14" x14ac:dyDescent="0.2">
      <c r="B15" s="181" t="s">
        <v>270</v>
      </c>
      <c r="C15" s="9">
        <v>-61496282</v>
      </c>
      <c r="D15" s="37"/>
      <c r="E15" s="9">
        <v>-7946388</v>
      </c>
      <c r="F15" s="37"/>
      <c r="G15" s="43">
        <f>C15+E15</f>
        <v>-69442670</v>
      </c>
      <c r="H15" s="52"/>
    </row>
    <row r="16" spans="1:14" x14ac:dyDescent="0.2">
      <c r="B16" s="181" t="s">
        <v>271</v>
      </c>
      <c r="C16" s="178">
        <v>-11430034</v>
      </c>
      <c r="D16" s="178"/>
      <c r="E16" s="178">
        <v>-910395</v>
      </c>
      <c r="F16" s="179"/>
      <c r="G16" s="43">
        <f>C16+E16</f>
        <v>-12340429</v>
      </c>
      <c r="H16" s="36"/>
    </row>
    <row r="17" spans="1:12" x14ac:dyDescent="0.2">
      <c r="B17" s="36" t="s">
        <v>181</v>
      </c>
      <c r="C17" s="178">
        <v>-1470856</v>
      </c>
      <c r="D17" s="178"/>
      <c r="E17" s="178">
        <v>-190083</v>
      </c>
      <c r="F17" s="178"/>
      <c r="G17" s="43">
        <f>C17+E17</f>
        <v>-1660939</v>
      </c>
      <c r="H17" s="36"/>
    </row>
    <row r="18" spans="1:12" x14ac:dyDescent="0.2">
      <c r="C18" s="180">
        <v>-74397172</v>
      </c>
      <c r="D18" s="43"/>
      <c r="E18" s="180">
        <v>-9046866</v>
      </c>
      <c r="F18" s="43"/>
      <c r="G18" s="180">
        <f>C18+E18</f>
        <v>-83444038</v>
      </c>
      <c r="I18" s="75" t="s">
        <v>169</v>
      </c>
    </row>
    <row r="19" spans="1:12" x14ac:dyDescent="0.2">
      <c r="K19" s="3"/>
    </row>
    <row r="20" spans="1:12" ht="13.5" thickBot="1" x14ac:dyDescent="0.25">
      <c r="B20" s="3" t="s">
        <v>272</v>
      </c>
      <c r="C20" s="189">
        <f>C12+C18</f>
        <v>135323888</v>
      </c>
      <c r="E20" s="189">
        <f>E12+E18</f>
        <v>-8061915</v>
      </c>
      <c r="G20" s="189">
        <f>G12+G18</f>
        <v>127261973</v>
      </c>
      <c r="K20" s="3"/>
    </row>
    <row r="21" spans="1:12" ht="13.5" thickTop="1" x14ac:dyDescent="0.2"/>
    <row r="28" spans="1:12" x14ac:dyDescent="0.2">
      <c r="A28" s="75" t="s">
        <v>70</v>
      </c>
      <c r="I28" s="36"/>
      <c r="K28" s="3"/>
    </row>
    <row r="29" spans="1:12" ht="25.5" x14ac:dyDescent="0.2">
      <c r="B29" s="53"/>
      <c r="C29" s="44" t="s">
        <v>57</v>
      </c>
      <c r="D29" s="44"/>
      <c r="E29" s="45" t="s">
        <v>58</v>
      </c>
      <c r="F29" s="44"/>
      <c r="G29" s="45" t="s">
        <v>59</v>
      </c>
      <c r="H29" s="44"/>
      <c r="I29" s="45" t="s">
        <v>63</v>
      </c>
      <c r="J29" s="44"/>
      <c r="K29" s="44" t="s">
        <v>60</v>
      </c>
    </row>
    <row r="30" spans="1:12" x14ac:dyDescent="0.2">
      <c r="B30" s="46">
        <v>42460</v>
      </c>
      <c r="C30" s="34"/>
      <c r="D30" s="34"/>
      <c r="E30" s="34"/>
      <c r="F30" s="34"/>
      <c r="G30" s="34"/>
      <c r="H30" s="34"/>
      <c r="I30" s="34"/>
      <c r="J30" s="34"/>
      <c r="K30" s="34"/>
      <c r="L30" s="3" t="s">
        <v>222</v>
      </c>
    </row>
    <row r="31" spans="1:12" x14ac:dyDescent="0.2">
      <c r="B31" s="53"/>
      <c r="C31" s="34"/>
      <c r="D31" s="34"/>
      <c r="E31" s="34"/>
      <c r="F31" s="34"/>
      <c r="G31" s="34"/>
      <c r="H31" s="34"/>
      <c r="I31" s="34"/>
      <c r="J31" s="34"/>
      <c r="K31" s="34"/>
      <c r="L31" s="3" t="s">
        <v>221</v>
      </c>
    </row>
    <row r="32" spans="1:12" ht="15" x14ac:dyDescent="0.25">
      <c r="B32" s="55" t="s">
        <v>64</v>
      </c>
      <c r="C32" s="56">
        <v>489000</v>
      </c>
      <c r="D32" s="56"/>
      <c r="E32" s="56" t="s">
        <v>273</v>
      </c>
      <c r="F32" s="57"/>
      <c r="G32" s="56" t="s">
        <v>274</v>
      </c>
      <c r="H32" s="56"/>
      <c r="I32" s="56" t="s">
        <v>274</v>
      </c>
      <c r="J32" s="57"/>
      <c r="K32" s="56">
        <f>SUM(C32:I32)</f>
        <v>489000</v>
      </c>
    </row>
    <row r="33" spans="1:13" ht="15" x14ac:dyDescent="0.25">
      <c r="B33" s="55" t="s">
        <v>65</v>
      </c>
      <c r="C33" s="58">
        <v>5147328</v>
      </c>
      <c r="D33" s="58"/>
      <c r="E33" s="58" t="s">
        <v>275</v>
      </c>
      <c r="F33" s="59"/>
      <c r="G33" s="58" t="s">
        <v>276</v>
      </c>
      <c r="H33" s="58"/>
      <c r="I33" s="58" t="s">
        <v>276</v>
      </c>
      <c r="J33" s="59"/>
      <c r="K33" s="58">
        <f>SUM(C33:I33)</f>
        <v>5147328</v>
      </c>
    </row>
    <row r="34" spans="1:13" ht="15" x14ac:dyDescent="0.25">
      <c r="B34" s="55" t="s">
        <v>66</v>
      </c>
      <c r="C34" s="56"/>
      <c r="D34" s="57"/>
      <c r="E34" s="56"/>
      <c r="F34" s="57"/>
      <c r="G34" s="56"/>
      <c r="H34" s="57"/>
      <c r="I34" s="56"/>
      <c r="J34" s="57"/>
      <c r="K34" s="56"/>
    </row>
    <row r="35" spans="1:13" ht="15" x14ac:dyDescent="0.25">
      <c r="B35" s="60" t="s">
        <v>67</v>
      </c>
      <c r="C35" s="58">
        <v>2023900</v>
      </c>
      <c r="D35" s="59"/>
      <c r="E35" s="58">
        <v>38528</v>
      </c>
      <c r="F35" s="59"/>
      <c r="G35" s="58">
        <v>-46191</v>
      </c>
      <c r="H35" s="59"/>
      <c r="I35" s="58" t="s">
        <v>276</v>
      </c>
      <c r="J35" s="57"/>
      <c r="K35" s="58">
        <f>SUM(C35:I35)</f>
        <v>2016237</v>
      </c>
    </row>
    <row r="36" spans="1:13" ht="15" x14ac:dyDescent="0.25">
      <c r="B36" s="55" t="s">
        <v>61</v>
      </c>
      <c r="C36" s="61">
        <v>0</v>
      </c>
      <c r="D36" s="59"/>
      <c r="E36" s="61" t="s">
        <v>275</v>
      </c>
      <c r="F36" s="59"/>
      <c r="G36" s="61">
        <v>0</v>
      </c>
      <c r="H36" s="59"/>
      <c r="I36" s="61" t="s">
        <v>276</v>
      </c>
      <c r="J36" s="62"/>
      <c r="K36" s="58">
        <f>C36+G36</f>
        <v>0</v>
      </c>
      <c r="L36" s="75" t="s">
        <v>194</v>
      </c>
      <c r="M36" s="3" t="s">
        <v>223</v>
      </c>
    </row>
    <row r="37" spans="1:13" ht="15" x14ac:dyDescent="0.25">
      <c r="B37" s="55"/>
      <c r="C37" s="62"/>
      <c r="D37" s="62"/>
      <c r="E37" s="62"/>
      <c r="F37" s="62"/>
      <c r="G37" s="62"/>
      <c r="H37" s="62"/>
      <c r="I37" s="62"/>
      <c r="J37" s="62"/>
      <c r="K37" s="63"/>
    </row>
    <row r="38" spans="1:13" ht="15" x14ac:dyDescent="0.25">
      <c r="B38" s="55"/>
      <c r="C38" s="64">
        <v>7660228</v>
      </c>
      <c r="D38" s="65"/>
      <c r="E38" s="58">
        <f>E35</f>
        <v>38528</v>
      </c>
      <c r="F38" s="66"/>
      <c r="G38" s="58">
        <f>G35</f>
        <v>-46191</v>
      </c>
      <c r="H38" s="65"/>
      <c r="I38" s="67" t="s">
        <v>276</v>
      </c>
      <c r="J38" s="65"/>
      <c r="K38" s="58">
        <f>SUM(C38:I38)</f>
        <v>7652565</v>
      </c>
      <c r="L38" s="75" t="s">
        <v>168</v>
      </c>
    </row>
    <row r="39" spans="1:13" ht="15" x14ac:dyDescent="0.25">
      <c r="B39" s="55"/>
      <c r="C39" s="64"/>
      <c r="D39" s="65"/>
      <c r="E39" s="64"/>
      <c r="F39" s="65"/>
      <c r="G39" s="64"/>
      <c r="H39" s="65"/>
      <c r="I39" s="64"/>
      <c r="J39" s="65"/>
      <c r="K39" s="64"/>
    </row>
    <row r="40" spans="1:13" ht="15" x14ac:dyDescent="0.25">
      <c r="B40" s="55" t="s">
        <v>62</v>
      </c>
      <c r="C40" s="68">
        <v>-1413178</v>
      </c>
      <c r="D40" s="65"/>
      <c r="E40" s="69">
        <v>-390913</v>
      </c>
      <c r="F40" s="62"/>
      <c r="G40" s="69">
        <v>37161</v>
      </c>
      <c r="H40" s="65"/>
      <c r="I40" s="70" t="s">
        <v>276</v>
      </c>
      <c r="J40" s="62"/>
      <c r="K40" s="61">
        <f>SUM(C40:I40)</f>
        <v>-1766930</v>
      </c>
      <c r="L40" s="75" t="s">
        <v>170</v>
      </c>
    </row>
    <row r="41" spans="1:13" ht="15" x14ac:dyDescent="0.25">
      <c r="B41" s="55"/>
      <c r="C41" s="71"/>
      <c r="D41" s="72"/>
      <c r="E41" s="71"/>
      <c r="F41" s="72"/>
      <c r="G41" s="71"/>
      <c r="H41" s="72"/>
      <c r="I41" s="71"/>
      <c r="J41" s="72"/>
      <c r="K41" s="73"/>
    </row>
    <row r="42" spans="1:13" ht="15.75" thickBot="1" x14ac:dyDescent="0.3">
      <c r="B42" s="55" t="s">
        <v>68</v>
      </c>
      <c r="C42" s="74">
        <v>6247050</v>
      </c>
      <c r="D42" s="57"/>
      <c r="E42" s="74">
        <f>E38+E40</f>
        <v>-352385</v>
      </c>
      <c r="F42" s="57"/>
      <c r="G42" s="74">
        <f>G38+G40</f>
        <v>-9030</v>
      </c>
      <c r="H42" s="57"/>
      <c r="I42" s="74" t="s">
        <v>274</v>
      </c>
      <c r="J42" s="57"/>
      <c r="K42" s="74">
        <f>K38+K40</f>
        <v>5885635</v>
      </c>
    </row>
    <row r="43" spans="1:13" ht="13.5" thickTop="1" x14ac:dyDescent="0.2"/>
    <row r="47" spans="1:13" x14ac:dyDescent="0.2">
      <c r="A47" s="75"/>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3"/>
  <sheetViews>
    <sheetView showGridLines="0" zoomScale="85" zoomScaleNormal="85" workbookViewId="0">
      <selection sqref="A1:A3"/>
    </sheetView>
  </sheetViews>
  <sheetFormatPr defaultRowHeight="12.75" x14ac:dyDescent="0.2"/>
  <cols>
    <col min="1" max="1" width="35.85546875" customWidth="1"/>
    <col min="2" max="2" width="13.7109375" customWidth="1"/>
    <col min="3" max="3" width="0.7109375" customWidth="1"/>
    <col min="4" max="4" width="12.5703125" customWidth="1"/>
    <col min="5" max="5" width="0.7109375" customWidth="1"/>
    <col min="6" max="6" width="15" hidden="1" customWidth="1"/>
    <col min="7" max="7" width="1.7109375" hidden="1" customWidth="1"/>
    <col min="8" max="8" width="12.5703125" customWidth="1"/>
    <col min="9" max="9" width="0.7109375" customWidth="1"/>
    <col min="10" max="10" width="13.7109375" customWidth="1"/>
    <col min="11" max="11" width="0.7109375" customWidth="1"/>
    <col min="12" max="12" width="13.7109375" customWidth="1"/>
    <col min="13" max="13" width="0.7109375" customWidth="1"/>
    <col min="14" max="14" width="1.7109375" customWidth="1"/>
    <col min="16" max="16" width="9.140625" style="141"/>
    <col min="17" max="18" width="11.5703125" customWidth="1"/>
  </cols>
  <sheetData>
    <row r="1" spans="1:23" x14ac:dyDescent="0.2">
      <c r="A1" s="198" t="s">
        <v>141</v>
      </c>
      <c r="B1" s="199">
        <v>2016</v>
      </c>
      <c r="C1" s="199"/>
      <c r="D1" s="199"/>
      <c r="E1" s="199"/>
      <c r="F1" s="199"/>
      <c r="G1" s="199"/>
      <c r="H1" s="199"/>
      <c r="I1" s="199"/>
      <c r="J1" s="199"/>
      <c r="K1" s="199"/>
      <c r="L1" s="199"/>
      <c r="M1" s="186"/>
      <c r="N1" s="186"/>
      <c r="O1" s="110"/>
      <c r="P1" s="111"/>
      <c r="Q1" s="110"/>
      <c r="R1" s="110"/>
    </row>
    <row r="2" spans="1:23" x14ac:dyDescent="0.2">
      <c r="A2" s="198"/>
      <c r="B2" s="112" t="s">
        <v>142</v>
      </c>
      <c r="C2" s="186"/>
      <c r="D2" s="200" t="s">
        <v>58</v>
      </c>
      <c r="E2" s="186"/>
      <c r="F2" s="200" t="s">
        <v>143</v>
      </c>
      <c r="G2" s="186"/>
      <c r="H2" s="200" t="s">
        <v>144</v>
      </c>
      <c r="I2" s="186"/>
      <c r="J2" s="112" t="s">
        <v>145</v>
      </c>
      <c r="K2" s="186"/>
      <c r="L2" s="202" t="s">
        <v>146</v>
      </c>
      <c r="M2" s="186"/>
      <c r="N2" s="186"/>
      <c r="O2" s="110"/>
      <c r="P2" s="111"/>
      <c r="Q2" s="110"/>
      <c r="R2" s="110"/>
    </row>
    <row r="3" spans="1:23" x14ac:dyDescent="0.2">
      <c r="A3" s="199"/>
      <c r="B3" s="113" t="s">
        <v>296</v>
      </c>
      <c r="C3" s="187"/>
      <c r="D3" s="201"/>
      <c r="E3" s="187"/>
      <c r="F3" s="201"/>
      <c r="G3" s="187"/>
      <c r="H3" s="201"/>
      <c r="I3" s="187"/>
      <c r="J3" s="113" t="s">
        <v>297</v>
      </c>
      <c r="K3" s="187"/>
      <c r="L3" s="201"/>
      <c r="M3" s="186"/>
      <c r="N3" s="186"/>
      <c r="O3" s="110"/>
      <c r="P3" s="114"/>
      <c r="Q3" s="110"/>
      <c r="R3" s="110"/>
      <c r="S3" s="110"/>
      <c r="T3" s="110"/>
      <c r="U3" s="110"/>
      <c r="V3" s="110"/>
      <c r="W3" s="110"/>
    </row>
    <row r="4" spans="1:23" x14ac:dyDescent="0.2">
      <c r="O4" s="110"/>
      <c r="P4" s="111"/>
      <c r="Q4" s="110"/>
      <c r="R4" s="110"/>
      <c r="S4" s="110"/>
      <c r="T4" s="110"/>
      <c r="U4" s="110"/>
      <c r="V4" s="110"/>
      <c r="W4" s="110"/>
    </row>
    <row r="5" spans="1:23" ht="76.5" hidden="1" x14ac:dyDescent="0.2">
      <c r="A5" s="115" t="s">
        <v>147</v>
      </c>
      <c r="B5" s="116"/>
      <c r="C5" s="117"/>
      <c r="D5" s="116"/>
      <c r="E5" s="118"/>
      <c r="F5" s="116"/>
      <c r="G5" s="117"/>
      <c r="H5" s="116"/>
      <c r="I5" s="117"/>
      <c r="J5" s="116"/>
      <c r="L5" s="116">
        <v>0</v>
      </c>
      <c r="O5" s="110"/>
      <c r="P5" s="111"/>
      <c r="Q5" s="110"/>
      <c r="R5" s="110"/>
      <c r="S5" s="110"/>
      <c r="T5" s="110"/>
      <c r="U5" s="110"/>
      <c r="V5" s="110"/>
      <c r="W5" s="110"/>
    </row>
    <row r="6" spans="1:23" hidden="1" x14ac:dyDescent="0.2">
      <c r="B6" s="118"/>
      <c r="C6" s="118"/>
      <c r="D6" s="118"/>
      <c r="E6" s="118"/>
      <c r="F6" s="118"/>
      <c r="G6" s="118"/>
      <c r="H6" s="118"/>
      <c r="I6" s="118"/>
      <c r="J6" s="118"/>
      <c r="O6" s="110"/>
      <c r="P6" s="111"/>
      <c r="Q6" s="110"/>
      <c r="R6" s="110"/>
      <c r="S6" s="110"/>
      <c r="T6" s="110"/>
      <c r="U6" s="110"/>
      <c r="V6" s="110"/>
      <c r="W6" s="110"/>
    </row>
    <row r="7" spans="1:23" ht="132.75" customHeight="1" x14ac:dyDescent="0.2">
      <c r="A7" s="119" t="s">
        <v>298</v>
      </c>
      <c r="B7" s="116">
        <v>32430000</v>
      </c>
      <c r="C7" s="120"/>
      <c r="D7" s="123">
        <v>0</v>
      </c>
      <c r="E7" s="118"/>
      <c r="F7" s="122"/>
      <c r="G7" s="120"/>
      <c r="H7" s="121">
        <v>1190000</v>
      </c>
      <c r="I7" s="121"/>
      <c r="J7" s="121">
        <f>B7-H7</f>
        <v>31240000</v>
      </c>
      <c r="L7" s="116">
        <v>1225000</v>
      </c>
      <c r="O7" s="110"/>
      <c r="P7" s="111"/>
      <c r="Q7" s="110"/>
      <c r="R7" s="122"/>
      <c r="S7" s="110"/>
      <c r="T7" s="110"/>
      <c r="U7" s="110"/>
      <c r="V7" s="110"/>
      <c r="W7" s="110"/>
    </row>
    <row r="8" spans="1:23" x14ac:dyDescent="0.2">
      <c r="A8" s="124"/>
      <c r="B8" s="120"/>
      <c r="C8" s="120"/>
      <c r="D8" s="120"/>
      <c r="E8" s="118"/>
      <c r="F8" s="120"/>
      <c r="G8" s="120"/>
      <c r="H8" s="120"/>
      <c r="I8" s="120"/>
      <c r="J8" s="120"/>
      <c r="O8" s="110"/>
      <c r="P8" s="111"/>
      <c r="Q8" s="110"/>
      <c r="R8" s="120"/>
      <c r="S8" s="110"/>
      <c r="T8" s="110"/>
      <c r="U8" s="110"/>
      <c r="V8" s="110"/>
      <c r="W8" s="110"/>
    </row>
    <row r="9" spans="1:23" ht="76.5" x14ac:dyDescent="0.2">
      <c r="A9" s="119" t="s">
        <v>299</v>
      </c>
      <c r="B9" s="122">
        <v>6795000</v>
      </c>
      <c r="C9" s="120"/>
      <c r="D9" s="122">
        <v>0</v>
      </c>
      <c r="E9" s="118"/>
      <c r="F9" s="122"/>
      <c r="G9" s="120"/>
      <c r="H9" s="122">
        <v>0</v>
      </c>
      <c r="I9" s="120"/>
      <c r="J9" s="122">
        <v>6795000</v>
      </c>
      <c r="L9" s="122">
        <v>960000</v>
      </c>
      <c r="O9" s="110"/>
      <c r="P9" s="111"/>
      <c r="Q9" s="110"/>
      <c r="R9" s="122"/>
      <c r="S9" s="110"/>
      <c r="T9" s="110"/>
      <c r="U9" s="110"/>
      <c r="V9" s="110"/>
      <c r="W9" s="110"/>
    </row>
    <row r="10" spans="1:23" x14ac:dyDescent="0.2">
      <c r="A10" s="124"/>
      <c r="B10" s="120"/>
      <c r="C10" s="120"/>
      <c r="D10" s="120"/>
      <c r="E10" s="118"/>
      <c r="F10" s="120"/>
      <c r="G10" s="120"/>
      <c r="H10" s="120"/>
      <c r="I10" s="120"/>
      <c r="J10" s="120"/>
      <c r="O10" s="110"/>
      <c r="P10" s="111"/>
      <c r="Q10" s="110"/>
      <c r="R10" s="120"/>
      <c r="S10" s="110"/>
      <c r="T10" s="110"/>
      <c r="U10" s="110"/>
      <c r="V10" s="110"/>
      <c r="W10" s="110"/>
    </row>
    <row r="11" spans="1:23" ht="81.75" customHeight="1" x14ac:dyDescent="0.2">
      <c r="A11" s="119" t="s">
        <v>300</v>
      </c>
      <c r="B11" s="9">
        <v>60415000</v>
      </c>
      <c r="C11" s="125"/>
      <c r="D11" s="122">
        <v>0</v>
      </c>
      <c r="E11" s="118"/>
      <c r="F11" s="9"/>
      <c r="G11" s="125"/>
      <c r="H11" s="122">
        <v>1795000</v>
      </c>
      <c r="I11" s="125"/>
      <c r="J11" s="122">
        <f>B11-H11</f>
        <v>58620000</v>
      </c>
      <c r="L11" s="122">
        <v>3155000</v>
      </c>
      <c r="O11" s="110"/>
      <c r="P11" s="111"/>
      <c r="Q11" s="110"/>
      <c r="R11" s="9"/>
      <c r="S11" s="110"/>
      <c r="T11" s="110"/>
      <c r="U11" s="110"/>
      <c r="V11" s="110"/>
      <c r="W11" s="110"/>
    </row>
    <row r="12" spans="1:23" x14ac:dyDescent="0.2">
      <c r="B12" s="120"/>
      <c r="C12" s="120"/>
      <c r="D12" s="120"/>
      <c r="E12" s="118"/>
      <c r="F12" s="120"/>
      <c r="G12" s="120"/>
      <c r="H12" s="120"/>
      <c r="I12" s="120"/>
      <c r="J12" s="120"/>
      <c r="O12" s="110"/>
      <c r="P12" s="111"/>
      <c r="Q12" s="110"/>
      <c r="R12" s="120"/>
      <c r="S12" s="110"/>
      <c r="T12" s="110"/>
      <c r="U12" s="110"/>
      <c r="V12" s="110"/>
      <c r="W12" s="110"/>
    </row>
    <row r="13" spans="1:23" ht="156" customHeight="1" x14ac:dyDescent="0.2">
      <c r="A13" s="119" t="s">
        <v>148</v>
      </c>
      <c r="B13" s="9">
        <v>73595000</v>
      </c>
      <c r="C13" s="125"/>
      <c r="D13" s="122">
        <v>0</v>
      </c>
      <c r="E13" s="118"/>
      <c r="F13" s="9"/>
      <c r="G13" s="125"/>
      <c r="H13" s="9">
        <v>1170000</v>
      </c>
      <c r="I13" s="125"/>
      <c r="J13" s="122">
        <f>B13-H13</f>
        <v>72425000</v>
      </c>
      <c r="L13" s="122">
        <v>190000</v>
      </c>
      <c r="O13" s="110"/>
      <c r="P13" s="111"/>
      <c r="Q13" s="110"/>
      <c r="R13" s="9"/>
      <c r="S13" s="110"/>
      <c r="T13" s="110"/>
      <c r="U13" s="110"/>
      <c r="V13" s="110"/>
      <c r="W13" s="110"/>
    </row>
    <row r="14" spans="1:23" x14ac:dyDescent="0.2">
      <c r="B14" s="126"/>
      <c r="C14" s="120"/>
      <c r="D14" s="126"/>
      <c r="E14" s="118"/>
      <c r="F14" s="120"/>
      <c r="G14" s="120"/>
      <c r="H14" s="126"/>
      <c r="I14" s="120"/>
      <c r="J14" s="126"/>
      <c r="L14" s="127"/>
      <c r="O14" s="110"/>
      <c r="P14" s="111"/>
      <c r="Q14" s="110"/>
      <c r="R14" s="120"/>
      <c r="S14" s="110"/>
      <c r="T14" s="110"/>
      <c r="U14" s="110"/>
      <c r="V14" s="110"/>
      <c r="W14" s="110"/>
    </row>
    <row r="15" spans="1:23" s="134" customFormat="1" hidden="1" x14ac:dyDescent="0.2">
      <c r="A15" s="128"/>
      <c r="B15" s="129"/>
      <c r="C15" s="130"/>
      <c r="D15" s="129"/>
      <c r="E15" s="131"/>
      <c r="F15" s="129"/>
      <c r="G15" s="130"/>
      <c r="H15" s="129"/>
      <c r="I15" s="130"/>
      <c r="J15" s="129"/>
      <c r="K15" s="132"/>
      <c r="L15" s="133"/>
      <c r="M15" s="132"/>
      <c r="N15" s="132"/>
      <c r="P15" s="111"/>
    </row>
    <row r="16" spans="1:23" x14ac:dyDescent="0.2">
      <c r="A16" s="3" t="s">
        <v>149</v>
      </c>
      <c r="B16" s="38">
        <f>SUM(B7:B13)</f>
        <v>173235000</v>
      </c>
      <c r="C16" s="38"/>
      <c r="D16" s="38">
        <v>0</v>
      </c>
      <c r="E16" s="135"/>
      <c r="F16" s="38">
        <v>0</v>
      </c>
      <c r="G16" s="38"/>
      <c r="H16" s="38">
        <f>SUM(H7:H13)</f>
        <v>4155000</v>
      </c>
      <c r="I16" s="38"/>
      <c r="J16" s="38">
        <f>B16-H16</f>
        <v>169080000</v>
      </c>
      <c r="K16" s="135"/>
      <c r="L16" s="38">
        <f>SUM(L7:L13)</f>
        <v>5530000</v>
      </c>
      <c r="M16" s="136"/>
      <c r="N16" s="136"/>
      <c r="O16" t="s">
        <v>248</v>
      </c>
      <c r="P16" s="111"/>
    </row>
    <row r="17" spans="1:17" x14ac:dyDescent="0.2">
      <c r="A17" s="3" t="s">
        <v>150</v>
      </c>
      <c r="B17" s="38">
        <v>11140195</v>
      </c>
      <c r="C17" s="40"/>
      <c r="D17" s="38">
        <v>0</v>
      </c>
      <c r="E17" s="136"/>
      <c r="F17" s="40"/>
      <c r="G17" s="40"/>
      <c r="H17" s="38">
        <v>621121</v>
      </c>
      <c r="I17" s="40"/>
      <c r="J17" s="38">
        <f>B17-H17-1</f>
        <v>10519073</v>
      </c>
      <c r="K17" s="136"/>
      <c r="L17" s="38">
        <v>0</v>
      </c>
      <c r="M17" s="136"/>
      <c r="N17" s="136"/>
      <c r="O17" t="s">
        <v>249</v>
      </c>
      <c r="P17" s="111"/>
    </row>
    <row r="18" spans="1:17" x14ac:dyDescent="0.2">
      <c r="A18" s="3"/>
      <c r="B18" s="137"/>
      <c r="C18" s="40"/>
      <c r="D18" s="137"/>
      <c r="E18" s="136"/>
      <c r="F18" s="40"/>
      <c r="G18" s="40"/>
      <c r="H18" s="137"/>
      <c r="I18" s="40"/>
      <c r="J18" s="137"/>
      <c r="K18" s="136"/>
      <c r="L18" s="137"/>
      <c r="M18" s="136"/>
      <c r="N18" s="136"/>
      <c r="P18" s="111"/>
    </row>
    <row r="19" spans="1:17" ht="13.5" thickBot="1" x14ac:dyDescent="0.25">
      <c r="A19" s="3" t="s">
        <v>151</v>
      </c>
      <c r="B19" s="27">
        <f>B16+B17</f>
        <v>184375195</v>
      </c>
      <c r="C19" s="40"/>
      <c r="D19" s="27">
        <f>D16+D17</f>
        <v>0</v>
      </c>
      <c r="E19" s="136"/>
      <c r="F19" s="40"/>
      <c r="G19" s="40"/>
      <c r="H19" s="27">
        <f>H16+H17</f>
        <v>4776121</v>
      </c>
      <c r="I19" s="40"/>
      <c r="J19" s="27">
        <f>J16+J17</f>
        <v>179599073</v>
      </c>
      <c r="K19" s="136"/>
      <c r="L19" s="27">
        <f>L16+L17</f>
        <v>5530000</v>
      </c>
      <c r="M19" s="136"/>
      <c r="N19" s="136"/>
      <c r="P19" s="138" t="s">
        <v>301</v>
      </c>
      <c r="Q19" s="139">
        <f>J19-L19-[2]BS!B39</f>
        <v>0</v>
      </c>
    </row>
    <row r="20" spans="1:17" ht="6.75" customHeight="1" thickTop="1" x14ac:dyDescent="0.2">
      <c r="A20" s="3"/>
      <c r="B20" s="24"/>
      <c r="C20" s="41"/>
      <c r="D20" s="24"/>
      <c r="E20" s="140"/>
      <c r="F20" s="24"/>
      <c r="G20" s="41"/>
      <c r="H20" s="24"/>
      <c r="I20" s="41"/>
      <c r="J20" s="24"/>
      <c r="K20" s="140"/>
      <c r="L20" s="140"/>
      <c r="M20" s="140"/>
      <c r="N20" s="140"/>
      <c r="P20" s="111"/>
    </row>
    <row r="21" spans="1:17" x14ac:dyDescent="0.2">
      <c r="B21" s="108"/>
      <c r="C21" s="108"/>
      <c r="D21" s="108"/>
      <c r="E21" s="108"/>
      <c r="F21" s="108"/>
      <c r="G21" s="108"/>
      <c r="H21" s="108"/>
      <c r="I21" s="108"/>
      <c r="J21" s="108"/>
      <c r="K21" s="108"/>
      <c r="L21" s="108"/>
      <c r="M21" s="108"/>
      <c r="N21" s="108"/>
      <c r="P21" s="111"/>
    </row>
    <row r="22" spans="1:17" x14ac:dyDescent="0.2">
      <c r="B22" s="108"/>
      <c r="C22" s="108"/>
      <c r="D22" s="108"/>
      <c r="E22" s="108"/>
      <c r="F22" s="108"/>
      <c r="G22" s="108"/>
      <c r="H22" s="108"/>
      <c r="I22" s="108"/>
      <c r="J22" s="108"/>
      <c r="K22" s="108"/>
      <c r="L22" s="108"/>
      <c r="M22" s="108"/>
      <c r="N22" s="108"/>
    </row>
    <row r="23" spans="1:17" x14ac:dyDescent="0.2">
      <c r="B23" s="108"/>
      <c r="C23" s="108"/>
      <c r="D23" s="108"/>
      <c r="E23" s="108"/>
      <c r="F23" s="108"/>
      <c r="G23" s="108"/>
      <c r="H23" s="108"/>
      <c r="I23" s="108"/>
      <c r="J23" s="108"/>
      <c r="K23" s="108"/>
      <c r="L23" s="108"/>
      <c r="M23" s="108"/>
      <c r="N23" s="108"/>
    </row>
  </sheetData>
  <mergeCells count="6">
    <mergeCell ref="A1:A3"/>
    <mergeCell ref="B1:L1"/>
    <mergeCell ref="D2:D3"/>
    <mergeCell ref="F2:F3"/>
    <mergeCell ref="H2:H3"/>
    <mergeCell ref="L2:L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3"/>
  <sheetViews>
    <sheetView showGridLines="0" tabSelected="1" workbookViewId="0">
      <selection activeCell="O28" sqref="O28"/>
    </sheetView>
  </sheetViews>
  <sheetFormatPr defaultRowHeight="12.75" x14ac:dyDescent="0.2"/>
  <cols>
    <col min="1" max="1" width="55.7109375" style="3" customWidth="1"/>
    <col min="2" max="2" width="13.42578125" style="3" customWidth="1"/>
    <col min="3" max="3" width="3.28515625" style="3" customWidth="1"/>
    <col min="4" max="4" width="14.85546875" style="3" bestFit="1" customWidth="1"/>
    <col min="5" max="5" width="11" style="3" bestFit="1" customWidth="1"/>
    <col min="6" max="6" width="14.85546875" style="36" bestFit="1" customWidth="1"/>
    <col min="7" max="7" width="12.85546875" style="3" bestFit="1" customWidth="1"/>
    <col min="8" max="16384" width="9.140625" style="3"/>
  </cols>
  <sheetData>
    <row r="1" spans="1:10" customFormat="1" x14ac:dyDescent="0.2">
      <c r="A1" s="134" t="s">
        <v>96</v>
      </c>
      <c r="D1" s="106"/>
      <c r="E1" s="106"/>
    </row>
    <row r="2" spans="1:10" customFormat="1" x14ac:dyDescent="0.2">
      <c r="A2" s="134" t="s">
        <v>97</v>
      </c>
      <c r="D2" s="106"/>
      <c r="E2" s="106"/>
    </row>
    <row r="3" spans="1:10" customFormat="1" x14ac:dyDescent="0.2">
      <c r="A3" s="134" t="s">
        <v>187</v>
      </c>
      <c r="D3" s="106"/>
      <c r="E3" s="106"/>
    </row>
    <row r="4" spans="1:10" ht="15" x14ac:dyDescent="0.25">
      <c r="B4" s="79">
        <v>2016</v>
      </c>
      <c r="C4" s="79"/>
    </row>
    <row r="5" spans="1:10" ht="8.1" customHeight="1" x14ac:dyDescent="0.25">
      <c r="B5" s="142"/>
      <c r="C5" s="142"/>
    </row>
    <row r="6" spans="1:10" ht="15" x14ac:dyDescent="0.25">
      <c r="A6" s="77" t="s">
        <v>185</v>
      </c>
      <c r="B6" s="56">
        <v>75915411</v>
      </c>
      <c r="C6" s="56"/>
      <c r="D6" s="3" t="s">
        <v>190</v>
      </c>
    </row>
    <row r="7" spans="1:10" ht="15" x14ac:dyDescent="0.25">
      <c r="A7" s="77" t="s">
        <v>186</v>
      </c>
      <c r="B7" s="58">
        <v>19133634</v>
      </c>
      <c r="C7" s="59"/>
      <c r="D7" s="3" t="s">
        <v>192</v>
      </c>
      <c r="E7" s="3" t="s">
        <v>179</v>
      </c>
    </row>
    <row r="8" spans="1:10" ht="15" x14ac:dyDescent="0.25">
      <c r="A8" s="77" t="s">
        <v>181</v>
      </c>
      <c r="B8" s="58">
        <v>6091638</v>
      </c>
      <c r="C8" s="59"/>
      <c r="D8" s="3" t="s">
        <v>191</v>
      </c>
      <c r="E8" s="36"/>
    </row>
    <row r="9" spans="1:10" ht="8.1" customHeight="1" x14ac:dyDescent="0.25">
      <c r="A9" s="88"/>
      <c r="B9" s="143"/>
      <c r="C9" s="144"/>
      <c r="D9" s="36"/>
      <c r="E9" s="36"/>
    </row>
    <row r="10" spans="1:10" ht="15.75" thickBot="1" x14ac:dyDescent="0.3">
      <c r="B10" s="74">
        <v>101140683</v>
      </c>
      <c r="C10" s="57"/>
      <c r="D10" s="36"/>
      <c r="E10" s="36"/>
    </row>
    <row r="11" spans="1:10" ht="8.25" customHeight="1" thickTop="1" x14ac:dyDescent="0.2">
      <c r="A11" s="145"/>
      <c r="B11" s="146"/>
      <c r="C11" s="147"/>
    </row>
    <row r="12" spans="1:10" ht="14.25" customHeight="1" x14ac:dyDescent="0.2">
      <c r="B12" s="148"/>
      <c r="C12" s="22"/>
    </row>
    <row r="13" spans="1:10" x14ac:dyDescent="0.2">
      <c r="C13" s="22"/>
    </row>
    <row r="14" spans="1:10" ht="15" x14ac:dyDescent="0.25">
      <c r="A14" s="151" t="s">
        <v>237</v>
      </c>
      <c r="B14" s="58"/>
      <c r="C14" s="59"/>
    </row>
    <row r="15" spans="1:10" ht="15" x14ac:dyDescent="0.25">
      <c r="A15" s="3" t="s">
        <v>281</v>
      </c>
      <c r="B15" s="182">
        <v>1233904</v>
      </c>
      <c r="C15" s="59"/>
      <c r="D15" s="3" t="s">
        <v>255</v>
      </c>
      <c r="G15" s="36"/>
    </row>
    <row r="16" spans="1:10" x14ac:dyDescent="0.2">
      <c r="A16" s="3" t="s">
        <v>282</v>
      </c>
      <c r="B16" s="178">
        <v>104070.05</v>
      </c>
      <c r="D16" s="3" t="s">
        <v>310</v>
      </c>
      <c r="J16" s="36"/>
    </row>
    <row r="17" spans="1:8" x14ac:dyDescent="0.2">
      <c r="A17" s="3" t="s">
        <v>283</v>
      </c>
      <c r="B17" s="178">
        <v>1108086.3599999999</v>
      </c>
      <c r="E17" s="3" t="s">
        <v>212</v>
      </c>
      <c r="F17" s="153"/>
      <c r="G17" s="182">
        <v>9081402</v>
      </c>
      <c r="H17" s="3" t="s">
        <v>256</v>
      </c>
    </row>
    <row r="18" spans="1:8" x14ac:dyDescent="0.2">
      <c r="A18" s="3" t="s">
        <v>284</v>
      </c>
      <c r="B18" s="178">
        <v>2216172.67</v>
      </c>
      <c r="E18" s="3" t="s">
        <v>210</v>
      </c>
      <c r="F18" s="153"/>
      <c r="G18" s="178">
        <v>4912106</v>
      </c>
      <c r="H18" s="3" t="s">
        <v>257</v>
      </c>
    </row>
    <row r="19" spans="1:8" x14ac:dyDescent="0.2">
      <c r="A19" s="3" t="s">
        <v>285</v>
      </c>
      <c r="B19" s="178">
        <v>1640.72</v>
      </c>
      <c r="E19" s="3" t="s">
        <v>211</v>
      </c>
      <c r="F19" s="153"/>
      <c r="G19" s="178">
        <v>4257377</v>
      </c>
      <c r="H19" s="3" t="s">
        <v>258</v>
      </c>
    </row>
    <row r="20" spans="1:8" ht="13.5" thickBot="1" x14ac:dyDescent="0.25">
      <c r="A20" s="3" t="s">
        <v>286</v>
      </c>
      <c r="B20" s="178">
        <v>70594.929999999993</v>
      </c>
      <c r="G20" s="162">
        <f>SUM(G17:G19)</f>
        <v>18250885</v>
      </c>
      <c r="H20" s="3" t="s">
        <v>250</v>
      </c>
    </row>
    <row r="21" spans="1:8" ht="13.5" thickTop="1" x14ac:dyDescent="0.2">
      <c r="A21" s="3" t="s">
        <v>287</v>
      </c>
      <c r="B21" s="178">
        <v>1244892.81</v>
      </c>
    </row>
    <row r="22" spans="1:8" x14ac:dyDescent="0.2">
      <c r="A22" s="3" t="s">
        <v>288</v>
      </c>
      <c r="B22" s="178">
        <v>173098.11</v>
      </c>
    </row>
    <row r="23" spans="1:8" x14ac:dyDescent="0.2">
      <c r="A23" s="3" t="s">
        <v>277</v>
      </c>
      <c r="B23" s="178">
        <v>1940675.02</v>
      </c>
    </row>
    <row r="24" spans="1:8" x14ac:dyDescent="0.2">
      <c r="A24" s="3" t="s">
        <v>278</v>
      </c>
      <c r="B24" s="178">
        <v>168283.35</v>
      </c>
    </row>
    <row r="25" spans="1:8" x14ac:dyDescent="0.2">
      <c r="A25" s="3" t="s">
        <v>279</v>
      </c>
      <c r="B25" s="178">
        <v>735383.49</v>
      </c>
    </row>
    <row r="26" spans="1:8" x14ac:dyDescent="0.2">
      <c r="A26" s="3" t="s">
        <v>280</v>
      </c>
      <c r="B26" s="178">
        <v>3486688.41</v>
      </c>
    </row>
    <row r="27" spans="1:8" x14ac:dyDescent="0.2">
      <c r="A27" s="3" t="s">
        <v>306</v>
      </c>
      <c r="B27" s="178">
        <v>1659661.96</v>
      </c>
    </row>
    <row r="28" spans="1:8" x14ac:dyDescent="0.2">
      <c r="A28" s="3" t="s">
        <v>303</v>
      </c>
      <c r="B28" s="178">
        <v>338062.45</v>
      </c>
    </row>
    <row r="29" spans="1:8" x14ac:dyDescent="0.2">
      <c r="A29" s="3" t="s">
        <v>304</v>
      </c>
      <c r="B29" s="178">
        <v>788641.89</v>
      </c>
    </row>
    <row r="30" spans="1:8" x14ac:dyDescent="0.2">
      <c r="A30" s="3" t="s">
        <v>305</v>
      </c>
      <c r="B30" s="178">
        <v>2981029.16</v>
      </c>
    </row>
    <row r="31" spans="1:8" x14ac:dyDescent="0.2">
      <c r="B31" s="178"/>
      <c r="C31" s="3" t="s">
        <v>289</v>
      </c>
      <c r="F31" s="145"/>
      <c r="H31" s="3" t="s">
        <v>161</v>
      </c>
    </row>
    <row r="32" spans="1:8" ht="13.5" thickBot="1" x14ac:dyDescent="0.25">
      <c r="A32" s="3" t="s">
        <v>198</v>
      </c>
      <c r="B32" s="162">
        <f>SUM(B15:B31)</f>
        <v>18250885.379999999</v>
      </c>
      <c r="E32" s="3" t="s">
        <v>241</v>
      </c>
      <c r="F32" s="145"/>
      <c r="G32" s="30">
        <v>813784</v>
      </c>
      <c r="H32" s="3" t="s">
        <v>238</v>
      </c>
    </row>
    <row r="33" spans="1:8" ht="13.5" thickTop="1" x14ac:dyDescent="0.2">
      <c r="E33" s="3" t="s">
        <v>242</v>
      </c>
      <c r="F33" s="145"/>
      <c r="G33" s="43">
        <v>68964</v>
      </c>
      <c r="H33" s="3" t="s">
        <v>239</v>
      </c>
    </row>
    <row r="34" spans="1:8" ht="13.5" thickBot="1" x14ac:dyDescent="0.25">
      <c r="G34" s="162">
        <f>G32+G33</f>
        <v>882748</v>
      </c>
      <c r="H34" s="3" t="s">
        <v>219</v>
      </c>
    </row>
    <row r="35" spans="1:8" ht="15" thickTop="1" x14ac:dyDescent="0.2">
      <c r="A35" s="151" t="s">
        <v>240</v>
      </c>
    </row>
    <row r="36" spans="1:8" x14ac:dyDescent="0.2">
      <c r="A36" s="3" t="s">
        <v>204</v>
      </c>
      <c r="B36" s="30">
        <v>36000</v>
      </c>
      <c r="C36" s="3" t="s">
        <v>210</v>
      </c>
    </row>
    <row r="37" spans="1:8" x14ac:dyDescent="0.2">
      <c r="A37" s="3" t="s">
        <v>205</v>
      </c>
      <c r="B37" s="152">
        <v>676396.66</v>
      </c>
      <c r="C37" s="3" t="s">
        <v>211</v>
      </c>
    </row>
    <row r="38" spans="1:8" x14ac:dyDescent="0.2">
      <c r="A38" s="3" t="s">
        <v>206</v>
      </c>
      <c r="B38" s="152">
        <v>68963.75</v>
      </c>
      <c r="C38" s="3" t="s">
        <v>211</v>
      </c>
    </row>
    <row r="39" spans="1:8" x14ac:dyDescent="0.2">
      <c r="A39" s="3" t="s">
        <v>207</v>
      </c>
      <c r="B39" s="152">
        <v>49482.97</v>
      </c>
      <c r="C39" s="3" t="s">
        <v>210</v>
      </c>
      <c r="E39" s="3" t="s">
        <v>243</v>
      </c>
      <c r="G39" s="20">
        <f>G20+G34</f>
        <v>19133633</v>
      </c>
      <c r="H39" s="3" t="s">
        <v>251</v>
      </c>
    </row>
    <row r="40" spans="1:8" x14ac:dyDescent="0.2">
      <c r="A40" s="3" t="s">
        <v>208</v>
      </c>
      <c r="B40" s="152">
        <v>37204.86</v>
      </c>
      <c r="C40" s="3" t="s">
        <v>210</v>
      </c>
    </row>
    <row r="41" spans="1:8" x14ac:dyDescent="0.2">
      <c r="A41" s="3" t="s">
        <v>209</v>
      </c>
      <c r="B41" s="152">
        <v>14700</v>
      </c>
      <c r="C41" s="3" t="s">
        <v>210</v>
      </c>
    </row>
    <row r="42" spans="1:8" ht="13.5" thickBot="1" x14ac:dyDescent="0.25">
      <c r="A42" s="3" t="s">
        <v>198</v>
      </c>
      <c r="B42" s="162">
        <f>SUM(B36:B41)</f>
        <v>882748.24</v>
      </c>
    </row>
    <row r="43" spans="1:8" ht="13.5" thickTop="1" x14ac:dyDescent="0.2"/>
  </sheetData>
  <pageMargins left="0.75" right="0.7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4"/>
  <sheetViews>
    <sheetView showGridLines="0" workbookViewId="0"/>
  </sheetViews>
  <sheetFormatPr defaultRowHeight="12.75" x14ac:dyDescent="0.2"/>
  <cols>
    <col min="1" max="1" width="55.7109375" style="3" customWidth="1"/>
    <col min="2" max="2" width="13.42578125" style="3" customWidth="1"/>
    <col min="3" max="3" width="3.28515625" style="3" customWidth="1"/>
    <col min="4" max="4" width="9.140625" style="3"/>
    <col min="5" max="5" width="14.140625" style="36" bestFit="1" customWidth="1"/>
    <col min="6" max="16384" width="9.140625" style="3"/>
  </cols>
  <sheetData>
    <row r="1" spans="1:6" customFormat="1" x14ac:dyDescent="0.2">
      <c r="A1" s="134" t="s">
        <v>96</v>
      </c>
      <c r="D1" s="106"/>
      <c r="E1" s="106"/>
    </row>
    <row r="2" spans="1:6" customFormat="1" x14ac:dyDescent="0.2">
      <c r="A2" s="134" t="s">
        <v>97</v>
      </c>
      <c r="D2" s="106"/>
      <c r="E2" s="106"/>
    </row>
    <row r="3" spans="1:6" customFormat="1" x14ac:dyDescent="0.2">
      <c r="A3" s="134" t="s">
        <v>175</v>
      </c>
      <c r="D3" s="106"/>
      <c r="E3" s="106"/>
    </row>
    <row r="4" spans="1:6" ht="15" x14ac:dyDescent="0.25">
      <c r="B4" s="78">
        <v>2016</v>
      </c>
      <c r="C4" s="78"/>
    </row>
    <row r="5" spans="1:6" ht="15.75" x14ac:dyDescent="0.25">
      <c r="B5" s="97"/>
      <c r="C5" s="97"/>
    </row>
    <row r="6" spans="1:6" ht="15" x14ac:dyDescent="0.25">
      <c r="A6" s="77" t="s">
        <v>87</v>
      </c>
      <c r="B6" s="56">
        <v>3185</v>
      </c>
      <c r="C6" s="83"/>
    </row>
    <row r="7" spans="1:6" ht="15" x14ac:dyDescent="0.25">
      <c r="A7" s="77" t="s">
        <v>88</v>
      </c>
      <c r="B7" s="58">
        <v>0</v>
      </c>
      <c r="C7" s="98"/>
    </row>
    <row r="8" spans="1:6" ht="15" x14ac:dyDescent="0.25">
      <c r="A8" s="77" t="s">
        <v>89</v>
      </c>
      <c r="B8" s="61">
        <v>3167</v>
      </c>
      <c r="C8" s="87"/>
    </row>
    <row r="9" spans="1:6" ht="8.1" customHeight="1" x14ac:dyDescent="0.25">
      <c r="A9" s="77"/>
      <c r="B9" s="87"/>
      <c r="C9" s="87"/>
      <c r="D9" s="22"/>
    </row>
    <row r="10" spans="1:6" ht="15.75" thickBot="1" x14ac:dyDescent="0.3">
      <c r="A10" s="77" t="s">
        <v>90</v>
      </c>
      <c r="B10" s="91">
        <v>6352</v>
      </c>
      <c r="C10" s="99"/>
      <c r="D10" s="36" t="s">
        <v>244</v>
      </c>
    </row>
    <row r="11" spans="1:6" ht="15.75" hidden="1" thickTop="1" x14ac:dyDescent="0.25">
      <c r="A11" s="77"/>
      <c r="B11" s="100"/>
      <c r="C11" s="100"/>
      <c r="D11" s="36"/>
    </row>
    <row r="12" spans="1:6" ht="16.5" hidden="1" thickTop="1" thickBot="1" x14ac:dyDescent="0.3">
      <c r="A12" s="77" t="s">
        <v>91</v>
      </c>
      <c r="B12" s="91">
        <v>0</v>
      </c>
      <c r="C12" s="99"/>
      <c r="D12" s="36"/>
      <c r="F12" s="3" t="s">
        <v>92</v>
      </c>
    </row>
    <row r="13" spans="1:6" ht="7.5" customHeight="1" thickTop="1" x14ac:dyDescent="0.25">
      <c r="A13" s="77"/>
      <c r="B13" s="101"/>
      <c r="C13" s="102"/>
      <c r="D13" s="36"/>
    </row>
    <row r="14" spans="1:6" ht="15.75" hidden="1" thickBot="1" x14ac:dyDescent="0.3">
      <c r="A14" s="77" t="s">
        <v>93</v>
      </c>
      <c r="B14" s="103">
        <v>0</v>
      </c>
      <c r="C14" s="104"/>
      <c r="D14" s="36"/>
    </row>
    <row r="15" spans="1:6" ht="7.5" hidden="1" customHeight="1" x14ac:dyDescent="0.2">
      <c r="B15" s="24"/>
      <c r="C15" s="41"/>
      <c r="D15" s="36"/>
    </row>
    <row r="16" spans="1:6" x14ac:dyDescent="0.2">
      <c r="B16" s="24"/>
      <c r="C16" s="41"/>
      <c r="D16" s="36"/>
    </row>
    <row r="17" spans="1:4" ht="15.75" thickBot="1" x14ac:dyDescent="0.3">
      <c r="A17" s="77" t="s">
        <v>302</v>
      </c>
      <c r="B17" s="91">
        <v>154424</v>
      </c>
      <c r="C17" s="22"/>
      <c r="D17" s="36" t="s">
        <v>245</v>
      </c>
    </row>
    <row r="18" spans="1:4" ht="13.5" thickTop="1" x14ac:dyDescent="0.2"/>
    <row r="43" spans="9:9" x14ac:dyDescent="0.2">
      <c r="I43" s="105"/>
    </row>
    <row r="44" spans="9:9" x14ac:dyDescent="0.2">
      <c r="I44" s="105"/>
    </row>
  </sheetData>
  <pageMargins left="0.75" right="0.75" top="1" bottom="1" header="0.5" footer="0.5"/>
  <pageSetup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6"/>
  <sheetViews>
    <sheetView workbookViewId="0">
      <selection activeCell="E12" sqref="E12"/>
    </sheetView>
  </sheetViews>
  <sheetFormatPr defaultRowHeight="12.75" x14ac:dyDescent="0.2"/>
  <cols>
    <col min="1" max="1" width="11.7109375" customWidth="1"/>
    <col min="2" max="2" width="27.85546875" bestFit="1" customWidth="1"/>
    <col min="3" max="3" width="1.7109375" customWidth="1"/>
    <col min="5" max="5" width="15" style="106" bestFit="1" customWidth="1"/>
    <col min="6" max="6" width="1.7109375" style="106" customWidth="1"/>
  </cols>
  <sheetData>
    <row r="1" spans="1:7" x14ac:dyDescent="0.2">
      <c r="A1" s="134" t="s">
        <v>96</v>
      </c>
    </row>
    <row r="2" spans="1:7" x14ac:dyDescent="0.2">
      <c r="A2" s="134" t="s">
        <v>97</v>
      </c>
    </row>
    <row r="3" spans="1:7" x14ac:dyDescent="0.2">
      <c r="A3" s="134" t="s">
        <v>98</v>
      </c>
    </row>
    <row r="6" spans="1:7" x14ac:dyDescent="0.2">
      <c r="A6" t="s">
        <v>99</v>
      </c>
      <c r="B6" t="s">
        <v>98</v>
      </c>
      <c r="E6" s="156">
        <f>BS!B10</f>
        <v>12896212</v>
      </c>
    </row>
    <row r="7" spans="1:7" x14ac:dyDescent="0.2">
      <c r="B7" t="s">
        <v>100</v>
      </c>
      <c r="E7" s="106">
        <f>BS!B19</f>
        <v>3062493</v>
      </c>
    </row>
    <row r="8" spans="1:7" ht="13.5" thickBot="1" x14ac:dyDescent="0.25">
      <c r="E8" s="157">
        <f>E6+E7</f>
        <v>15958705</v>
      </c>
      <c r="F8" s="107"/>
    </row>
    <row r="9" spans="1:7" ht="13.5" thickTop="1" x14ac:dyDescent="0.2">
      <c r="E9" s="163"/>
      <c r="F9" s="107"/>
    </row>
    <row r="10" spans="1:7" x14ac:dyDescent="0.2">
      <c r="A10" t="s">
        <v>101</v>
      </c>
      <c r="D10" t="s">
        <v>247</v>
      </c>
    </row>
    <row r="11" spans="1:7" x14ac:dyDescent="0.2">
      <c r="B11" t="s">
        <v>102</v>
      </c>
      <c r="D11" t="s">
        <v>94</v>
      </c>
      <c r="E11" s="156">
        <f>'Note 10'!B10</f>
        <v>6352</v>
      </c>
      <c r="G11" t="s">
        <v>103</v>
      </c>
    </row>
    <row r="12" spans="1:7" x14ac:dyDescent="0.2">
      <c r="B12" t="s">
        <v>104</v>
      </c>
      <c r="D12" t="s">
        <v>107</v>
      </c>
      <c r="E12" s="106">
        <v>15868818.82</v>
      </c>
      <c r="G12" t="s">
        <v>105</v>
      </c>
    </row>
    <row r="13" spans="1:7" x14ac:dyDescent="0.2">
      <c r="B13" t="s">
        <v>106</v>
      </c>
      <c r="D13" t="s">
        <v>108</v>
      </c>
      <c r="E13" s="106">
        <v>83533</v>
      </c>
      <c r="G13" t="s">
        <v>176</v>
      </c>
    </row>
    <row r="14" spans="1:7" x14ac:dyDescent="0.2">
      <c r="B14" t="s">
        <v>109</v>
      </c>
      <c r="E14" s="106">
        <v>1</v>
      </c>
    </row>
    <row r="15" spans="1:7" ht="13.5" thickBot="1" x14ac:dyDescent="0.25">
      <c r="E15" s="157">
        <f>SUM(E11:E14)</f>
        <v>15958704.82</v>
      </c>
    </row>
    <row r="16" spans="1:7" ht="13.5" thickTop="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7"/>
  <sheetViews>
    <sheetView workbookViewId="0">
      <selection activeCell="D28" sqref="D28"/>
    </sheetView>
  </sheetViews>
  <sheetFormatPr defaultRowHeight="12.75" x14ac:dyDescent="0.2"/>
  <cols>
    <col min="1" max="1" width="14.85546875" customWidth="1"/>
    <col min="2" max="2" width="36.42578125" bestFit="1" customWidth="1"/>
    <col min="3" max="5" width="14" bestFit="1" customWidth="1"/>
    <col min="6" max="6" width="11.28515625" bestFit="1" customWidth="1"/>
  </cols>
  <sheetData>
    <row r="1" spans="1:6" x14ac:dyDescent="0.2">
      <c r="A1" s="134" t="s">
        <v>96</v>
      </c>
    </row>
    <row r="2" spans="1:6" x14ac:dyDescent="0.2">
      <c r="A2" s="134" t="s">
        <v>97</v>
      </c>
    </row>
    <row r="3" spans="1:6" x14ac:dyDescent="0.2">
      <c r="A3" s="134" t="s">
        <v>111</v>
      </c>
      <c r="D3" s="203" t="s">
        <v>252</v>
      </c>
      <c r="E3" s="203"/>
      <c r="F3" s="203"/>
    </row>
    <row r="4" spans="1:6" x14ac:dyDescent="0.2">
      <c r="D4" s="108" t="s">
        <v>127</v>
      </c>
      <c r="E4" s="108" t="s">
        <v>129</v>
      </c>
      <c r="F4" s="108" t="s">
        <v>131</v>
      </c>
    </row>
    <row r="5" spans="1:6" x14ac:dyDescent="0.2">
      <c r="A5" s="155" t="s">
        <v>177</v>
      </c>
      <c r="B5" s="155" t="s">
        <v>178</v>
      </c>
      <c r="C5" s="158">
        <v>42460</v>
      </c>
      <c r="D5" s="109" t="s">
        <v>128</v>
      </c>
      <c r="E5" s="109" t="s">
        <v>130</v>
      </c>
      <c r="F5" s="109" t="s">
        <v>40</v>
      </c>
    </row>
    <row r="6" spans="1:6" x14ac:dyDescent="0.2">
      <c r="A6" t="s">
        <v>112</v>
      </c>
      <c r="B6" t="s">
        <v>113</v>
      </c>
      <c r="C6" s="156">
        <v>908412.30999999994</v>
      </c>
      <c r="D6" s="156"/>
      <c r="E6" s="156">
        <f>C6</f>
        <v>908412.30999999994</v>
      </c>
      <c r="F6" s="156"/>
    </row>
    <row r="7" spans="1:6" x14ac:dyDescent="0.2">
      <c r="A7" t="s">
        <v>114</v>
      </c>
      <c r="B7" t="s">
        <v>115</v>
      </c>
      <c r="C7" s="106">
        <v>106918.46</v>
      </c>
      <c r="D7" s="106"/>
      <c r="E7" s="106">
        <f>C7</f>
        <v>106918.46</v>
      </c>
      <c r="F7" s="106"/>
    </row>
    <row r="8" spans="1:6" x14ac:dyDescent="0.2">
      <c r="A8" t="s">
        <v>116</v>
      </c>
      <c r="B8" t="s">
        <v>117</v>
      </c>
      <c r="C8" s="106">
        <v>61739.12</v>
      </c>
      <c r="D8" s="106">
        <f>C8</f>
        <v>61739.12</v>
      </c>
      <c r="E8" s="106"/>
      <c r="F8" s="106"/>
    </row>
    <row r="9" spans="1:6" x14ac:dyDescent="0.2">
      <c r="A9" t="s">
        <v>118</v>
      </c>
      <c r="B9" t="s">
        <v>119</v>
      </c>
      <c r="C9" s="106">
        <v>1676256.4</v>
      </c>
      <c r="D9" s="106">
        <f>C9</f>
        <v>1676256.4</v>
      </c>
      <c r="E9" s="106"/>
      <c r="F9" s="106"/>
    </row>
    <row r="10" spans="1:6" x14ac:dyDescent="0.2">
      <c r="A10" t="s">
        <v>120</v>
      </c>
      <c r="B10" t="s">
        <v>121</v>
      </c>
      <c r="C10" s="106">
        <v>501793.25</v>
      </c>
      <c r="D10" s="106"/>
      <c r="E10" s="106">
        <f>C10</f>
        <v>501793.25</v>
      </c>
      <c r="F10" s="106"/>
    </row>
    <row r="11" spans="1:6" x14ac:dyDescent="0.2">
      <c r="A11" t="s">
        <v>122</v>
      </c>
      <c r="B11" t="s">
        <v>123</v>
      </c>
      <c r="C11" s="106">
        <v>17232.009999999998</v>
      </c>
      <c r="D11" s="106"/>
      <c r="E11" s="106"/>
      <c r="F11" s="106">
        <f>C11</f>
        <v>17232.009999999998</v>
      </c>
    </row>
    <row r="12" spans="1:6" x14ac:dyDescent="0.2">
      <c r="A12" t="s">
        <v>124</v>
      </c>
      <c r="B12" t="s">
        <v>125</v>
      </c>
      <c r="C12" s="106">
        <v>20193.75</v>
      </c>
      <c r="D12" s="106"/>
      <c r="E12" s="106"/>
      <c r="F12" s="106">
        <f>C12</f>
        <v>20193.75</v>
      </c>
    </row>
    <row r="13" spans="1:6" x14ac:dyDescent="0.2">
      <c r="B13" t="s">
        <v>126</v>
      </c>
      <c r="C13" s="106">
        <v>403637</v>
      </c>
      <c r="D13" s="106"/>
      <c r="E13" s="106">
        <f>C13</f>
        <v>403637</v>
      </c>
      <c r="F13" s="106"/>
    </row>
    <row r="14" spans="1:6" x14ac:dyDescent="0.2">
      <c r="B14" t="s">
        <v>179</v>
      </c>
      <c r="C14" s="106">
        <v>1</v>
      </c>
      <c r="D14" s="106"/>
      <c r="E14" s="106">
        <f>C14</f>
        <v>1</v>
      </c>
      <c r="F14" s="106"/>
    </row>
    <row r="15" spans="1:6" ht="13.5" thickBot="1" x14ac:dyDescent="0.25">
      <c r="A15" t="s">
        <v>180</v>
      </c>
      <c r="C15" s="157">
        <f>SUM(C6:C14)</f>
        <v>3696183.3</v>
      </c>
      <c r="D15" s="157">
        <f>SUM(D6:D14)</f>
        <v>1737995.52</v>
      </c>
      <c r="E15" s="157">
        <f t="shared" ref="E15:F15" si="0">SUM(E6:E14)</f>
        <v>1920762.02</v>
      </c>
      <c r="F15" s="157">
        <f t="shared" si="0"/>
        <v>37425.759999999995</v>
      </c>
    </row>
    <row r="16" spans="1:6" ht="13.5" thickTop="1" x14ac:dyDescent="0.2"/>
    <row r="17" spans="2:3" x14ac:dyDescent="0.2">
      <c r="B17" t="s">
        <v>290</v>
      </c>
      <c r="C17" s="139">
        <f>C15-BS!B12</f>
        <v>0.29999999981373549</v>
      </c>
    </row>
  </sheetData>
  <mergeCells count="1">
    <mergeCell ref="D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BS</vt:lpstr>
      <vt:lpstr>Stmt Rev Exp Net Position</vt:lpstr>
      <vt:lpstr>Note 2</vt:lpstr>
      <vt:lpstr>Note 3 &amp; Note 4</vt:lpstr>
      <vt:lpstr>Note 7</vt:lpstr>
      <vt:lpstr>Note 9</vt:lpstr>
      <vt:lpstr>Note 10</vt:lpstr>
      <vt:lpstr>AR</vt:lpstr>
      <vt:lpstr>Prod Cap Op Assets</vt:lpstr>
      <vt:lpstr>AP</vt:lpstr>
      <vt:lpstr>Taxes</vt:lpstr>
      <vt:lpstr>BalanceSheet</vt:lpstr>
      <vt:lpstr>BalanceSheetAssets</vt:lpstr>
      <vt:lpstr>'Stmt Rev Exp Net Position'!IncomeStatement</vt:lpstr>
      <vt:lpstr>'Note 3 &amp; Note 4'!Note_CapitalAssetsCY</vt:lpstr>
      <vt:lpstr>Note2_Investments</vt:lpstr>
      <vt:lpstr>Note4_ProdCapacity</vt:lpstr>
      <vt:lpstr>'Note 7'!Note6_LTDebt</vt:lpstr>
      <vt:lpstr>'Note 9'!Note7_ElectricEnergy</vt:lpstr>
      <vt:lpstr>Note9_Coalition</vt:lpstr>
      <vt:lpstr>BS!Print_Area</vt:lpstr>
      <vt:lpstr>'Stmt Rev Exp Net Position'!Print_Area</vt:lpstr>
      <vt:lpstr>RevExpChangeNetAssets</vt:lpstr>
      <vt:lpstr>RevExpChangeNetAssets2</vt:lpstr>
    </vt:vector>
  </TitlesOfParts>
  <Company>NMPP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Daugherty</dc:creator>
  <cp:lastModifiedBy>Jamie Johnson</cp:lastModifiedBy>
  <cp:lastPrinted>2015-06-03T21:11:37Z</cp:lastPrinted>
  <dcterms:created xsi:type="dcterms:W3CDTF">2015-02-26T15:05:08Z</dcterms:created>
  <dcterms:modified xsi:type="dcterms:W3CDTF">2017-03-08T19:10:02Z</dcterms:modified>
</cp:coreProperties>
</file>