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ERAL\MISO\2017\2016 True-Up\Files Submitted to MISO\Original True-Up Files Submitted\"/>
    </mc:Choice>
  </mc:AlternateContent>
  <bookViews>
    <workbookView xWindow="0" yWindow="60" windowWidth="16395" windowHeight="6165" activeTab="1"/>
  </bookViews>
  <sheets>
    <sheet name="Sch 1 Rcvble Exp" sheetId="2" r:id="rId1"/>
    <sheet name="Sch 1 TU Adj" sheetId="3" r:id="rId2"/>
  </sheets>
  <externalReferences>
    <externalReference r:id="rId3"/>
  </externalReferences>
  <definedNames>
    <definedName name="_Order1" hidden="1">255</definedName>
    <definedName name="_Order2" hidden="1">255</definedName>
    <definedName name="ACwvu.DATABASE." localSheetId="1" hidden="1">[1]DATABASE!#REF!</definedName>
    <definedName name="ACwvu.DATABASE." hidden="1">[1]DATABASE!#REF!</definedName>
    <definedName name="AS2DocOpenMode" hidden="1">"AS2DocumentEdit"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_xlnm.Print_Area" localSheetId="0">'Sch 1 Rcvble Exp'!$A$1:$F$39</definedName>
    <definedName name="q" hidden="1">{"MATALL",#N/A,FALSE,"Sheet4";"matclass",#N/A,FALSE,"Sheet4"}</definedName>
    <definedName name="Swvu.DATABASE." localSheetId="1" hidden="1">[1]DATABASE!#REF!</definedName>
    <definedName name="Swvu.DATABASE." hidden="1">[1]DATABASE!#REF!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calcId="171027" calcMode="manual" calcOnSave="0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I32" i="3" l="1"/>
  <c r="I31" i="3"/>
  <c r="I23" i="3"/>
  <c r="I19" i="3"/>
  <c r="G17" i="3"/>
  <c r="G21" i="3" s="1"/>
  <c r="G25" i="3" s="1"/>
  <c r="G29" i="3" s="1"/>
  <c r="I35" i="3" s="1"/>
  <c r="E17" i="3"/>
  <c r="I16" i="3"/>
  <c r="I15" i="3"/>
  <c r="I14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8" i="3"/>
  <c r="I33" i="3" l="1"/>
  <c r="I17" i="3"/>
  <c r="A22" i="3"/>
  <c r="A23" i="3" s="1"/>
  <c r="A24" i="3" s="1"/>
  <c r="A25" i="3" s="1"/>
  <c r="D25" i="3"/>
  <c r="I37" i="3"/>
  <c r="E21" i="3"/>
  <c r="I21" i="3" l="1"/>
  <c r="E25" i="3"/>
  <c r="I25" i="3" s="1"/>
  <c r="I39" i="3" s="1"/>
  <c r="A26" i="3"/>
  <c r="A27" i="3" s="1"/>
  <c r="A28" i="3" s="1"/>
  <c r="A29" i="3" s="1"/>
  <c r="I45" i="3" l="1"/>
  <c r="I47" i="3" s="1"/>
  <c r="F25" i="2" s="1"/>
  <c r="D35" i="3"/>
  <c r="A30" i="3"/>
  <c r="A31" i="3" s="1"/>
  <c r="A32" i="3" s="1"/>
  <c r="D33" i="3" l="1"/>
  <c r="A33" i="3"/>
  <c r="A34" i="3" l="1"/>
  <c r="A35" i="3" s="1"/>
  <c r="A36" i="3" s="1"/>
  <c r="A37" i="3" s="1"/>
  <c r="A38" i="3" l="1"/>
  <c r="A39" i="3" s="1"/>
  <c r="D39" i="3"/>
  <c r="D37" i="3"/>
  <c r="A40" i="3" l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D45" i="3" l="1"/>
  <c r="D47" i="3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l="1"/>
  <c r="A27" i="2" s="1"/>
  <c r="A28" i="2" s="1"/>
  <c r="A29" i="2" s="1"/>
  <c r="B31" i="2"/>
  <c r="A30" i="2" l="1"/>
  <c r="A31" i="2" s="1"/>
  <c r="A32" i="2" s="1"/>
  <c r="A33" i="2" s="1"/>
  <c r="A34" i="2" s="1"/>
  <c r="A35" i="2" s="1"/>
  <c r="A36" i="2" s="1"/>
  <c r="A37" i="2" s="1"/>
  <c r="A38" i="2" s="1"/>
  <c r="A39" i="2" s="1"/>
  <c r="D29" i="2"/>
</calcChain>
</file>

<file path=xl/sharedStrings.xml><?xml version="1.0" encoding="utf-8"?>
<sst xmlns="http://schemas.openxmlformats.org/spreadsheetml/2006/main" count="85" uniqueCount="74">
  <si>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</si>
  <si>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</si>
  <si>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</si>
  <si>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</si>
  <si>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</si>
  <si>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</si>
  <si>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</si>
  <si>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</si>
  <si>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</si>
  <si>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</si>
  <si>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</si>
  <si>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</si>
  <si>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</si>
  <si>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</si>
  <si>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</si>
  <si>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</si>
  <si>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</si>
  <si>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</si>
  <si>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</si>
  <si>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</si>
  <si>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</si>
  <si>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</si>
  <si>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</si>
  <si>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</si>
  <si>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</si>
  <si>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</si>
  <si>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</si>
  <si>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</si>
  <si>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</si>
  <si>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</si>
  <si>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</si>
  <si>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Montana-Dakota Utilities Co.</t>
  </si>
  <si>
    <t>Actual</t>
  </si>
  <si>
    <t>Schedule 1 True-Up Adjustment</t>
  </si>
  <si>
    <t>True-Up Year:</t>
  </si>
  <si>
    <t>(d)</t>
  </si>
  <si>
    <t>(e)</t>
  </si>
  <si>
    <t>Actual $s</t>
  </si>
  <si>
    <t>Projected</t>
  </si>
  <si>
    <t>Actual-Projected</t>
  </si>
  <si>
    <t xml:space="preserve">Account 561.1 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</si>
  <si>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85)</t>
    </r>
    <r>
      <rPr>
        <vertAlign val="superscript"/>
        <sz val="11"/>
        <rFont val="Calibri"/>
        <family val="2"/>
        <scheme val="minor"/>
      </rPr>
      <t>1</t>
    </r>
  </si>
  <si>
    <t xml:space="preserve">Account 561.2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</si>
  <si>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86)</t>
    </r>
  </si>
  <si>
    <t xml:space="preserve">Account 561.3 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</si>
  <si>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87)</t>
    </r>
  </si>
  <si>
    <t xml:space="preserve">     Subtotal         </t>
  </si>
  <si>
    <t>(Line 8 + Line 9 + Line 10)</t>
  </si>
  <si>
    <r>
      <t>Account 561.BA for Schedule 24</t>
    </r>
    <r>
      <rPr>
        <vertAlign val="superscript"/>
        <sz val="11"/>
        <rFont val="Calibri"/>
        <family val="2"/>
        <scheme val="minor"/>
      </rPr>
      <t>2</t>
    </r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</si>
  <si>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footnote to p 321, Lines 85, 86, &amp; 87)</t>
    </r>
  </si>
  <si>
    <r>
      <t>Account 561 Available excluding revenue credits</t>
    </r>
    <r>
      <rPr>
        <vertAlign val="superscript"/>
        <sz val="11"/>
        <rFont val="Calibri"/>
        <family val="2"/>
        <scheme val="minor"/>
      </rPr>
      <t>3</t>
    </r>
  </si>
  <si>
    <t>(Line 11 - Line 13)</t>
  </si>
  <si>
    <r>
      <t xml:space="preserve">Revenue Credits </t>
    </r>
    <r>
      <rPr>
        <sz val="11"/>
        <rFont val="Calibri"/>
        <family val="2"/>
        <scheme val="minor"/>
      </rPr>
      <t>(Schedule 1 Revenue Credits, excluding True-Up Adj)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</si>
  <si>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page 330, footnote)</t>
    </r>
    <r>
      <rPr>
        <vertAlign val="superscript"/>
        <sz val="11"/>
        <rFont val="Calibri"/>
        <family val="2"/>
        <scheme val="minor"/>
      </rPr>
      <t>4</t>
    </r>
  </si>
  <si>
    <t>Schedule 1 Net Expenses</t>
  </si>
  <si>
    <t>Divisor kW (sum lines 8-14)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</si>
  <si>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(Attachment O, pg 1, line 15)</t>
    </r>
  </si>
  <si>
    <t>Annual Cost ($/kW/Yr)</t>
  </si>
  <si>
    <t>Historic Year Actual Divisor</t>
  </si>
  <si>
    <t>Historic Year Projected Divisor</t>
  </si>
  <si>
    <t>Difference in Divisor</t>
  </si>
  <si>
    <t>Historic Year Projected Annual Cost ($/kW/Yr)</t>
  </si>
  <si>
    <t>Historic Year Divisor True-up</t>
  </si>
  <si>
    <t>True-Up Adjustment Principal Under(Over) Recovery</t>
  </si>
  <si>
    <t>Nineteen (19) Month Average Interest Rate (months may vary by TO)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</si>
  <si>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Interest rate sheet</t>
    </r>
  </si>
  <si>
    <t>Number of Months</t>
  </si>
  <si>
    <t>True-Up Adjustment Interest Under(Over) Recovery</t>
  </si>
  <si>
    <t xml:space="preserve">Total True-Up Adjustment Principal &amp; Interest Under(Over) Recovery </t>
  </si>
  <si>
    <t>Note 1:  Form 1 or similar source document page references are for actual year for which there is a Form 1 or similar source documents. Inputs in whole dollars.</t>
  </si>
  <si>
    <t>Note 2:  Scheduling, Control, and Dispatch Service--Balancing Authority.</t>
  </si>
  <si>
    <t>Note 3:  Scheduling, Control, and Dispatch Service--Transmission.</t>
  </si>
  <si>
    <t>Note 4:  Revenue collected by the Transmission Owner or ITC under this Schedule 1 for firm transactions of less than 1 year,</t>
  </si>
  <si>
    <t>This revenue credit is derived from the MISO MR Settlements file by subtracting Schedule 1 revenues related to Schedule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</si>
</sst>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0"/>
    <numFmt numFmtId="167" formatCode="_(* #,##0.000_);_(* \(#,##0.000\);_(* &quot;-&quot;??_);_(@_)"/>
    <numFmt numFmtId="168" formatCode="_(&quot;$&quot;* #,##0_);_(&quot;$&quot;* \(#,##0\);_(&quot;$&quot;* &quot;-&quot;??_);_(@_)"/>
    <numFmt numFmtId="169" formatCode="0.0000"/>
    <numFmt numFmtId="171" formatCode="0.000000"/>
  </numFmts>
  <fonts count="14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13" fillId="0" borderId="0"/>
    <xf numFmtId="38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1" fillId="0" borderId="0" xfId="0" applyFont="1"/>
    <xf numFmtId="0" fontId="7" fillId="0" borderId="0" xfId="5" applyFont="1" applyFill="1" applyAlignment="1"/>
    <xf numFmtId="0" fontId="7" fillId="0" borderId="0" xfId="5" applyFont="1"/>
    <xf numFmtId="0" fontId="8" fillId="0" borderId="0" xfId="5" applyFont="1"/>
    <xf numFmtId="0" fontId="12" fillId="0" borderId="0" xfId="5" applyFont="1" applyFill="1" applyAlignment="1"/>
    <xf numFmtId="0" fontId="11" fillId="0" borderId="0" xfId="5" applyFont="1"/>
    <xf numFmtId="0" fontId="7" fillId="0" borderId="0" xfId="6" applyFont="1" applyAlignment="1">
      <alignment horizontal="left"/>
    </xf>
    <xf numFmtId="0" fontId="8" fillId="0" borderId="0" xfId="4" applyFont="1" applyAlignment="1">
      <alignment horizontal="left" vertical="center"/>
    </xf>
    <xf numFmtId="164" fontId="8" fillId="0" borderId="0" xfId="7" applyNumberFormat="1" applyFont="1" applyAlignment="1" applyProtection="1">
      <alignment horizontal="right"/>
    </xf>
    <xf numFmtId="0" fontId="8" fillId="0" borderId="0" xfId="5" applyFont="1" applyFill="1" applyAlignment="1"/>
    <xf numFmtId="0" fontId="8" fillId="0" borderId="0" xfId="6" applyFont="1" applyFill="1" applyAlignment="1">
      <alignment horizontal="left"/>
    </xf>
    <xf numFmtId="0" fontId="8" fillId="2" borderId="0" xfId="6" applyFont="1" applyFill="1" applyAlignment="1">
      <alignment horizontal="center"/>
    </xf>
    <xf numFmtId="0" fontId="7" fillId="0" borderId="0" xfId="6" applyFont="1" applyFill="1" applyAlignment="1">
      <alignment horizontal="left"/>
    </xf>
    <xf numFmtId="0" fontId="7" fillId="0" borderId="0" xfId="6" applyFont="1" applyFill="1" applyBorder="1" applyAlignment="1">
      <alignment horizontal="center"/>
    </xf>
    <xf numFmtId="0" fontId="7" fillId="0" borderId="0" xfId="6" applyFont="1" applyFill="1" applyBorder="1" applyAlignment="1">
      <alignment horizontal="left"/>
    </xf>
    <xf numFmtId="0" fontId="7" fillId="0" borderId="0" xfId="5" applyFont="1" applyFill="1" applyBorder="1" applyAlignment="1">
      <alignment horizontal="center"/>
    </xf>
    <xf numFmtId="0" fontId="7" fillId="0" borderId="0" xfId="5" applyFont="1" applyFill="1" applyBorder="1" applyAlignment="1"/>
    <xf numFmtId="0" fontId="8" fillId="0" borderId="0" xfId="6" applyFont="1" applyBorder="1" applyAlignment="1">
      <alignment horizontal="left"/>
    </xf>
    <xf numFmtId="0" fontId="8" fillId="0" borderId="0" xfId="5" applyFont="1" applyFill="1" applyBorder="1" applyAlignment="1">
      <alignment horizontal="center"/>
    </xf>
    <xf numFmtId="0" fontId="7" fillId="2" borderId="0" xfId="5" applyFont="1" applyFill="1" applyAlignment="1"/>
    <xf numFmtId="42" fontId="7" fillId="2" borderId="0" xfId="8" applyNumberFormat="1" applyFont="1" applyFill="1" applyAlignment="1"/>
    <xf numFmtId="42" fontId="7" fillId="0" borderId="0" xfId="8" applyNumberFormat="1" applyFont="1" applyFill="1" applyAlignment="1"/>
    <xf numFmtId="42" fontId="7" fillId="0" borderId="0" xfId="8" applyNumberFormat="1" applyFont="1" applyFill="1" applyAlignment="1">
      <alignment horizontal="right"/>
    </xf>
    <xf numFmtId="165" fontId="7" fillId="2" borderId="0" xfId="8" applyNumberFormat="1" applyFont="1" applyFill="1" applyAlignment="1"/>
    <xf numFmtId="165" fontId="7" fillId="0" borderId="0" xfId="8" applyNumberFormat="1" applyFont="1" applyFill="1" applyAlignment="1"/>
    <xf numFmtId="165" fontId="7" fillId="0" borderId="0" xfId="8" applyNumberFormat="1" applyFont="1" applyFill="1" applyAlignment="1">
      <alignment horizontal="right"/>
    </xf>
    <xf numFmtId="0" fontId="7" fillId="2" borderId="0" xfId="5" applyFont="1" applyFill="1"/>
    <xf numFmtId="42" fontId="7" fillId="2" borderId="0" xfId="8" applyNumberFormat="1" applyFont="1" applyFill="1"/>
    <xf numFmtId="42" fontId="7" fillId="0" borderId="0" xfId="8" applyNumberFormat="1" applyFont="1"/>
    <xf numFmtId="165" fontId="7" fillId="0" borderId="0" xfId="8" applyNumberFormat="1" applyFont="1"/>
    <xf numFmtId="42" fontId="7" fillId="0" borderId="0" xfId="5" applyNumberFormat="1" applyFont="1"/>
    <xf numFmtId="42" fontId="7" fillId="0" borderId="0" xfId="5" applyNumberFormat="1" applyFont="1" applyFill="1" applyAlignment="1"/>
    <xf numFmtId="0" fontId="7" fillId="0" borderId="0" xfId="5" applyFont="1" applyFill="1" applyAlignment="1">
      <alignment horizontal="right"/>
    </xf>
    <xf numFmtId="0" fontId="7" fillId="0" borderId="0" xfId="5" applyNumberFormat="1" applyFont="1" applyFill="1" applyAlignment="1"/>
    <xf numFmtId="42" fontId="7" fillId="0" borderId="1" xfId="5" applyNumberFormat="1" applyFont="1" applyFill="1" applyBorder="1" applyAlignment="1">
      <alignment horizontal="right"/>
    </xf>
    <xf numFmtId="0" fontId="7" fillId="0" borderId="0" xfId="5" applyNumberFormat="1" applyFont="1" applyFill="1"/>
    <xf numFmtId="0" fontId="7" fillId="2" borderId="0" xfId="5" applyNumberFormat="1" applyFont="1" applyFill="1" applyAlignment="1"/>
    <xf numFmtId="3" fontId="7" fillId="2" borderId="2" xfId="5" applyNumberFormat="1" applyFont="1" applyFill="1" applyBorder="1"/>
    <xf numFmtId="165" fontId="7" fillId="0" borderId="0" xfId="8" applyNumberFormat="1" applyFont="1" applyFill="1" applyBorder="1"/>
    <xf numFmtId="166" fontId="7" fillId="0" borderId="0" xfId="5" applyNumberFormat="1" applyFont="1" applyFill="1"/>
    <xf numFmtId="167" fontId="7" fillId="0" borderId="0" xfId="8" applyNumberFormat="1" applyFont="1" applyFill="1" applyBorder="1"/>
    <xf numFmtId="3" fontId="7" fillId="0" borderId="0" xfId="5" applyNumberFormat="1" applyFont="1" applyFill="1" applyAlignment="1"/>
    <xf numFmtId="3" fontId="7" fillId="0" borderId="0" xfId="5" applyNumberFormat="1" applyFont="1" applyFill="1" applyBorder="1" applyAlignment="1"/>
    <xf numFmtId="165" fontId="7" fillId="0" borderId="3" xfId="8" applyNumberFormat="1" applyFont="1" applyFill="1" applyBorder="1"/>
    <xf numFmtId="168" fontId="7" fillId="0" borderId="1" xfId="9" applyNumberFormat="1" applyFont="1" applyFill="1" applyBorder="1" applyAlignment="1"/>
    <xf numFmtId="168" fontId="7" fillId="0" borderId="1" xfId="5" applyNumberFormat="1" applyFont="1" applyFill="1" applyBorder="1" applyAlignment="1"/>
    <xf numFmtId="169" fontId="7" fillId="0" borderId="0" xfId="5" applyNumberFormat="1" applyFont="1" applyFill="1" applyAlignment="1"/>
    <xf numFmtId="1" fontId="7" fillId="0" borderId="0" xfId="5" applyNumberFormat="1" applyFont="1" applyFill="1" applyAlignment="1"/>
    <xf numFmtId="168" fontId="8" fillId="0" borderId="1" xfId="5" applyNumberFormat="1" applyFont="1" applyFill="1" applyBorder="1" applyAlignment="1"/>
    <xf numFmtId="171" fontId="7" fillId="2" borderId="0" xfId="5" applyNumberFormat="1" applyFont="1" applyFill="1" applyAlignment="1"/>
  </cellXfs>
  <cellStyles count="10">
    <cellStyle name="Comma 2" xfId="3"/>
    <cellStyle name="Comma 3" xfId="8"/>
    <cellStyle name="Currency 2" xfId="9"/>
    <cellStyle name="Normal" xfId="0" builtinId="0"/>
    <cellStyle name="Normal 2" xfId="1"/>
    <cellStyle name="Normal 3" xfId="5"/>
    <cellStyle name="Normal_0112 No Link Exp" xfId="6"/>
    <cellStyle name="Normal_Book2_12-31-2004 SPS BK Revised Revenue Credit" xfId="4"/>
    <cellStyle name="Normal_Book4_1" xfId="7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401955</xdr:colOff>
      <xdr:row>1</xdr:row>
      <xdr:rowOff>68580</xdr:rowOff>
    </xdr:from>
    <xdr:to>
      <xdr:col>4</xdr:col>
      <xdr:colOff>594360</xdr:colOff>
      <xdr:row>5</xdr:row>
      <xdr:rowOff>173355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4D89AC-BDB5-434A-A100-5575AB1CA32A}"/>
            </a:ext>
          </a:extLst>
        </xdr:cNvPr>
        <xdr:cNvSpPr txBox="1"/>
      </xdr:nvSpPr>
      <xdr:spPr>
        <a:xfrm>
          <a:off x="5431155" y="259080"/>
          <a:ext cx="489775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TRUE-UP WORKSHEET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       </a:t>
          </a:r>
          <a:r>
            <a:rPr lang="en-US" sz="1400" u="sng">
              <a:solidFill>
                <a:sysClr val="windowText" lastClr="000000"/>
              </a:solidFill>
            </a:rPr>
            <a:t>with</a:t>
          </a:r>
          <a:r>
            <a:rPr lang="en-US" sz="1400">
              <a:solidFill>
                <a:sysClr val="windowText" lastClr="000000"/>
              </a:solidFill>
            </a:rPr>
            <a:t> divisor in calculation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1076325</xdr:colOff>
      <xdr:row>4</xdr:row>
      <xdr:rowOff>190500</xdr:rowOff>
    </xdr:from>
    <xdr:to>
      <xdr:col>3</xdr:col>
      <xdr:colOff>3072765</xdr:colOff>
      <xdr:row>5</xdr:row>
      <xdr:rowOff>106680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DE1497-37E8-4E89-BDBC-84ABA85C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9144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opLeftCell="A16" zoomScale="80" zoomScaleNormal="80" workbookViewId="0">
      <selection activeCell="K25" sqref="K25"/>
    </sheetView>
  </sheetViews>
  <sheetFormatPr defaultColWidth="9.140625" defaultRowHeight="1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>
      <c r="A1" s="1" t="s">
        <v>30</v>
      </c>
    </row>
    <row r="2" spans="1:7" ht="19.149999999999999" customHeight="1"/>
    <row r="3" spans="1:7" ht="19.149999999999999" customHeight="1"/>
    <row r="4" spans="1:7" ht="19.149999999999999" customHeight="1"/>
    <row r="5" spans="1:7" ht="19.149999999999999" customHeight="1">
      <c r="B5" s="16" t="s">
        <v>7</v>
      </c>
    </row>
    <row r="6" spans="1:7" ht="19.149999999999999" customHeight="1"/>
    <row r="7" spans="1:7">
      <c r="A7" s="1">
        <v>1</v>
      </c>
      <c r="B7" s="1" t="s">
        <v>6</v>
      </c>
      <c r="C7" s="15" t="s">
        <v>31</v>
      </c>
    </row>
    <row r="8" spans="1:7">
      <c r="A8" s="1">
        <f t="shared" ref="A8:A39" si="0">1+A7</f>
        <v>2</v>
      </c>
      <c r="C8" s="3"/>
    </row>
    <row r="9" spans="1:7">
      <c r="A9" s="1">
        <f t="shared" si="0"/>
        <v>3</v>
      </c>
      <c r="B9" s="1" t="s">
        <v>18</v>
      </c>
      <c r="C9" s="4">
        <v>2016</v>
      </c>
    </row>
    <row r="10" spans="1:7" ht="17.25">
      <c r="A10" s="1">
        <f t="shared" si="0"/>
        <v>4</v>
      </c>
      <c r="B10" s="1" t="s">
        <v>22</v>
      </c>
      <c r="C10" s="4">
        <v>2014</v>
      </c>
    </row>
    <row r="11" spans="1:7">
      <c r="A11" s="1">
        <f t="shared" si="0"/>
        <v>5</v>
      </c>
      <c r="C11" s="5"/>
    </row>
    <row r="12" spans="1:7">
      <c r="A12" s="1">
        <f t="shared" si="0"/>
        <v>6</v>
      </c>
      <c r="B12" s="1" t="s">
        <v>5</v>
      </c>
      <c r="C12" s="4" t="s">
        <v>32</v>
      </c>
    </row>
    <row r="13" spans="1:7">
      <c r="A13" s="1">
        <f t="shared" si="0"/>
        <v>7</v>
      </c>
    </row>
    <row r="14" spans="1:7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>
      <c r="A16" s="1">
        <f t="shared" si="0"/>
        <v>10</v>
      </c>
      <c r="B16" s="1" t="s">
        <v>4</v>
      </c>
      <c r="D16" s="9" t="s">
        <v>23</v>
      </c>
      <c r="E16" s="10" t="s">
        <v>8</v>
      </c>
      <c r="F16" s="11">
        <v>482245</v>
      </c>
    </row>
    <row r="17" spans="1:6">
      <c r="A17" s="1">
        <f t="shared" si="0"/>
        <v>11</v>
      </c>
      <c r="B17" s="1" t="s">
        <v>1</v>
      </c>
      <c r="D17" s="9" t="s">
        <v>24</v>
      </c>
      <c r="E17" s="10"/>
      <c r="F17" s="11">
        <v>875966</v>
      </c>
    </row>
    <row r="18" spans="1:6">
      <c r="A18" s="1">
        <f t="shared" si="0"/>
        <v>12</v>
      </c>
      <c r="B18" s="1" t="s">
        <v>2</v>
      </c>
      <c r="D18" s="9" t="s">
        <v>25</v>
      </c>
      <c r="E18" s="10"/>
      <c r="F18" s="11">
        <v>0</v>
      </c>
    </row>
    <row r="19" spans="1:6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1358211</v>
      </c>
    </row>
    <row r="20" spans="1:6">
      <c r="A20" s="1">
        <f t="shared" si="0"/>
        <v>14</v>
      </c>
    </row>
    <row r="21" spans="1:6" ht="17.25">
      <c r="A21" s="1">
        <f t="shared" si="0"/>
        <v>15</v>
      </c>
      <c r="B21" s="1" t="s">
        <v>0</v>
      </c>
      <c r="D21" s="9" t="s">
        <v>26</v>
      </c>
      <c r="E21" s="10"/>
      <c r="F21" s="11">
        <v>772524</v>
      </c>
    </row>
    <row r="22" spans="1:6">
      <c r="A22" s="1">
        <f t="shared" si="0"/>
        <v>16</v>
      </c>
    </row>
    <row r="23" spans="1:6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585687</v>
      </c>
    </row>
    <row r="24" spans="1:6">
      <c r="A24" s="1">
        <f t="shared" si="0"/>
        <v>18</v>
      </c>
    </row>
    <row r="25" spans="1:6" ht="17.25">
      <c r="A25" s="1">
        <f t="shared" si="0"/>
        <v>19</v>
      </c>
      <c r="B25" s="13" t="s">
        <v>9</v>
      </c>
      <c r="D25" s="9" t="s">
        <v>29</v>
      </c>
      <c r="E25" s="10"/>
      <c r="F25" s="11">
        <f>'Sch 1 TU Adj'!I47</f>
        <v>-511199.72405031999</v>
      </c>
    </row>
    <row r="26" spans="1:6">
      <c r="A26" s="1">
        <f t="shared" si="0"/>
        <v>20</v>
      </c>
    </row>
    <row r="27" spans="1:6" ht="17.25">
      <c r="A27" s="1">
        <f t="shared" si="0"/>
        <v>21</v>
      </c>
      <c r="B27" s="13" t="s">
        <v>27</v>
      </c>
      <c r="D27" s="9" t="s">
        <v>28</v>
      </c>
      <c r="E27" s="1" t="s">
        <v>8</v>
      </c>
      <c r="F27" s="11">
        <v>194420</v>
      </c>
    </row>
    <row r="28" spans="1:6">
      <c r="A28" s="1">
        <f t="shared" si="0"/>
        <v>22</v>
      </c>
    </row>
    <row r="29" spans="1:6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-119932.72405031999</v>
      </c>
    </row>
    <row r="30" spans="1:6">
      <c r="A30" s="1">
        <f t="shared" si="0"/>
        <v>24</v>
      </c>
    </row>
    <row r="31" spans="1:6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>
      <c r="A32" s="1">
        <f t="shared" si="0"/>
        <v>26</v>
      </c>
    </row>
    <row r="33" spans="1:2">
      <c r="A33" s="1">
        <f t="shared" si="0"/>
        <v>27</v>
      </c>
      <c r="B33" s="1" t="s">
        <v>19</v>
      </c>
    </row>
    <row r="34" spans="1:2">
      <c r="A34" s="1">
        <f t="shared" si="0"/>
        <v>28</v>
      </c>
      <c r="B34" s="1" t="s">
        <v>15</v>
      </c>
    </row>
    <row r="35" spans="1:2">
      <c r="A35" s="1">
        <f t="shared" si="0"/>
        <v>29</v>
      </c>
    </row>
    <row r="36" spans="1:2">
      <c r="A36" s="1">
        <f t="shared" si="0"/>
        <v>30</v>
      </c>
      <c r="B36" s="1" t="s">
        <v>20</v>
      </c>
    </row>
    <row r="37" spans="1:2">
      <c r="A37" s="1">
        <f t="shared" si="0"/>
        <v>31</v>
      </c>
      <c r="B37" s="1" t="s">
        <v>17</v>
      </c>
    </row>
    <row r="38" spans="1:2">
      <c r="A38" s="1">
        <f t="shared" si="0"/>
        <v>32</v>
      </c>
      <c r="B38" s="1" t="s">
        <v>21</v>
      </c>
    </row>
    <row r="39" spans="1:2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3"/>
  <sheetViews>
    <sheetView showGridLines="0" tabSelected="1" topLeftCell="A23" zoomScale="80" zoomScaleNormal="80" workbookViewId="0">
      <selection activeCell="G46" sqref="G46"/>
    </sheetView>
  </sheetViews>
  <sheetFormatPr defaultColWidth="11.42578125" defaultRowHeight="15"/>
  <cols>
    <col min="1" max="1" width="5.85546875" style="17" customWidth="1"/>
    <col min="2" max="2" width="21.85546875" style="17" customWidth="1"/>
    <col min="3" max="3" width="47.7109375" style="17" customWidth="1"/>
    <col min="4" max="4" width="70.5703125" style="17" customWidth="1"/>
    <col min="5" max="5" width="16.5703125" style="17" customWidth="1"/>
    <col min="6" max="6" width="2.42578125" style="17" customWidth="1"/>
    <col min="7" max="7" width="15.140625" style="17" customWidth="1"/>
    <col min="8" max="8" width="2.42578125" style="17" customWidth="1"/>
    <col min="9" max="9" width="14.5703125" style="17" customWidth="1"/>
    <col min="10" max="10" width="4.42578125" style="17" customWidth="1"/>
    <col min="11" max="16384" width="11.42578125" style="17"/>
  </cols>
  <sheetData>
    <row r="3" spans="1:10">
      <c r="E3" s="18"/>
    </row>
    <row r="4" spans="1:10" ht="12" customHeight="1">
      <c r="B4" s="19"/>
      <c r="C4" s="19"/>
    </row>
    <row r="5" spans="1:10" s="20" customFormat="1" ht="21">
      <c r="B5" s="21" t="s">
        <v>33</v>
      </c>
      <c r="C5" s="21"/>
    </row>
    <row r="7" spans="1:10">
      <c r="A7" s="22">
        <v>1</v>
      </c>
      <c r="B7" s="23" t="s">
        <v>6</v>
      </c>
      <c r="C7" s="15" t="s">
        <v>31</v>
      </c>
      <c r="J7" s="24"/>
    </row>
    <row r="8" spans="1:10">
      <c r="A8" s="22">
        <f>1+A7</f>
        <v>2</v>
      </c>
      <c r="B8" s="25"/>
      <c r="C8" s="25"/>
    </row>
    <row r="9" spans="1:10">
      <c r="A9" s="22">
        <f t="shared" ref="A9:A58" si="0">1+A8</f>
        <v>3</v>
      </c>
      <c r="B9" s="26" t="s">
        <v>34</v>
      </c>
      <c r="C9" s="27">
        <v>2016</v>
      </c>
    </row>
    <row r="10" spans="1:10">
      <c r="A10" s="22">
        <f t="shared" si="0"/>
        <v>4</v>
      </c>
      <c r="B10" s="26"/>
      <c r="C10" s="28"/>
    </row>
    <row r="11" spans="1:10">
      <c r="A11" s="22">
        <f t="shared" si="0"/>
        <v>5</v>
      </c>
      <c r="B11" s="29" t="s">
        <v>12</v>
      </c>
      <c r="C11" s="30"/>
      <c r="D11" s="31" t="s">
        <v>13</v>
      </c>
      <c r="E11" s="31" t="s">
        <v>14</v>
      </c>
      <c r="F11" s="32"/>
      <c r="G11" s="31" t="s">
        <v>35</v>
      </c>
      <c r="H11" s="32"/>
      <c r="I11" s="31" t="s">
        <v>36</v>
      </c>
      <c r="J11" s="32"/>
    </row>
    <row r="12" spans="1:10">
      <c r="A12" s="22">
        <f t="shared" si="0"/>
        <v>6</v>
      </c>
      <c r="B12" s="33"/>
      <c r="C12" s="33"/>
      <c r="D12" s="32"/>
      <c r="E12" s="34" t="s">
        <v>37</v>
      </c>
      <c r="F12" s="34"/>
      <c r="G12" s="34" t="s">
        <v>38</v>
      </c>
      <c r="H12" s="34"/>
      <c r="I12" s="34" t="s">
        <v>39</v>
      </c>
      <c r="J12" s="32"/>
    </row>
    <row r="13" spans="1:10">
      <c r="A13" s="22">
        <f t="shared" si="0"/>
        <v>7</v>
      </c>
      <c r="B13" s="33"/>
      <c r="C13" s="33"/>
      <c r="E13" s="25"/>
      <c r="F13" s="25"/>
      <c r="G13" s="25"/>
      <c r="H13" s="25"/>
      <c r="I13" s="25"/>
    </row>
    <row r="14" spans="1:10" ht="17.25">
      <c r="A14" s="22">
        <f t="shared" si="0"/>
        <v>8</v>
      </c>
      <c r="B14" s="17" t="s">
        <v>40</v>
      </c>
      <c r="D14" s="35" t="s">
        <v>41</v>
      </c>
      <c r="E14" s="36">
        <v>482245</v>
      </c>
      <c r="F14" s="37"/>
      <c r="G14" s="36">
        <v>666768</v>
      </c>
      <c r="H14" s="37"/>
      <c r="I14" s="38">
        <f>+E14-G14</f>
        <v>-184523</v>
      </c>
    </row>
    <row r="15" spans="1:10">
      <c r="A15" s="22">
        <f t="shared" si="0"/>
        <v>9</v>
      </c>
      <c r="B15" s="17" t="s">
        <v>42</v>
      </c>
      <c r="D15" s="35" t="s">
        <v>43</v>
      </c>
      <c r="E15" s="39">
        <v>875966</v>
      </c>
      <c r="F15" s="40"/>
      <c r="G15" s="39">
        <v>1135115</v>
      </c>
      <c r="H15" s="40"/>
      <c r="I15" s="41">
        <f t="shared" ref="I15:I21" si="1">+E15-G15</f>
        <v>-259149</v>
      </c>
    </row>
    <row r="16" spans="1:10">
      <c r="A16" s="22">
        <f t="shared" si="0"/>
        <v>10</v>
      </c>
      <c r="B16" s="17" t="s">
        <v>44</v>
      </c>
      <c r="D16" s="35" t="s">
        <v>45</v>
      </c>
      <c r="E16" s="39">
        <v>0</v>
      </c>
      <c r="F16" s="40"/>
      <c r="G16" s="39"/>
      <c r="H16" s="40"/>
      <c r="I16" s="41">
        <f t="shared" si="1"/>
        <v>0</v>
      </c>
    </row>
    <row r="17" spans="1:9">
      <c r="A17" s="22">
        <f t="shared" si="0"/>
        <v>11</v>
      </c>
      <c r="B17" s="17" t="s">
        <v>46</v>
      </c>
      <c r="D17" s="17" t="s">
        <v>47</v>
      </c>
      <c r="E17" s="37">
        <f>+E14+E15+E16</f>
        <v>1358211</v>
      </c>
      <c r="F17" s="37"/>
      <c r="G17" s="37">
        <f>+G14+G15+G16</f>
        <v>1801883</v>
      </c>
      <c r="H17" s="37"/>
      <c r="I17" s="38">
        <f t="shared" si="1"/>
        <v>-443672</v>
      </c>
    </row>
    <row r="18" spans="1:9">
      <c r="A18" s="22">
        <f t="shared" si="0"/>
        <v>12</v>
      </c>
      <c r="E18" s="40"/>
      <c r="F18" s="40"/>
      <c r="G18" s="40"/>
      <c r="H18" s="40"/>
      <c r="I18" s="41"/>
    </row>
    <row r="19" spans="1:9" ht="17.25">
      <c r="A19" s="22">
        <f t="shared" si="0"/>
        <v>13</v>
      </c>
      <c r="B19" s="18" t="s">
        <v>48</v>
      </c>
      <c r="C19" s="18"/>
      <c r="D19" s="42" t="s">
        <v>49</v>
      </c>
      <c r="E19" s="43">
        <v>772524</v>
      </c>
      <c r="F19" s="44"/>
      <c r="G19" s="43">
        <v>983656</v>
      </c>
      <c r="H19" s="37"/>
      <c r="I19" s="38">
        <f t="shared" si="1"/>
        <v>-211132</v>
      </c>
    </row>
    <row r="20" spans="1:9">
      <c r="A20" s="22">
        <f t="shared" si="0"/>
        <v>14</v>
      </c>
      <c r="B20" s="18"/>
      <c r="C20" s="18"/>
      <c r="D20" s="18"/>
      <c r="E20" s="45"/>
      <c r="F20" s="45"/>
      <c r="G20" s="40"/>
      <c r="H20" s="40"/>
      <c r="I20" s="41"/>
    </row>
    <row r="21" spans="1:9" ht="17.25">
      <c r="A21" s="22">
        <f t="shared" si="0"/>
        <v>15</v>
      </c>
      <c r="B21" s="18" t="s">
        <v>50</v>
      </c>
      <c r="C21" s="18"/>
      <c r="D21" s="18" t="s">
        <v>51</v>
      </c>
      <c r="E21" s="46">
        <f>+E17-E19</f>
        <v>585687</v>
      </c>
      <c r="F21" s="46"/>
      <c r="G21" s="46">
        <f>+G17-G19</f>
        <v>818227</v>
      </c>
      <c r="H21" s="47"/>
      <c r="I21" s="38">
        <f t="shared" si="1"/>
        <v>-232540</v>
      </c>
    </row>
    <row r="22" spans="1:9">
      <c r="A22" s="22">
        <f t="shared" si="0"/>
        <v>16</v>
      </c>
      <c r="B22" s="18"/>
      <c r="C22" s="18"/>
      <c r="D22" s="18"/>
      <c r="E22" s="18"/>
      <c r="F22" s="18"/>
      <c r="I22" s="48"/>
    </row>
    <row r="23" spans="1:9" ht="17.25">
      <c r="A23" s="22">
        <f t="shared" si="0"/>
        <v>17</v>
      </c>
      <c r="B23" s="19" t="s">
        <v>52</v>
      </c>
      <c r="C23" s="18"/>
      <c r="D23" s="42" t="s">
        <v>53</v>
      </c>
      <c r="E23" s="43">
        <v>194420</v>
      </c>
      <c r="F23" s="44"/>
      <c r="G23" s="43">
        <v>43017</v>
      </c>
      <c r="H23" s="47"/>
      <c r="I23" s="38">
        <f>+E23-G23</f>
        <v>151403</v>
      </c>
    </row>
    <row r="24" spans="1:9">
      <c r="A24" s="22">
        <f t="shared" si="0"/>
        <v>18</v>
      </c>
      <c r="E24" s="40"/>
      <c r="F24" s="40"/>
      <c r="G24" s="40"/>
      <c r="I24" s="48"/>
    </row>
    <row r="25" spans="1:9" ht="15.75" thickBot="1">
      <c r="A25" s="22">
        <f t="shared" si="0"/>
        <v>19</v>
      </c>
      <c r="B25" s="49" t="s">
        <v>54</v>
      </c>
      <c r="C25" s="49"/>
      <c r="D25" s="49" t="str">
        <f>"(Line "&amp;A21&amp;" - Line "&amp;A23&amp;")"</f>
        <v>(Line 15 - Line 17)</v>
      </c>
      <c r="E25" s="50">
        <f>E21-E23</f>
        <v>391267</v>
      </c>
      <c r="F25" s="51"/>
      <c r="G25" s="50">
        <f>G21-G23</f>
        <v>775210</v>
      </c>
      <c r="H25" s="51"/>
      <c r="I25" s="50">
        <f>E25-G25</f>
        <v>-383943</v>
      </c>
    </row>
    <row r="26" spans="1:9" ht="15.75" thickTop="1">
      <c r="A26" s="22">
        <f t="shared" si="0"/>
        <v>20</v>
      </c>
    </row>
    <row r="27" spans="1:9">
      <c r="A27" s="22">
        <f t="shared" si="0"/>
        <v>21</v>
      </c>
      <c r="B27" s="49" t="s">
        <v>55</v>
      </c>
      <c r="C27" s="49"/>
      <c r="D27" s="52" t="s">
        <v>56</v>
      </c>
      <c r="E27" s="53">
        <v>607426</v>
      </c>
      <c r="F27" s="51"/>
      <c r="G27" s="53">
        <v>540717</v>
      </c>
      <c r="H27" s="51"/>
      <c r="I27" s="54"/>
    </row>
    <row r="28" spans="1:9">
      <c r="A28" s="22">
        <f t="shared" si="0"/>
        <v>22</v>
      </c>
    </row>
    <row r="29" spans="1:9">
      <c r="A29" s="22">
        <f t="shared" si="0"/>
        <v>23</v>
      </c>
      <c r="B29" s="49" t="s">
        <v>57</v>
      </c>
      <c r="C29" s="49"/>
      <c r="D29" s="49"/>
      <c r="E29" s="55"/>
      <c r="G29" s="51">
        <f>ROUND(G25/G27,8)</f>
        <v>1.43367048</v>
      </c>
      <c r="I29" s="56"/>
    </row>
    <row r="30" spans="1:9">
      <c r="A30" s="22">
        <f t="shared" si="0"/>
        <v>24</v>
      </c>
    </row>
    <row r="31" spans="1:9">
      <c r="A31" s="22">
        <f t="shared" si="0"/>
        <v>25</v>
      </c>
      <c r="B31" s="49" t="s">
        <v>58</v>
      </c>
      <c r="C31" s="49"/>
      <c r="D31" s="49"/>
      <c r="I31" s="57">
        <f>E27</f>
        <v>607426</v>
      </c>
    </row>
    <row r="32" spans="1:9">
      <c r="A32" s="22">
        <f t="shared" si="0"/>
        <v>26</v>
      </c>
      <c r="B32" s="49" t="s">
        <v>59</v>
      </c>
      <c r="C32" s="49"/>
      <c r="D32" s="49"/>
      <c r="I32" s="58">
        <f>G27</f>
        <v>540717</v>
      </c>
    </row>
    <row r="33" spans="1:9">
      <c r="A33" s="22">
        <f t="shared" si="0"/>
        <v>27</v>
      </c>
      <c r="B33" s="49" t="s">
        <v>60</v>
      </c>
      <c r="C33" s="49"/>
      <c r="D33" s="49" t="str">
        <f>"(Line "&amp;A32&amp;" - Line "&amp;A31&amp;")"</f>
        <v>(Line 26 - Line 25)</v>
      </c>
      <c r="I33" s="59">
        <f>I32-I31</f>
        <v>-66709</v>
      </c>
    </row>
    <row r="34" spans="1:9">
      <c r="A34" s="22">
        <f t="shared" si="0"/>
        <v>28</v>
      </c>
    </row>
    <row r="35" spans="1:9">
      <c r="A35" s="22">
        <f t="shared" si="0"/>
        <v>29</v>
      </c>
      <c r="B35" s="17" t="s">
        <v>61</v>
      </c>
      <c r="D35" s="17" t="str">
        <f>"(Line "&amp;A29&amp;")"</f>
        <v>(Line 23)</v>
      </c>
      <c r="I35" s="49">
        <f>G29</f>
        <v>1.43367048</v>
      </c>
    </row>
    <row r="36" spans="1:9">
      <c r="A36" s="22">
        <f t="shared" si="0"/>
        <v>30</v>
      </c>
    </row>
    <row r="37" spans="1:9" ht="15.75" thickBot="1">
      <c r="A37" s="22">
        <f t="shared" si="0"/>
        <v>31</v>
      </c>
      <c r="B37" s="49" t="s">
        <v>62</v>
      </c>
      <c r="C37" s="49"/>
      <c r="D37" s="49" t="str">
        <f>"(Line "&amp;A33&amp;" x Line "&amp;A35&amp;")"</f>
        <v>(Line 27 x Line 29)</v>
      </c>
      <c r="I37" s="60">
        <f>I33*I35</f>
        <v>-95638.724050320001</v>
      </c>
    </row>
    <row r="38" spans="1:9" ht="15.75" thickTop="1">
      <c r="A38" s="22">
        <f t="shared" si="0"/>
        <v>32</v>
      </c>
    </row>
    <row r="39" spans="1:9" ht="15.75" thickBot="1">
      <c r="A39" s="22">
        <f t="shared" si="0"/>
        <v>33</v>
      </c>
      <c r="B39" s="25" t="s">
        <v>63</v>
      </c>
      <c r="D39" s="17" t="str">
        <f>"(Line "&amp;A25&amp;" + Line "&amp;A37&amp;")"</f>
        <v>(Line 19 + Line 31)</v>
      </c>
      <c r="I39" s="61">
        <f>I37+I25</f>
        <v>-479581.72405031999</v>
      </c>
    </row>
    <row r="40" spans="1:9" ht="15.75" thickTop="1">
      <c r="A40" s="22">
        <f t="shared" si="0"/>
        <v>34</v>
      </c>
    </row>
    <row r="41" spans="1:9">
      <c r="A41" s="22">
        <f t="shared" si="0"/>
        <v>35</v>
      </c>
      <c r="B41" s="17" t="s">
        <v>64</v>
      </c>
      <c r="D41" s="52" t="s">
        <v>65</v>
      </c>
      <c r="I41" s="65">
        <v>2.7469999999999999E-3</v>
      </c>
    </row>
    <row r="42" spans="1:9">
      <c r="A42" s="22">
        <f t="shared" si="0"/>
        <v>36</v>
      </c>
      <c r="I42" s="62"/>
    </row>
    <row r="43" spans="1:9" ht="14.25" customHeight="1">
      <c r="A43" s="22">
        <f t="shared" si="0"/>
        <v>37</v>
      </c>
      <c r="B43" s="17" t="s">
        <v>66</v>
      </c>
      <c r="G43" s="48"/>
      <c r="I43" s="63">
        <v>24</v>
      </c>
    </row>
    <row r="44" spans="1:9">
      <c r="A44" s="22">
        <f t="shared" si="0"/>
        <v>38</v>
      </c>
      <c r="G44" s="48"/>
    </row>
    <row r="45" spans="1:9">
      <c r="A45" s="22">
        <f t="shared" si="0"/>
        <v>39</v>
      </c>
      <c r="B45" s="17" t="s">
        <v>67</v>
      </c>
      <c r="D45" s="17" t="str">
        <f>"(Line "&amp;A39&amp;" x Line "&amp;A41&amp;" x Line "&amp;A43&amp;")"</f>
        <v>(Line 33 x Line 35 x Line 37)</v>
      </c>
      <c r="G45" s="48"/>
      <c r="I45" s="47">
        <f>ROUND(I39*I41*I43,0)</f>
        <v>-31618</v>
      </c>
    </row>
    <row r="46" spans="1:9">
      <c r="A46" s="22">
        <f t="shared" si="0"/>
        <v>40</v>
      </c>
      <c r="G46" s="17">
        <v>1</v>
      </c>
    </row>
    <row r="47" spans="1:9" ht="15.75" thickBot="1">
      <c r="A47" s="22">
        <f t="shared" si="0"/>
        <v>41</v>
      </c>
      <c r="B47" s="25" t="s">
        <v>68</v>
      </c>
      <c r="C47" s="18"/>
      <c r="D47" s="17" t="str">
        <f>"(Line "&amp;A39&amp;" + Line "&amp;A45&amp;")"</f>
        <v>(Line 33 + Line 39)</v>
      </c>
      <c r="I47" s="64">
        <f>I39+I45</f>
        <v>-511199.72405031999</v>
      </c>
    </row>
    <row r="48" spans="1:9" ht="15.75" thickTop="1">
      <c r="A48" s="22">
        <f t="shared" si="0"/>
        <v>42</v>
      </c>
      <c r="C48" s="18"/>
    </row>
    <row r="49" spans="1:2">
      <c r="A49" s="22">
        <f t="shared" si="0"/>
        <v>43</v>
      </c>
      <c r="B49" s="18" t="s">
        <v>69</v>
      </c>
    </row>
    <row r="50" spans="1:2">
      <c r="A50" s="22">
        <f t="shared" si="0"/>
        <v>44</v>
      </c>
    </row>
    <row r="51" spans="1:2">
      <c r="A51" s="22">
        <f t="shared" si="0"/>
        <v>45</v>
      </c>
      <c r="B51" s="18" t="s">
        <v>70</v>
      </c>
    </row>
    <row r="52" spans="1:2">
      <c r="A52" s="22">
        <f t="shared" si="0"/>
        <v>46</v>
      </c>
    </row>
    <row r="53" spans="1:2">
      <c r="A53" s="22">
        <f t="shared" si="0"/>
        <v>47</v>
      </c>
      <c r="B53" s="18" t="s">
        <v>71</v>
      </c>
    </row>
    <row r="54" spans="1:2">
      <c r="A54" s="22">
        <f t="shared" si="0"/>
        <v>48</v>
      </c>
    </row>
    <row r="55" spans="1:2">
      <c r="A55" s="22">
        <f t="shared" si="0"/>
        <v>49</v>
      </c>
      <c r="B55" s="18" t="s">
        <v>72</v>
      </c>
    </row>
    <row r="56" spans="1:2">
      <c r="A56" s="22">
        <f t="shared" si="0"/>
        <v>50</v>
      </c>
      <c r="B56" s="18" t="s">
        <v>17</v>
      </c>
    </row>
    <row r="57" spans="1:2">
      <c r="A57" s="22">
        <f t="shared" si="0"/>
        <v>51</v>
      </c>
      <c r="B57" s="18" t="s">
        <v>73</v>
      </c>
    </row>
    <row r="58" spans="1:2">
      <c r="A58" s="22">
        <f t="shared" si="0"/>
        <v>52</v>
      </c>
      <c r="B58" s="18" t="s">
        <v>16</v>
      </c>
    </row>
    <row r="59" spans="1:2">
      <c r="A59" s="22"/>
    </row>
    <row r="60" spans="1:2">
      <c r="A60" s="22"/>
      <c r="B60" s="18"/>
    </row>
    <row r="61" spans="1:2">
      <c r="B61" s="18"/>
    </row>
    <row r="62" spans="1:2">
      <c r="B62" s="18"/>
    </row>
    <row r="63" spans="1:2">
      <c r="B63" s="18"/>
    </row>
  </sheetData>
  <pageMargins left="0.5" right="0.25" top="0.41" bottom="0.25" header="0.24" footer="0.5"/>
  <pageSetup scale="67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 1 Rcvble Exp</vt:lpstr>
      <vt:lpstr>Sch 1 TU Adj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Bosch, Stephanie</cp:lastModifiedBy>
  <cp:lastPrinted>2017-05-22T21:11:57Z</cp:lastPrinted>
  <dcterms:created xsi:type="dcterms:W3CDTF">2013-09-19T19:05:18Z</dcterms:created>
  <dcterms:modified xsi:type="dcterms:W3CDTF">2017-05-22T21:13:53Z</dcterms:modified>
</cp:coreProperties>
</file>