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8\2017 True-Up\MISO File Submissions\Original File Submissions\"/>
    </mc:Choice>
  </mc:AlternateContent>
  <bookViews>
    <workbookView xWindow="-12" yWindow="-12" windowWidth="25236" windowHeight="6252" xr2:uid="{00000000-000D-0000-FFFF-FFFF00000000}"/>
  </bookViews>
  <sheets>
    <sheet name="MDU Attachment O" sheetId="1" r:id="rId1"/>
    <sheet name="2017 TU" sheetId="3" r:id="rId2"/>
    <sheet name="2015 TU " sheetId="2" r:id="rId3"/>
    <sheet name="Variances &gt; 20%" sheetId="6" r:id="rId4"/>
    <sheet name="EL14-12 ROE" sheetId="4" r:id="rId5"/>
    <sheet name="GFA Load &amp; Revenue" sheetId="5" r:id="rId6"/>
  </sheets>
  <externalReferences>
    <externalReference r:id="rId7"/>
  </externalReferences>
  <definedNames>
    <definedName name="_xlnm.Print_Area" localSheetId="2">'2015 TU '!$A$1:$I$91</definedName>
    <definedName name="_xlnm.Print_Area" localSheetId="1">'2017 TU'!$A$1:$E$32</definedName>
    <definedName name="_xlnm.Print_Area" localSheetId="4">'EL14-12 ROE'!$A:$C</definedName>
    <definedName name="_xlnm.Print_Area" localSheetId="5">'GFA Load &amp; Revenue'!$A:$C</definedName>
    <definedName name="_xlnm.Print_Area" localSheetId="0">'MDU Attachment O'!$A$1:$L$403</definedName>
    <definedName name="_xlnm.Print_Area" localSheetId="3">'Variances &gt; 20%'!$A:$I</definedName>
    <definedName name="Reconciliation" localSheetId="1">#REF!</definedName>
    <definedName name="Reconciliation" localSheetId="5">'[1]Reg Com &amp; NonSafety Ad Exp (8)'!#REF!</definedName>
    <definedName name="Reconciliation" localSheetId="3">'[1]Reg Com &amp; NonSafety Ad Exp (8)'!#REF!</definedName>
    <definedName name="Reconciliation">'[1]Reg Com &amp; NonSafety Ad Exp (8)'!#REF!</definedName>
    <definedName name="Workpaper" localSheetId="1">#REF!</definedName>
    <definedName name="Workpaper" localSheetId="5">#REF!</definedName>
    <definedName name="Workpaper">#REF!</definedName>
  </definedNames>
  <calcPr calcId="171027"/>
</workbook>
</file>

<file path=xl/calcChain.xml><?xml version="1.0" encoding="utf-8"?>
<calcChain xmlns="http://schemas.openxmlformats.org/spreadsheetml/2006/main">
  <c r="G9" i="6" l="1"/>
  <c r="G12" i="6"/>
  <c r="G13" i="6"/>
  <c r="G15" i="6"/>
  <c r="G20" i="6"/>
  <c r="G21" i="6"/>
  <c r="C22" i="6"/>
  <c r="E22" i="6"/>
  <c r="G26" i="6"/>
  <c r="G32" i="6"/>
  <c r="E14" i="3" l="1"/>
  <c r="E16" i="3" s="1"/>
  <c r="E20" i="3" s="1"/>
  <c r="J26" i="1" l="1"/>
  <c r="E271" i="1" l="1"/>
  <c r="H295" i="1" l="1"/>
  <c r="E397" i="1" l="1"/>
  <c r="J128" i="1" l="1"/>
  <c r="J188" i="1"/>
  <c r="J119" i="1"/>
  <c r="E202" i="1" l="1"/>
  <c r="E191" i="1"/>
  <c r="E399" i="1"/>
  <c r="J25" i="1" s="1"/>
  <c r="E323" i="1"/>
  <c r="J320" i="1"/>
  <c r="J313" i="1"/>
  <c r="E17" i="1" s="1"/>
  <c r="J304" i="1"/>
  <c r="H294" i="1"/>
  <c r="H293" i="1"/>
  <c r="J288" i="1"/>
  <c r="J290" i="1" s="1"/>
  <c r="E295" i="1" s="1"/>
  <c r="E296" i="1" s="1"/>
  <c r="E279" i="1"/>
  <c r="H277" i="1" s="1"/>
  <c r="J275" i="1"/>
  <c r="E272" i="1"/>
  <c r="H271" i="1"/>
  <c r="H270" i="1"/>
  <c r="H268" i="1"/>
  <c r="J258" i="1"/>
  <c r="J249" i="1"/>
  <c r="J252" i="1" s="1"/>
  <c r="J254" i="1" s="1"/>
  <c r="H16" i="1" s="1"/>
  <c r="E244" i="1"/>
  <c r="J241" i="1"/>
  <c r="J227" i="1"/>
  <c r="J223" i="1"/>
  <c r="E206" i="1"/>
  <c r="E210" i="1" s="1"/>
  <c r="E214" i="1" s="1"/>
  <c r="G200" i="1"/>
  <c r="D200" i="1"/>
  <c r="G196" i="1"/>
  <c r="D196" i="1"/>
  <c r="C190" i="1"/>
  <c r="C187" i="1"/>
  <c r="E184" i="1"/>
  <c r="E134" i="1" s="1"/>
  <c r="E137" i="1" s="1"/>
  <c r="J183" i="1"/>
  <c r="D182" i="1"/>
  <c r="G181" i="1"/>
  <c r="G179" i="1"/>
  <c r="G180" i="1" s="1"/>
  <c r="J176" i="1"/>
  <c r="E168" i="1"/>
  <c r="J165" i="1"/>
  <c r="G125" i="1"/>
  <c r="E115" i="1"/>
  <c r="E114" i="1"/>
  <c r="E113" i="1"/>
  <c r="E112" i="1"/>
  <c r="E111" i="1"/>
  <c r="E108" i="1"/>
  <c r="G107" i="1"/>
  <c r="C107" i="1"/>
  <c r="C115" i="1" s="1"/>
  <c r="G106" i="1"/>
  <c r="C106" i="1"/>
  <c r="C114" i="1" s="1"/>
  <c r="H105" i="1"/>
  <c r="G105" i="1"/>
  <c r="C105" i="1"/>
  <c r="C113" i="1" s="1"/>
  <c r="G104" i="1"/>
  <c r="G131" i="1" s="1"/>
  <c r="C104" i="1"/>
  <c r="C112" i="1" s="1"/>
  <c r="H103" i="1"/>
  <c r="G103" i="1"/>
  <c r="G122" i="1" s="1"/>
  <c r="G199" i="1" s="1"/>
  <c r="C103" i="1"/>
  <c r="C111" i="1" s="1"/>
  <c r="E100" i="1"/>
  <c r="E88" i="1"/>
  <c r="J85" i="1"/>
  <c r="J54" i="1"/>
  <c r="J53" i="1"/>
  <c r="J42" i="1"/>
  <c r="J24" i="1"/>
  <c r="G17" i="1"/>
  <c r="G18" i="1" s="1"/>
  <c r="G19" i="1" s="1"/>
  <c r="E16" i="1"/>
  <c r="J260" i="1"/>
  <c r="J262" i="1" s="1"/>
  <c r="E129" i="1"/>
  <c r="F295" i="1" l="1"/>
  <c r="J295" i="1" s="1"/>
  <c r="F294" i="1"/>
  <c r="J294" i="1" s="1"/>
  <c r="F293" i="1"/>
  <c r="J293" i="1" s="1"/>
  <c r="E116" i="1"/>
  <c r="E139" i="1" s="1"/>
  <c r="H17" i="1"/>
  <c r="J16" i="1"/>
  <c r="F269" i="1"/>
  <c r="H269" i="1" s="1"/>
  <c r="H272" i="1" s="1"/>
  <c r="J272" i="1" s="1"/>
  <c r="H96" i="1"/>
  <c r="J263" i="1"/>
  <c r="J264" i="1" s="1"/>
  <c r="J296" i="1" l="1"/>
  <c r="E207" i="1" s="1"/>
  <c r="H104" i="1"/>
  <c r="J96" i="1"/>
  <c r="H175" i="1"/>
  <c r="H135" i="1"/>
  <c r="J135" i="1" s="1"/>
  <c r="J277" i="1"/>
  <c r="L277" i="1" s="1"/>
  <c r="H99" i="1" s="1"/>
  <c r="H98" i="1"/>
  <c r="H18" i="1"/>
  <c r="J17" i="1"/>
  <c r="E217" i="1" l="1"/>
  <c r="E213" i="1" s="1"/>
  <c r="E215" i="1" s="1"/>
  <c r="E220" i="1" s="1"/>
  <c r="E228" i="1" s="1"/>
  <c r="H19" i="1"/>
  <c r="J19" i="1" s="1"/>
  <c r="J18" i="1"/>
  <c r="J99" i="1"/>
  <c r="H107" i="1"/>
  <c r="H177" i="1"/>
  <c r="J177" i="1" s="1"/>
  <c r="J175" i="1"/>
  <c r="H181" i="1"/>
  <c r="J181" i="1" s="1"/>
  <c r="H131" i="1"/>
  <c r="J104" i="1"/>
  <c r="J112" i="1" s="1"/>
  <c r="H106" i="1"/>
  <c r="J98" i="1"/>
  <c r="J100" i="1" l="1"/>
  <c r="H100" i="1" s="1"/>
  <c r="H198" i="1" s="1"/>
  <c r="J20" i="1"/>
  <c r="J106" i="1"/>
  <c r="J114" i="1" s="1"/>
  <c r="H178" i="1"/>
  <c r="H187" i="1"/>
  <c r="J187" i="1" s="1"/>
  <c r="J131" i="1"/>
  <c r="H182" i="1"/>
  <c r="J107" i="1"/>
  <c r="J115" i="1" s="1"/>
  <c r="H136" i="1" l="1"/>
  <c r="J136" i="1" s="1"/>
  <c r="J108" i="1"/>
  <c r="J116" i="1"/>
  <c r="H116" i="1" s="1"/>
  <c r="H214" i="1" s="1"/>
  <c r="J214" i="1" s="1"/>
  <c r="H189" i="1"/>
  <c r="J178" i="1"/>
  <c r="H179" i="1"/>
  <c r="H190" i="1"/>
  <c r="J190" i="1" s="1"/>
  <c r="J182" i="1"/>
  <c r="H201" i="1"/>
  <c r="J201" i="1" s="1"/>
  <c r="H200" i="1"/>
  <c r="J200" i="1" s="1"/>
  <c r="J198" i="1"/>
  <c r="H123" i="1" l="1"/>
  <c r="H124" i="1" s="1"/>
  <c r="H180" i="1"/>
  <c r="J180" i="1" s="1"/>
  <c r="J179" i="1"/>
  <c r="J189" i="1"/>
  <c r="J191" i="1" s="1"/>
  <c r="H195" i="1"/>
  <c r="J184" i="1" l="1"/>
  <c r="J134" i="1" s="1"/>
  <c r="J137" i="1" s="1"/>
  <c r="J123" i="1"/>
  <c r="H196" i="1"/>
  <c r="J196" i="1" s="1"/>
  <c r="J195" i="1"/>
  <c r="H126" i="1"/>
  <c r="J126" i="1" s="1"/>
  <c r="H125" i="1"/>
  <c r="J125" i="1" s="1"/>
  <c r="J124" i="1"/>
  <c r="J129" i="1" l="1"/>
  <c r="J139" i="1" s="1"/>
  <c r="J217" i="1" s="1"/>
  <c r="J213" i="1" s="1"/>
  <c r="J215" i="1" s="1"/>
  <c r="J202" i="1"/>
  <c r="J220" i="1" l="1"/>
  <c r="J228" i="1" s="1"/>
  <c r="J12" i="1" s="1"/>
  <c r="J28" i="1" s="1"/>
  <c r="E9" i="3" s="1"/>
  <c r="E19" i="3" s="1"/>
  <c r="E21" i="3" s="1"/>
  <c r="E25" i="3" s="1"/>
  <c r="E27" i="3" s="1"/>
  <c r="E44" i="1" l="1"/>
  <c r="E50" i="1" s="1"/>
  <c r="J31" i="1"/>
  <c r="J51" i="1" l="1"/>
  <c r="E51" i="1"/>
  <c r="J49" i="1"/>
  <c r="E45" i="1"/>
  <c r="E49" i="1"/>
  <c r="J50" i="1"/>
</calcChain>
</file>

<file path=xl/sharedStrings.xml><?xml version="1.0" encoding="utf-8"?>
<sst xmlns="http://schemas.openxmlformats.org/spreadsheetml/2006/main" count="709" uniqueCount="557">
  <si>
    <t>Attachment O</t>
  </si>
  <si>
    <t>page 1 of 5</t>
  </si>
  <si>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</si>
  <si>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</si>
  <si>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</si>
  <si>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</si>
  <si>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</si>
  <si>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</si>
  <si>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</si>
  <si>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</si>
  <si>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>GROSS REVENUE REQUIREMENT    (page 3, line 31)</t>
  </si>
  <si>
    <t xml:space="preserve">REVENUE CREDITS </t>
  </si>
  <si>
    <t>(Note T)</t>
  </si>
  <si>
    <t>Total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</si>
  <si>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</si>
  <si>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</si>
  <si>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</si>
  <si>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</si>
  <si>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</si>
  <si>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</si>
  <si>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</si>
  <si>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</si>
  <si>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</si>
  <si>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</si>
  <si>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Historic Year Actual ATRR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</si>
  <si>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</si>
  <si>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</si>
  <si>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</si>
  <si>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</si>
  <si>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</si>
  <si>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</si>
  <si>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</si>
  <si>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</si>
  <si>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6e</t>
  </si>
  <si>
    <t>Interest on Prior Year True-Up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</si>
  <si>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</si>
  <si>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</si>
  <si>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</si>
  <si>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</si>
  <si>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</si>
  <si>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</si>
  <si>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</si>
  <si>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</si>
  <si>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</si>
  <si>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</si>
  <si>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</si>
  <si>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</si>
  <si>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</si>
  <si>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</si>
  <si>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</si>
  <si>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</si>
  <si>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</si>
  <si>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</si>
  <si>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</si>
  <si>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</si>
  <si>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</si>
  <si>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</si>
  <si>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</si>
  <si>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</si>
  <si>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</si>
  <si>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</si>
  <si>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</si>
  <si>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FERC Annual Charge($/MWh)</t>
  </si>
  <si>
    <t xml:space="preserve">          (Note E)</t>
  </si>
  <si>
    <t>Short Term</t>
  </si>
  <si>
    <t>Long Term</t>
  </si>
  <si>
    <t>page 2 of 5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</si>
  <si>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</si>
  <si>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</si>
  <si>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</si>
  <si>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</si>
  <si>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</si>
  <si>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</si>
  <si>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</si>
  <si>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</si>
  <si>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</si>
  <si>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</si>
  <si>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</si>
  <si>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</si>
  <si>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</si>
  <si>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</si>
  <si>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</si>
  <si>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</si>
  <si>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</si>
  <si>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</si>
  <si>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</si>
  <si>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</si>
  <si>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</si>
  <si>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</si>
  <si>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</si>
  <si>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</si>
  <si>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</si>
  <si>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</si>
  <si>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</si>
  <si>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219.20-24.c</t>
  </si>
  <si>
    <t>219.25.c</t>
  </si>
  <si>
    <t>219.26.c</t>
  </si>
  <si>
    <t>219.28.c &amp; 200.21.c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</si>
  <si>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</si>
  <si>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</si>
  <si>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</si>
  <si>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</si>
  <si>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</si>
  <si>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</si>
  <si>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</si>
  <si>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</si>
  <si>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100% CWIP Recovery for Commission Approved Order</t>
  </si>
  <si>
    <t>18a</t>
  </si>
  <si>
    <t>273.8.k</t>
  </si>
  <si>
    <t>zero</t>
  </si>
  <si>
    <t>275.2.k</t>
  </si>
  <si>
    <t>NP</t>
  </si>
  <si>
    <t>277.9.k</t>
  </si>
  <si>
    <t>234.8.c</t>
  </si>
  <si>
    <t>267.8.h</t>
  </si>
  <si>
    <t>23a</t>
  </si>
  <si>
    <t xml:space="preserve">  Unamortized Balance of Abandoned Plant</t>
  </si>
  <si>
    <t>TOTAL ADJUSTMENTS  (sum lines 19- 23b)</t>
  </si>
  <si>
    <t>214.x.d  (Note G)</t>
  </si>
  <si>
    <t>WORKING CAPITAL  (Note H)</t>
  </si>
  <si>
    <t xml:space="preserve">  CWC  </t>
  </si>
  <si>
    <t>calculated</t>
  </si>
  <si>
    <t>227.8.c &amp; .16.c</t>
  </si>
  <si>
    <t>TE</t>
  </si>
  <si>
    <t>111.57.c</t>
  </si>
  <si>
    <t>GP</t>
  </si>
  <si>
    <t>TOTAL WORKING CAPITAL (sum lines 26 - 28)</t>
  </si>
  <si>
    <t>RATE BASE  (sum lines 18, 18a, 24, 25, &amp; 29)</t>
  </si>
  <si>
    <t>page 3 of 5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</si>
  <si>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</si>
  <si>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</si>
  <si>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</si>
  <si>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</si>
  <si>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</si>
  <si>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</si>
  <si>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</si>
  <si>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</si>
  <si>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</si>
  <si>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</si>
  <si>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</si>
  <si>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</si>
  <si>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</si>
  <si>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</si>
  <si>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336.7.b</t>
  </si>
  <si>
    <t>9a</t>
  </si>
  <si>
    <t xml:space="preserve">  Abandoned Plant Amortization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</si>
  <si>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</si>
  <si>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</si>
  <si>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</si>
  <si>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</si>
  <si>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</si>
  <si>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</si>
  <si>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</si>
  <si>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</si>
  <si>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</si>
  <si>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</si>
  <si>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</si>
  <si>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</si>
  <si>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</si>
  <si>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</si>
  <si>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</si>
  <si>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</si>
  <si>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</si>
  <si>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</si>
  <si>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</si>
  <si>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</si>
  <si>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</si>
  <si>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</si>
  <si>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</si>
  <si>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</si>
  <si>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</si>
  <si>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</si>
  <si>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</si>
  <si>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</si>
  <si>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</si>
  <si>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</si>
  <si>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</si>
  <si>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</si>
  <si>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</si>
  <si>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</si>
  <si>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</si>
  <si>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</si>
  <si>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</si>
  <si>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</si>
  <si>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</si>
  <si>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</si>
  <si>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</si>
  <si>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</si>
  <si>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</si>
  <si>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</si>
  <si>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</si>
  <si>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</si>
  <si>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</si>
  <si>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</si>
  <si>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</si>
  <si>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</si>
  <si>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</si>
  <si>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</si>
  <si>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</si>
  <si>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</si>
  <si>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</si>
  <si>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</si>
  <si>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</si>
  <si>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Allocation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</si>
  <si>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</si>
  <si>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</si>
  <si>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</si>
  <si>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</si>
  <si>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</si>
  <si>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</si>
  <si>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</si>
  <si>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</si>
  <si>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</si>
  <si>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</si>
  <si>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</si>
  <si>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</si>
  <si>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</si>
  <si>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</si>
  <si>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</si>
  <si>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</si>
  <si>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</si>
  <si>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</si>
  <si>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</si>
  <si>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</si>
  <si>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</si>
  <si>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</si>
  <si>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Preferred Dividends (118.29c) (positive number)</t>
  </si>
  <si>
    <t xml:space="preserve">                                          Development of Common Stock:</t>
  </si>
  <si>
    <t>Common Stock</t>
  </si>
  <si>
    <t>Cost</t>
  </si>
  <si>
    <t>%</t>
  </si>
  <si>
    <t>(Note P)</t>
  </si>
  <si>
    <t>Weighted</t>
  </si>
  <si>
    <t>=WCLTD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</si>
  <si>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</si>
  <si>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</si>
  <si>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</si>
  <si>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</si>
  <si>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</si>
  <si>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</si>
  <si>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</si>
  <si>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</si>
  <si>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</si>
  <si>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</si>
  <si>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</si>
  <si>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</si>
  <si>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</si>
  <si>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</si>
  <si>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</si>
  <si>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>36b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</si>
  <si>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</si>
  <si>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</si>
  <si>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</si>
  <si>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</si>
  <si>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</si>
  <si>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</si>
  <si>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</si>
  <si>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</si>
  <si>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</si>
  <si>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</si>
  <si>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</si>
  <si>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</si>
  <si>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</si>
  <si>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</si>
  <si>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</si>
  <si>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</si>
  <si>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</si>
  <si>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</si>
  <si>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</si>
  <si>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</si>
  <si>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</si>
  <si>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</si>
  <si>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</si>
  <si>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</si>
  <si>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</si>
  <si>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</si>
  <si>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</si>
  <si>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</si>
  <si>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</si>
  <si>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</si>
  <si>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</si>
  <si>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</si>
  <si>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</si>
  <si>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</si>
  <si>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</si>
  <si>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</si>
  <si>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</si>
  <si>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</si>
  <si>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</si>
  <si>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</si>
  <si>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</si>
  <si>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</si>
  <si>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</si>
  <si>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</si>
  <si>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</si>
  <si>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</si>
  <si>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</si>
  <si>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</si>
  <si>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</si>
  <si>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</si>
  <si>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</si>
  <si>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</si>
  <si>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</si>
  <si>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</si>
  <si>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</si>
  <si>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</si>
  <si>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</si>
  <si>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</si>
  <si>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</si>
  <si>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</si>
  <si>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</si>
  <si>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</si>
  <si>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</si>
  <si>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</si>
  <si>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</si>
  <si>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</si>
  <si>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</si>
  <si>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</si>
  <si>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</si>
  <si>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</si>
  <si>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</si>
  <si>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</si>
  <si>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</si>
  <si>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</si>
  <si>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</si>
  <si>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</si>
  <si>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</si>
  <si>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</si>
  <si>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X</t>
  </si>
  <si>
    <t>Y</t>
  </si>
  <si>
    <t xml:space="preserve">These are shown in the workpapers required pursuant to the Annual Rate Calculation and True-Up Procedures. </t>
  </si>
  <si>
    <t>Z</t>
  </si>
  <si>
    <t>Calculate using 13 month average balance, reconciling to FERC Form No. 1 by page, line and column as shown in Column 2.</t>
  </si>
  <si>
    <t>AA</t>
  </si>
  <si>
    <t>Calculate using a simple average of beginning of year and end of year balances reconciling to FERC Form No. 1 by page, line and column as shown in Column 2.</t>
  </si>
  <si>
    <t>BB</t>
  </si>
  <si>
    <t>Calculation of Prior Year Divisor True-Up:</t>
  </si>
  <si>
    <t>Historic Year Actual Divisor</t>
  </si>
  <si>
    <t>Pg 1, Line 15</t>
  </si>
  <si>
    <t>Projected Year Divisor</t>
  </si>
  <si>
    <t>Difference between Historic &amp; Project Yr Divisor</t>
  </si>
  <si>
    <t>Prior Year Projected Annual Cost ($ per kw per yr.)</t>
  </si>
  <si>
    <t>Pg 1, Line 16</t>
  </si>
  <si>
    <t>Projected Year Divisor True-up (Difference * Prior Year Projected Annual Cost)</t>
  </si>
  <si>
    <t>CC</t>
  </si>
  <si>
    <t>DD</t>
  </si>
  <si>
    <t>EE</t>
  </si>
  <si>
    <t>Plant in Service, Accumulated Depreciation, and Depreciation Expense amounts exclude Asset Retirement Obligation amounts unless authorized by FERC.</t>
  </si>
  <si>
    <t>FF</t>
  </si>
  <si>
    <t>Schedule 10-FERC charges should not be included in O&amp;M recovered under this Attachment O.</t>
  </si>
  <si>
    <t>Montana-Dakota Utilities Co.</t>
  </si>
  <si>
    <t>(Note CC, Note DD)</t>
  </si>
  <si>
    <t>LAND HELD FOR FUTURE USE    (Note DD)</t>
  </si>
  <si>
    <t xml:space="preserve">  Materials &amp; Supplies  (Note G, Note DD)</t>
  </si>
  <si>
    <t>(Note CC)</t>
  </si>
  <si>
    <t xml:space="preserve">  Prepayments (Account 165, Note DD)</t>
  </si>
  <si>
    <t>(Note FF)</t>
  </si>
  <si>
    <t>GROSS PLANT IN SERVICE     (Note AA, Note DD)</t>
  </si>
  <si>
    <t>ACCUMULATED DEPRECIATION  (Note AA, Note DD)</t>
  </si>
  <si>
    <t>NET PLANT IN SERVICE    (Note DD)</t>
  </si>
  <si>
    <t>No. 679 Transmission Projects  (Note DD)</t>
  </si>
  <si>
    <t>(line 16 / 4,160; line 16 / 8,760*1000)</t>
  </si>
  <si>
    <t>Capped at weekly and daily rates</t>
  </si>
  <si>
    <t>O&amp;M  (Note BB)</t>
  </si>
  <si>
    <t>DEPRECIATION AND AMORTIZATION EXPENSE (Note AA)</t>
  </si>
  <si>
    <t>Long Term Interest (117, sum of 62.c through 66.c)</t>
  </si>
  <si>
    <t xml:space="preserve">216.b </t>
  </si>
  <si>
    <t>ADJUSTMENTS TO RATE BASE       (Note F, Note EE)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</si>
  <si>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</si>
  <si>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</si>
  <si>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</si>
  <si>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190</t>
  </si>
  <si>
    <t xml:space="preserve">  Account No. 255 (enter negative)</t>
  </si>
  <si>
    <t>LESS ATTACHMENT MM ADJUSTMENT [Attachment MM, page 2, line 3, column 14]   (Note Y)</t>
  </si>
  <si>
    <t>Less Account 123.1 (225.42.(g)) (enter negative) (Note DD)</t>
  </si>
  <si>
    <t>(sum lines 23-25) (Note DD)</t>
  </si>
  <si>
    <t xml:space="preserve">  Long Term Debt (112, sum of  18.c through 21.c) (Note DD)</t>
  </si>
  <si>
    <t xml:space="preserve">  Preferred Stock  (112.3.c) (Note DD)</t>
  </si>
  <si>
    <t xml:space="preserve">  Common Stock  (line 26) (Note DD)</t>
  </si>
  <si>
    <t>Total  (sum lines 27-29) (Note DD)</t>
  </si>
  <si>
    <t>Proprietary Capital (112.16.c) (Note DD)</t>
  </si>
  <si>
    <t>Less Preferred Stock (line 28)  (Note DD)</t>
  </si>
  <si>
    <t>23b</t>
  </si>
  <si>
    <t xml:space="preserve">  RESERVED FOR FUTURE USE</t>
  </si>
  <si>
    <t>N/A</t>
  </si>
  <si>
    <t xml:space="preserve">  c. Transmission charges from Schedules associated with Attachment GG (Note X)</t>
  </si>
  <si>
    <t xml:space="preserve">  d. Transmission charges from Schedules associated with Attachment MM  (Note Z)</t>
  </si>
  <si>
    <t>Pursuant to Attachment GG of the Midwest ISO Tariff, removes dollar amount of the revenue requirements calculated pursuant to Attachment GG.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</si>
  <si>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</si>
  <si>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</si>
  <si>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Pursuant to Attachment MM of the Midwest ISO Tariff, removes dollar amount of revenue requirements calculated pursuant to Attachment MM.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</si>
  <si>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</si>
  <si>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</si>
  <si>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</si>
  <si>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</si>
  <si>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>RETURN (R)</t>
  </si>
  <si>
    <t xml:space="preserve">The calculations of ADIT in the annual true-up calculation will use the beginning-of-year and end-of-year balances. The calculation of ADIT </t>
  </si>
  <si>
    <t xml:space="preserve">in the annual projection will be performed in accordance with IRS regulation Section 1.167(l)-1(h)(6). Work papers supporting the ADIT calculations </t>
  </si>
  <si>
    <t xml:space="preserve">will be posted with each Annual True-Up and or projected net revenue requirement and included in the annual Informational Filing submitted to the Commission. </t>
  </si>
  <si>
    <t>The Annual True-Up or projected net revenue requirement ADIT worksheets set forth the calculation pursuant to IRS regulation Section 1.167(l)-1(h)(6).</t>
  </si>
  <si>
    <t>7b</t>
  </si>
  <si>
    <t>7a</t>
  </si>
  <si>
    <t>7c</t>
  </si>
  <si>
    <t>NITS Customer 1</t>
  </si>
  <si>
    <t>NITS Customer 2</t>
  </si>
  <si>
    <t>MDU's Adjusted Revenue Requirement (Sum lines 7a-7c) (Note GG)</t>
  </si>
  <si>
    <t>GG</t>
  </si>
  <si>
    <t>The sum of MDU's net revenue requirement and the individual revenue requirements of each Network Integration Transmission Service (NITS)</t>
  </si>
  <si>
    <t>customer which owns integrated transmission facilities within the MDU pricing zone.  Customers 1-2 are indicative only and may be added or deleted</t>
  </si>
  <si>
    <t>to the extent they are eligible to receive the Section 30.9 credit.  The revenue requirement for each NITS customer will be calculated based on the process</t>
  </si>
  <si>
    <t>described in MDU's Network Customers Section 30.9 Credits Calculation Procedure.</t>
  </si>
  <si>
    <t xml:space="preserve">  a filing with FERC.  A 50 basis point adder for RTO participation may be added to the ROE up to the upper end of the zone of reasonableness established by FERC. </t>
  </si>
  <si>
    <t xml:space="preserve">ROE Determination </t>
  </si>
  <si>
    <t>ROE per EL14-12, Effective 9-28-2016</t>
  </si>
  <si>
    <t>RTO Adder per ER15-358, Effective January 6, 2015</t>
  </si>
  <si>
    <t>For the 12 months ended 12/31/17</t>
  </si>
  <si>
    <t>2015 True-up Refund Calculations</t>
  </si>
  <si>
    <t>Net Attachment O / Schedule 9</t>
  </si>
  <si>
    <t>Calculation of Weighted Revenue Requirement for Revised True-up</t>
  </si>
  <si>
    <t xml:space="preserve">2015 Rev Req at 12.38% </t>
  </si>
  <si>
    <t xml:space="preserve">2015 Rev Req at 10.32% </t>
  </si>
  <si>
    <t xml:space="preserve">2015 Rev Req at 10.82% </t>
  </si>
  <si>
    <t xml:space="preserve">2015 Weighted Rev Req </t>
  </si>
  <si>
    <r>
      <t>Net</t>
    </r>
    <r>
      <rPr>
        <i/>
        <sz val="10"/>
        <rFont val="Arial"/>
        <family val="2"/>
      </rPr>
      <t xml:space="preserve"> Actual </t>
    </r>
    <r>
      <rPr>
        <sz val="10"/>
        <rFont val="Arial"/>
        <family val="2"/>
      </rPr>
      <t>Revenue Requirement (Actual Attachment O, Pg 1, Line 7)</t>
    </r>
  </si>
  <si>
    <t>Percent of Revenue Received at ROE</t>
  </si>
  <si>
    <t>Weighted Net Actual Revenue Requirement</t>
  </si>
  <si>
    <r>
      <t xml:space="preserve">Net </t>
    </r>
    <r>
      <rPr>
        <i/>
        <sz val="10"/>
        <rFont val="Arial"/>
        <family val="2"/>
      </rPr>
      <t>Projected</t>
    </r>
    <r>
      <rPr>
        <sz val="10"/>
        <rFont val="Arial"/>
        <family val="2"/>
      </rPr>
      <t xml:space="preserve"> Revenue Requirement (Projected Attachment O, Pg 1, Line 7)</t>
    </r>
  </si>
  <si>
    <t>Weighted Net Projected Revenue Requirement</t>
  </si>
  <si>
    <t>Comparison of Original and Revised Weighted True-up</t>
  </si>
  <si>
    <t>(a)</t>
  </si>
  <si>
    <t>Original 2015 True-Up Included in 2017</t>
  </si>
  <si>
    <t>Revised 2015 True-Up Weighted Rev Req</t>
  </si>
  <si>
    <t>Difference to Refund</t>
  </si>
  <si>
    <t>Net Actual Revenue Requirement (Attachment O, Pg 1, Line 7)</t>
  </si>
  <si>
    <t>Net Projected Revenue Requirement (Projected Attachment O, Pg 1, Line 7)</t>
  </si>
  <si>
    <t>Under/(Over) Recovery of Net Revenue Requirement</t>
  </si>
  <si>
    <t>Historic Year Actual Divisor for Pricing Zone (Attachment O, Pg 1, Line 15)</t>
  </si>
  <si>
    <t>Projected Year Divisor for Pricing Zone  (Projected Attachment O, Pg 1, Line 15)</t>
  </si>
  <si>
    <t>Difference between Historic &amp; Projected Yr Divisor</t>
  </si>
  <si>
    <t>Prior Year Projected Annual Cost ($ per kw per yr)</t>
  </si>
  <si>
    <t>Prior Year Under/(Over) Divisor True-up</t>
  </si>
  <si>
    <t>Plus Schedule 7 &amp; 8 Point-to-Point Refund Given for Year in Projected Refund</t>
  </si>
  <si>
    <t>Total Under/(Over) Recovery</t>
  </si>
  <si>
    <t>Monthly Interest Rate</t>
  </si>
  <si>
    <t>Interest For 24 Months</t>
  </si>
  <si>
    <t>Total True-up Adjustment for Schedule 9</t>
  </si>
  <si>
    <t>Attachment GG / Schedule 26</t>
  </si>
  <si>
    <t xml:space="preserve">2015 Actual Rev Req   at 12.38% </t>
  </si>
  <si>
    <t xml:space="preserve">2015 Actual Rev Req   at 10.32% </t>
  </si>
  <si>
    <t xml:space="preserve">2015 Actual Rev Req   at 10.82% </t>
  </si>
  <si>
    <t xml:space="preserve">2015 Weighted Actual Rev Req </t>
  </si>
  <si>
    <t>Actual Attachment GG Revenue Requirement for True-Up Year</t>
  </si>
  <si>
    <t>Weighted Actual Attachment GG Revenue Requirement for True-Up Year</t>
  </si>
  <si>
    <t>Calculation of Revenue Received for Revised True-up</t>
  </si>
  <si>
    <t>Actual Attachment GG Revenues for True-Up Year</t>
  </si>
  <si>
    <t>Less Attachment GG Refund Given for Year in Projected Rates</t>
  </si>
  <si>
    <t>Adjusted Actual Attachment GG Revenues for True-Up Year</t>
  </si>
  <si>
    <t xml:space="preserve">Revised Weighted 2015 True-Up </t>
  </si>
  <si>
    <t xml:space="preserve">Revised Weighted 2014 Check </t>
  </si>
  <si>
    <t>Amount should be zero</t>
  </si>
  <si>
    <t>Actual Annual Revenue Requirement for True-up Year</t>
  </si>
  <si>
    <t>True-Up Adjustment Principal Under/(Over)</t>
  </si>
  <si>
    <t>Applicable Interest rate per month</t>
  </si>
  <si>
    <t>Total True-up Adjustment for Schedule 26</t>
  </si>
  <si>
    <t>Attachment MM / Schedule 26-A</t>
  </si>
  <si>
    <t>Actual Attachment MM Revenue Requirement for True-Up Year</t>
  </si>
  <si>
    <t>Weighted Actual Attachment MM Revenue Requirement for True-Up Year</t>
  </si>
  <si>
    <t>Actual Attachment MM Revenues for True-Up Year</t>
  </si>
  <si>
    <t>Less Attachment MM Refund Given for Year in Projected Rates</t>
  </si>
  <si>
    <t>Adjusted Actual Attachment MM Revenues for True-Up Year</t>
  </si>
  <si>
    <t>Total True-up Adjustment for Schedule 26-A</t>
  </si>
  <si>
    <t>Step</t>
  </si>
  <si>
    <t>Shaded numbers should tie to original True-up Calculation</t>
  </si>
  <si>
    <t>Revised Revenue Requirements at lower ROE (Projected and Actual)</t>
  </si>
  <si>
    <t>Portion of Year that ROE was in effective - Revenue Weighted</t>
  </si>
  <si>
    <t>Projected Refunds for Schedules 7/8, 26 and 26-A from MISO MC Files (Positive Number)</t>
  </si>
  <si>
    <t xml:space="preserve">Note </t>
  </si>
  <si>
    <t>Amounts to be used by Tariff Pricing to update MISO's 2017 projected files</t>
  </si>
  <si>
    <t>MISO Attachment O True-Up</t>
  </si>
  <si>
    <t>Annual Transmission Revenue Requirement (ATRR) True-Up</t>
  </si>
  <si>
    <t>Historic Year Projected ATRR</t>
  </si>
  <si>
    <t xml:space="preserve">    Overrecovery of Revenue Requirement</t>
  </si>
  <si>
    <t>Footnote FF:  Calculation of Prior Year Divisor True-Up</t>
  </si>
  <si>
    <t>Difference between Historic Year &amp; Project Yr Divisor</t>
  </si>
  <si>
    <t>ATRR True-Up</t>
  </si>
  <si>
    <t>Divisor True-Up</t>
  </si>
  <si>
    <t>Total True-Up</t>
  </si>
  <si>
    <t>Interest on Historic Year True-Up   1/</t>
  </si>
  <si>
    <t>Average Monthly FERC Interest Rate on Refunds</t>
  </si>
  <si>
    <t>Interest for 24 Months</t>
  </si>
  <si>
    <t>Total True-Up  2/</t>
  </si>
  <si>
    <t>Twelve Months Ended December 31, 2017</t>
  </si>
  <si>
    <t>1/  Average FERC refund interest rate through June 2018.</t>
  </si>
  <si>
    <t>2/  True-up to be included in Projected 2019 Attachment O's Revenue Requirement.</t>
  </si>
  <si>
    <t>MISO Attachment O</t>
  </si>
  <si>
    <t>Billing Adjustments included in FERC Form 1</t>
  </si>
  <si>
    <t>The billing adjustments resulting from FERC Docket EL14-12 are included in the dollars reported on:</t>
  </si>
  <si>
    <t>FERC Form 1, page 330 - Transmission of Electricity for Others (MISO Schedules 7, 8, 9, 26, 26A, 37, 38)</t>
  </si>
  <si>
    <t>FERC Form 1, page 269, column d, line 16 (MISO Schedules 26 and 26A)</t>
  </si>
  <si>
    <t>FERC Form 1, 322, column h, line 8 (MISO Schedules 26 and 26A)</t>
  </si>
  <si>
    <t>FERC Form 1, page 300, line 21 - Miscellaneous Revenues (MISO Schedule 2)</t>
  </si>
  <si>
    <t>Deferred Credits (Account 253)</t>
  </si>
  <si>
    <t>Revenue  1/</t>
  </si>
  <si>
    <t>1/  For the 2017 true-up, Montana-Dakota excluded the ROE Refund Adjustments from the Transmission Revenue as</t>
  </si>
  <si>
    <t xml:space="preserve">     reported on FERC Form 1, page 330 as shown on the Acct 456.1 workpaper for purposes of the Company's </t>
  </si>
  <si>
    <t xml:space="preserve">     Revenue Credits.</t>
  </si>
  <si>
    <t>Charges  2/</t>
  </si>
  <si>
    <t>2/  For the 2017 true-up, Montana-Dakota excluded the ROE Refund Adjustments from the Transmission O&amp;M as</t>
  </si>
  <si>
    <t xml:space="preserve">     reported on FERC Form 1, page 322, column h, line 8 as shown on the Transmission O&amp;M workpaper.</t>
  </si>
  <si>
    <t>FERC Docket EL14-12 (ROE)</t>
  </si>
  <si>
    <t>GFA Load and Revenue</t>
  </si>
  <si>
    <t>Is any GFA load reflected in the divisor on the TO's Attachment O?</t>
  </si>
  <si>
    <t>If yes, please indicate the amount and the corresponding GFA number.</t>
  </si>
  <si>
    <t xml:space="preserve">Montana-Dakota does not have any GFA load reflected in its divisor. </t>
  </si>
  <si>
    <t>Does the TO receive transmission revenues from GFAs?  If yes:</t>
  </si>
  <si>
    <t>Please provide the revenues received from each GFA.  Pleas provide the GFA number for reference.</t>
  </si>
  <si>
    <t>Is this GFA load included in the Attachment O divisor reported on Attachment O, page 1, lines 8-14?</t>
  </si>
  <si>
    <t>Where on the Attachment O is the GFA revenue reflected?</t>
  </si>
  <si>
    <t>Montana-Dakota does not receive any revenue from GFAs.</t>
  </si>
  <si>
    <t>Agreements</t>
  </si>
  <si>
    <t>period adjustments related to Basin Common Use</t>
  </si>
  <si>
    <t>Actuals includes approximately $289,000 from previous</t>
  </si>
  <si>
    <t xml:space="preserve">     Account 454</t>
  </si>
  <si>
    <t>Revenue Credits</t>
  </si>
  <si>
    <t>depending on projects</t>
  </si>
  <si>
    <t>O&amp;M factor = 0.95553%.  Fluctuatess from year to year as well</t>
  </si>
  <si>
    <t>2015 as the basis with the factor = 1.639%.  Actual transmission</t>
  </si>
  <si>
    <t xml:space="preserve">Decrease in transmission O&amp;M Factor.  Projected 2017 used </t>
  </si>
  <si>
    <t>Materials &amp; Supplies</t>
  </si>
  <si>
    <t>change in pension expense (offset in Acct 283)</t>
  </si>
  <si>
    <t>Acct 190 - largely changein PTC carryforwards as well as a</t>
  </si>
  <si>
    <t>in 2017 for the Tax Cuts and Jobs Act of 2017</t>
  </si>
  <si>
    <t>Acct 190) as well as nonplant excess deferred taxes established</t>
  </si>
  <si>
    <t>Acct 291</t>
  </si>
  <si>
    <t>Acct 283 - Changes in pension regulatory asset (offset in</t>
  </si>
  <si>
    <t>Acct 283</t>
  </si>
  <si>
    <t>$ for Completed Construction Plant not Classified.</t>
  </si>
  <si>
    <t xml:space="preserve">included on FF1 page 204.  Projected plant included </t>
  </si>
  <si>
    <t>for projected, which differs from the electric plant balance</t>
  </si>
  <si>
    <t>Used December actual electric plant balance as a proxy</t>
  </si>
  <si>
    <t>Electric Common Plant</t>
  </si>
  <si>
    <t>Common</t>
  </si>
  <si>
    <t xml:space="preserve">     Common</t>
  </si>
  <si>
    <t>Overprojection of Depreciation Expense for both General &amp;</t>
  </si>
  <si>
    <t xml:space="preserve">     General &amp; Intangible</t>
  </si>
  <si>
    <t>Total Depreciation - Allocated Transmission</t>
  </si>
  <si>
    <t>Overprojection of BSSE MVP Project in 2017</t>
  </si>
  <si>
    <t>MVP CWIP</t>
  </si>
  <si>
    <t>Reason for Variance &gt; 20% from Projected 2017</t>
  </si>
  <si>
    <t>% Variance</t>
  </si>
  <si>
    <t>Actuals</t>
  </si>
  <si>
    <t>Components with Variance</t>
  </si>
  <si>
    <t>Projected</t>
  </si>
  <si>
    <t>2017 True-Up</t>
  </si>
  <si>
    <t>Variances &gt; 20% from Projected 2017</t>
  </si>
  <si>
    <t>MISO Attachment O Annual True-Up</t>
  </si>
  <si>
    <t>(Over)/Under Recovery of Divisor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</si>
</sst>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#,##0.00000"/>
    <numFmt numFmtId="169" formatCode="0.000%"/>
    <numFmt numFmtId="170" formatCode="#,##0.0"/>
    <numFmt numFmtId="171" formatCode="0.0000"/>
    <numFmt numFmtId="172" formatCode="#,##0.000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"/>
    <numFmt numFmtId="176" formatCode="#,##0.0000_);\(#,##0.0000\)"/>
    <numFmt numFmtId="177" formatCode="&quot;$&quot;#,##0.0000_);\(&quot;$&quot;#,##0.0000\)"/>
    <numFmt numFmtId="178" formatCode="0.0000%"/>
    <numFmt numFmtId="179" formatCode="&quot;$&quot;#,##0.000_);[Red]\(&quot;$&quot;#,##0.000\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name val="Arial MT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12"/>
      <color rgb="FF0070C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Protection="0"/>
    <xf numFmtId="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44">
    <xf numFmtId="0" fontId="0" fillId="0" borderId="0" xfId="0"/>
    <xf numFmtId="0" fontId="2" fillId="2" borderId="0" xfId="0" applyNumberFormat="1" applyFont="1" applyFill="1" applyProtection="1">
      <protection locked="0"/>
    </xf>
    <xf numFmtId="167" fontId="2" fillId="2" borderId="0" xfId="0" applyNumberFormat="1" applyFont="1" applyFill="1" applyProtection="1">
      <protection locked="0"/>
    </xf>
    <xf numFmtId="38" fontId="2" fillId="2" borderId="0" xfId="0" applyNumberFormat="1" applyFont="1" applyFill="1" applyBorder="1" applyProtection="1">
      <protection locked="0"/>
    </xf>
    <xf numFmtId="38" fontId="2" fillId="2" borderId="1" xfId="0" applyNumberFormat="1" applyFont="1" applyFill="1" applyBorder="1" applyProtection="1">
      <protection locked="0"/>
    </xf>
    <xf numFmtId="38" fontId="2" fillId="0" borderId="0" xfId="0" applyNumberFormat="1" applyFont="1" applyFill="1" applyBorder="1" applyProtection="1"/>
    <xf numFmtId="175" fontId="2" fillId="2" borderId="0" xfId="0" applyNumberFormat="1" applyFont="1" applyFill="1" applyBorder="1" applyAlignment="1" applyProtection="1">
      <protection locked="0"/>
    </xf>
    <xf numFmtId="3" fontId="2" fillId="0" borderId="0" xfId="0" applyNumberFormat="1" applyFont="1" applyAlignment="1" applyProtection="1"/>
    <xf numFmtId="175" fontId="2" fillId="2" borderId="1" xfId="0" applyNumberFormat="1" applyFont="1" applyFill="1" applyBorder="1" applyAlignment="1" applyProtection="1">
      <protection locked="0"/>
    </xf>
    <xf numFmtId="175" fontId="2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10" fontId="2" fillId="2" borderId="0" xfId="0" applyNumberFormat="1" applyFont="1" applyFill="1" applyProtection="1">
      <protection locked="0"/>
    </xf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Alignment="1" applyProtection="1"/>
    <xf numFmtId="0" fontId="2" fillId="2" borderId="0" xfId="0" applyNumberFormat="1" applyFont="1" applyFill="1" applyProtection="1"/>
    <xf numFmtId="49" fontId="3" fillId="3" borderId="0" xfId="0" applyNumberFormat="1" applyFont="1" applyFill="1" applyProtection="1"/>
    <xf numFmtId="3" fontId="2" fillId="0" borderId="0" xfId="0" applyNumberFormat="1" applyFont="1" applyProtection="1"/>
    <xf numFmtId="42" fontId="2" fillId="0" borderId="0" xfId="0" applyNumberFormat="1" applyFont="1" applyProtection="1"/>
    <xf numFmtId="165" fontId="2" fillId="0" borderId="0" xfId="0" applyNumberFormat="1" applyFont="1" applyAlignment="1" applyProtection="1"/>
    <xf numFmtId="3" fontId="2" fillId="0" borderId="1" xfId="0" applyNumberFormat="1" applyFont="1" applyBorder="1" applyAlignment="1" applyProtection="1"/>
    <xf numFmtId="3" fontId="2" fillId="0" borderId="0" xfId="3" applyNumberFormat="1" applyFont="1" applyFill="1" applyAlignment="1" applyProtection="1"/>
    <xf numFmtId="37" fontId="2" fillId="0" borderId="0" xfId="3" applyNumberFormat="1" applyFont="1" applyFill="1" applyBorder="1" applyAlignment="1" applyProtection="1"/>
    <xf numFmtId="42" fontId="2" fillId="0" borderId="2" xfId="0" applyNumberFormat="1" applyFont="1" applyBorder="1" applyAlignment="1" applyProtection="1">
      <alignment horizontal="right"/>
    </xf>
    <xf numFmtId="166" fontId="2" fillId="0" borderId="0" xfId="0" applyNumberFormat="1" applyFont="1" applyProtection="1"/>
    <xf numFmtId="167" fontId="2" fillId="0" borderId="0" xfId="0" applyNumberFormat="1" applyFont="1" applyAlignment="1" applyProtection="1"/>
    <xf numFmtId="166" fontId="2" fillId="0" borderId="0" xfId="0" applyNumberFormat="1" applyFont="1" applyFill="1" applyProtection="1"/>
    <xf numFmtId="167" fontId="2" fillId="0" borderId="0" xfId="0" applyNumberFormat="1" applyFont="1" applyProtection="1"/>
    <xf numFmtId="168" fontId="2" fillId="0" borderId="0" xfId="0" applyNumberFormat="1" applyFont="1" applyAlignment="1" applyProtection="1"/>
    <xf numFmtId="3" fontId="2" fillId="0" borderId="0" xfId="0" applyNumberFormat="1" applyFont="1" applyBorder="1" applyAlignment="1" applyProtection="1"/>
    <xf numFmtId="169" fontId="2" fillId="0" borderId="0" xfId="0" applyNumberFormat="1" applyFont="1" applyAlignment="1" applyProtection="1">
      <alignment horizontal="center"/>
    </xf>
    <xf numFmtId="168" fontId="2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Alignment="1" applyProtection="1"/>
    <xf numFmtId="37" fontId="2" fillId="0" borderId="0" xfId="0" applyNumberFormat="1" applyFont="1" applyBorder="1" applyAlignment="1" applyProtection="1"/>
    <xf numFmtId="3" fontId="2" fillId="0" borderId="2" xfId="0" applyNumberFormat="1" applyFont="1" applyBorder="1" applyAlignment="1" applyProtection="1"/>
    <xf numFmtId="170" fontId="2" fillId="0" borderId="0" xfId="0" applyNumberFormat="1" applyFont="1" applyFill="1" applyAlignment="1" applyProtection="1">
      <alignment horizontal="left"/>
    </xf>
    <xf numFmtId="168" fontId="2" fillId="0" borderId="0" xfId="0" applyNumberFormat="1" applyFont="1" applyFill="1" applyAlignment="1" applyProtection="1"/>
    <xf numFmtId="3" fontId="2" fillId="0" borderId="0" xfId="3" applyNumberFormat="1" applyFont="1" applyAlignment="1" applyProtection="1"/>
    <xf numFmtId="10" fontId="2" fillId="0" borderId="0" xfId="0" applyNumberFormat="1" applyFont="1" applyFill="1" applyAlignment="1" applyProtection="1">
      <alignment horizontal="right"/>
    </xf>
    <xf numFmtId="171" fontId="2" fillId="0" borderId="0" xfId="0" applyNumberFormat="1" applyFont="1" applyFill="1" applyAlignment="1" applyProtection="1">
      <alignment horizontal="right"/>
    </xf>
    <xf numFmtId="37" fontId="2" fillId="0" borderId="1" xfId="0" applyNumberFormat="1" applyFont="1" applyBorder="1" applyAlignment="1" applyProtection="1"/>
    <xf numFmtId="3" fontId="2" fillId="0" borderId="0" xfId="0" applyNumberFormat="1" applyFont="1" applyFill="1" applyAlignment="1" applyProtection="1">
      <alignment horizontal="right"/>
    </xf>
    <xf numFmtId="3" fontId="2" fillId="0" borderId="3" xfId="0" applyNumberFormat="1" applyFont="1" applyBorder="1" applyAlignment="1" applyProtection="1"/>
    <xf numFmtId="168" fontId="2" fillId="0" borderId="0" xfId="0" applyNumberFormat="1" applyFont="1" applyFill="1" applyProtection="1"/>
    <xf numFmtId="165" fontId="2" fillId="0" borderId="0" xfId="0" applyNumberFormat="1" applyFont="1" applyFill="1" applyProtection="1"/>
    <xf numFmtId="4" fontId="2" fillId="0" borderId="0" xfId="0" applyNumberFormat="1" applyFont="1" applyAlignment="1" applyProtection="1"/>
    <xf numFmtId="165" fontId="2" fillId="0" borderId="0" xfId="0" applyNumberFormat="1" applyFont="1" applyFill="1" applyAlignment="1" applyProtection="1"/>
    <xf numFmtId="9" fontId="2" fillId="0" borderId="0" xfId="0" applyNumberFormat="1" applyFont="1" applyAlignment="1" applyProtection="1"/>
    <xf numFmtId="171" fontId="2" fillId="0" borderId="0" xfId="0" applyNumberFormat="1" applyFont="1" applyAlignment="1" applyProtection="1"/>
    <xf numFmtId="171" fontId="2" fillId="2" borderId="0" xfId="0" applyNumberFormat="1" applyFont="1" applyFill="1" applyAlignment="1" applyProtection="1"/>
    <xf numFmtId="171" fontId="2" fillId="0" borderId="1" xfId="0" applyNumberFormat="1" applyFont="1" applyBorder="1" applyAlignment="1" applyProtection="1"/>
    <xf numFmtId="37" fontId="2" fillId="0" borderId="0" xfId="3" applyNumberFormat="1" applyFont="1" applyFill="1" applyAlignment="1" applyProtection="1"/>
    <xf numFmtId="3" fontId="2" fillId="2" borderId="0" xfId="0" applyNumberFormat="1" applyFont="1" applyFill="1" applyAlignment="1" applyProtection="1">
      <protection locked="0"/>
    </xf>
    <xf numFmtId="37" fontId="2" fillId="2" borderId="0" xfId="3" applyNumberFormat="1" applyFont="1" applyFill="1" applyBorder="1" applyAlignment="1" applyProtection="1">
      <protection locked="0"/>
    </xf>
    <xf numFmtId="37" fontId="2" fillId="2" borderId="1" xfId="3" applyNumberFormat="1" applyFon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0" xfId="0" applyNumberFormat="1" applyFont="1" applyFill="1" applyProtection="1">
      <protection locked="0"/>
    </xf>
    <xf numFmtId="3" fontId="2" fillId="2" borderId="1" xfId="0" applyNumberFormat="1" applyFont="1" applyFill="1" applyBorder="1" applyAlignment="1" applyProtection="1">
      <protection locked="0"/>
    </xf>
    <xf numFmtId="3" fontId="2" fillId="2" borderId="0" xfId="3" applyNumberFormat="1" applyFont="1" applyFill="1" applyAlignment="1" applyProtection="1">
      <protection locked="0"/>
    </xf>
    <xf numFmtId="37" fontId="2" fillId="2" borderId="4" xfId="0" applyNumberFormat="1" applyFont="1" applyFill="1" applyBorder="1" applyAlignment="1" applyProtection="1">
      <protection locked="0"/>
    </xf>
    <xf numFmtId="37" fontId="2" fillId="2" borderId="0" xfId="0" applyNumberFormat="1" applyFont="1" applyFill="1" applyBorder="1" applyAlignment="1" applyProtection="1">
      <protection locked="0"/>
    </xf>
    <xf numFmtId="37" fontId="2" fillId="2" borderId="0" xfId="0" applyNumberFormat="1" applyFont="1" applyFill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3" borderId="0" xfId="0" applyNumberFormat="1" applyFont="1" applyFill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175" fontId="2" fillId="2" borderId="0" xfId="0" applyNumberFormat="1" applyFont="1" applyFill="1" applyAlignment="1" applyProtection="1">
      <protection locked="0"/>
    </xf>
    <xf numFmtId="42" fontId="2" fillId="2" borderId="0" xfId="0" applyNumberFormat="1" applyFont="1" applyFill="1" applyAlignment="1" applyProtection="1">
      <protection locked="0"/>
    </xf>
    <xf numFmtId="10" fontId="14" fillId="4" borderId="9" xfId="4" applyNumberFormat="1" applyFont="1" applyFill="1" applyBorder="1" applyAlignment="1" applyProtection="1">
      <protection locked="0"/>
    </xf>
    <xf numFmtId="175" fontId="2" fillId="2" borderId="0" xfId="0" applyNumberFormat="1" applyFont="1" applyFill="1" applyBorder="1" applyProtection="1">
      <protection locked="0"/>
    </xf>
    <xf numFmtId="164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Fill="1" applyProtection="1"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49" fontId="3" fillId="3" borderId="0" xfId="0" applyNumberFormat="1" applyFont="1" applyFill="1" applyProtection="1">
      <protection locked="0"/>
    </xf>
    <xf numFmtId="0" fontId="2" fillId="3" borderId="0" xfId="0" applyNumberFormat="1" applyFont="1" applyFill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Fill="1" applyAlignment="1" applyProtection="1">
      <protection locked="0"/>
    </xf>
    <xf numFmtId="0" fontId="2" fillId="0" borderId="1" xfId="0" applyNumberFormat="1" applyFont="1" applyBorder="1" applyAlignment="1" applyProtection="1">
      <alignment horizontal="centerContinuous"/>
      <protection locked="0"/>
    </xf>
    <xf numFmtId="165" fontId="2" fillId="0" borderId="0" xfId="0" applyNumberFormat="1" applyFont="1" applyAlignment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4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horizontal="fill"/>
      <protection locked="0"/>
    </xf>
    <xf numFmtId="0" fontId="5" fillId="0" borderId="0" xfId="0" applyNumberFormat="1" applyFont="1" applyProtection="1">
      <protection locked="0"/>
    </xf>
    <xf numFmtId="0" fontId="2" fillId="0" borderId="0" xfId="3" applyNumberFormat="1" applyFont="1" applyFill="1" applyAlignment="1" applyProtection="1">
      <alignment horizontal="center"/>
      <protection locked="0"/>
    </xf>
    <xf numFmtId="164" fontId="2" fillId="0" borderId="0" xfId="3" applyFont="1" applyFill="1" applyAlignment="1" applyProtection="1">
      <protection locked="0"/>
    </xf>
    <xf numFmtId="0" fontId="2" fillId="0" borderId="0" xfId="3" applyNumberFormat="1" applyFont="1" applyFill="1" applyProtection="1">
      <protection locked="0"/>
    </xf>
    <xf numFmtId="3" fontId="2" fillId="0" borderId="0" xfId="3" applyNumberFormat="1" applyFont="1" applyFill="1" applyAlignment="1" applyProtection="1">
      <protection locked="0"/>
    </xf>
    <xf numFmtId="165" fontId="2" fillId="0" borderId="0" xfId="3" applyNumberFormat="1" applyFont="1" applyFill="1" applyAlignment="1" applyProtection="1">
      <protection locked="0"/>
    </xf>
    <xf numFmtId="0" fontId="5" fillId="0" borderId="0" xfId="0" applyNumberFormat="1" applyFont="1" applyBorder="1" applyProtection="1">
      <protection locked="0"/>
    </xf>
    <xf numFmtId="164" fontId="5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centerContinuous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3" quotePrefix="1" applyNumberFormat="1" applyFont="1" applyFill="1" applyProtection="1">
      <protection locked="0"/>
    </xf>
    <xf numFmtId="42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Border="1" applyProtection="1">
      <protection locked="0"/>
    </xf>
    <xf numFmtId="3" fontId="15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protection locked="0"/>
    </xf>
    <xf numFmtId="0" fontId="15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167" fontId="2" fillId="0" borderId="0" xfId="0" applyNumberFormat="1" applyFont="1" applyProtection="1"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167" fontId="2" fillId="0" borderId="0" xfId="0" applyNumberFormat="1" applyFont="1" applyFill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protection locked="0"/>
    </xf>
    <xf numFmtId="3" fontId="15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 applyProtection="1">
      <protection locked="0"/>
    </xf>
    <xf numFmtId="3" fontId="2" fillId="0" borderId="0" xfId="0" applyNumberFormat="1" applyFont="1" applyBorder="1" applyAlignment="1" applyProtection="1">
      <protection locked="0"/>
    </xf>
    <xf numFmtId="169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Fill="1" applyAlignment="1" applyProtection="1">
      <alignment horizontal="right"/>
      <protection locked="0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 applyProtection="1">
      <protection locked="0"/>
    </xf>
    <xf numFmtId="0" fontId="2" fillId="0" borderId="0" xfId="3" applyNumberFormat="1" applyFont="1" applyAlignment="1" applyProtection="1">
      <protection locked="0"/>
    </xf>
    <xf numFmtId="169" fontId="2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164" fontId="2" fillId="0" borderId="0" xfId="3" applyFont="1" applyAlignment="1" applyProtection="1">
      <protection locked="0"/>
    </xf>
    <xf numFmtId="3" fontId="2" fillId="0" borderId="0" xfId="3" applyNumberFormat="1" applyFont="1" applyAlignment="1" applyProtection="1">
      <protection locked="0"/>
    </xf>
    <xf numFmtId="168" fontId="2" fillId="0" borderId="0" xfId="3" applyNumberFormat="1" applyFont="1" applyAlignment="1" applyProtection="1"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9" fontId="2" fillId="0" borderId="0" xfId="0" applyNumberFormat="1" applyFont="1" applyAlignment="1" applyProtection="1">
      <alignment horizontal="left"/>
      <protection locked="0"/>
    </xf>
    <xf numFmtId="3" fontId="15" fillId="0" borderId="0" xfId="0" applyNumberFormat="1" applyFont="1" applyAlignment="1" applyProtection="1">
      <protection locked="0"/>
    </xf>
    <xf numFmtId="1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172" fontId="2" fillId="0" borderId="0" xfId="0" applyNumberFormat="1" applyFont="1" applyAlignment="1" applyProtection="1">
      <protection locked="0"/>
    </xf>
    <xf numFmtId="0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Fill="1" applyAlignment="1" applyProtection="1"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164" fontId="0" fillId="0" borderId="0" xfId="0" applyNumberForma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3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73" fontId="0" fillId="0" borderId="0" xfId="2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174" fontId="0" fillId="0" borderId="0" xfId="1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164" fontId="9" fillId="0" borderId="0" xfId="0" applyNumberFormat="1" applyFont="1" applyFill="1" applyBorder="1" applyAlignment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171" fontId="2" fillId="0" borderId="0" xfId="0" applyNumberFormat="1" applyFont="1" applyAlignment="1" applyProtection="1">
      <protection locked="0"/>
    </xf>
    <xf numFmtId="3" fontId="2" fillId="0" borderId="0" xfId="0" quotePrefix="1" applyNumberFormat="1" applyFont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Protection="1">
      <protection locked="0"/>
    </xf>
    <xf numFmtId="164" fontId="11" fillId="0" borderId="0" xfId="0" applyNumberFormat="1" applyFont="1" applyAlignment="1" applyProtection="1">
      <protection locked="0"/>
    </xf>
    <xf numFmtId="38" fontId="2" fillId="0" borderId="0" xfId="0" applyNumberFormat="1" applyFont="1" applyAlignment="1" applyProtection="1">
      <protection locked="0"/>
    </xf>
    <xf numFmtId="0" fontId="2" fillId="0" borderId="1" xfId="0" applyNumberFormat="1" applyFont="1" applyBorder="1" applyProtection="1">
      <protection locked="0"/>
    </xf>
    <xf numFmtId="175" fontId="2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Protection="1">
      <protection locked="0"/>
    </xf>
    <xf numFmtId="1" fontId="2" fillId="0" borderId="0" xfId="0" applyNumberFormat="1" applyFont="1" applyFill="1" applyBorder="1" applyProtection="1"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protection locked="0"/>
    </xf>
    <xf numFmtId="164" fontId="2" fillId="0" borderId="0" xfId="3" applyNumberFormat="1" applyFont="1" applyAlignment="1" applyProtection="1">
      <protection locked="0"/>
    </xf>
    <xf numFmtId="175" fontId="2" fillId="0" borderId="0" xfId="0" applyNumberFormat="1" applyFont="1" applyFill="1" applyBorder="1" applyAlignment="1" applyProtection="1">
      <protection locked="0"/>
    </xf>
    <xf numFmtId="175" fontId="2" fillId="0" borderId="0" xfId="0" applyNumberFormat="1" applyFont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0" fontId="13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2" fillId="0" borderId="0" xfId="3" applyNumberFormat="1" applyFont="1" applyProtection="1">
      <protection locked="0"/>
    </xf>
    <xf numFmtId="164" fontId="2" fillId="0" borderId="0" xfId="3" applyFont="1" applyFill="1" applyAlignment="1" applyProtection="1">
      <alignment horizontal="center"/>
      <protection locked="0"/>
    </xf>
    <xf numFmtId="164" fontId="2" fillId="0" borderId="0" xfId="3" applyFont="1" applyFill="1" applyAlignment="1" applyProtection="1">
      <alignment horizontal="center" vertical="top" wrapText="1"/>
      <protection locked="0"/>
    </xf>
    <xf numFmtId="164" fontId="2" fillId="0" borderId="0" xfId="3" applyFont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alignment horizontal="left" indent="2"/>
      <protection locked="0"/>
    </xf>
    <xf numFmtId="164" fontId="2" fillId="0" borderId="0" xfId="3" applyFont="1" applyFill="1" applyAlignment="1" applyProtection="1">
      <alignment horizontal="left" indent="2"/>
      <protection locked="0"/>
    </xf>
    <xf numFmtId="3" fontId="2" fillId="3" borderId="0" xfId="0" applyNumberFormat="1" applyFont="1" applyFill="1" applyBorder="1" applyAlignment="1" applyProtection="1"/>
    <xf numFmtId="37" fontId="14" fillId="3" borderId="0" xfId="3" applyNumberFormat="1" applyFont="1" applyFill="1" applyAlignment="1" applyProtection="1">
      <protection locked="0"/>
    </xf>
    <xf numFmtId="37" fontId="14" fillId="3" borderId="4" xfId="3" applyNumberFormat="1" applyFont="1" applyFill="1" applyBorder="1" applyAlignment="1" applyProtection="1">
      <protection locked="0"/>
    </xf>
    <xf numFmtId="176" fontId="14" fillId="3" borderId="4" xfId="3" applyNumberFormat="1" applyFont="1" applyFill="1" applyBorder="1" applyAlignment="1" applyProtection="1">
      <protection locked="0"/>
    </xf>
    <xf numFmtId="0" fontId="17" fillId="0" borderId="0" xfId="0" applyFont="1" applyAlignment="1"/>
    <xf numFmtId="0" fontId="18" fillId="0" borderId="0" xfId="0" applyFont="1" applyAlignment="1"/>
    <xf numFmtId="0" fontId="19" fillId="0" borderId="4" xfId="0" applyFont="1" applyBorder="1" applyAlignment="1"/>
    <xf numFmtId="0" fontId="18" fillId="0" borderId="4" xfId="0" applyFont="1" applyBorder="1" applyAlignment="1"/>
    <xf numFmtId="0" fontId="20" fillId="5" borderId="0" xfId="0" applyFont="1" applyFill="1" applyAlignment="1"/>
    <xf numFmtId="0" fontId="18" fillId="5" borderId="0" xfId="0" applyFont="1" applyFill="1" applyAlignment="1"/>
    <xf numFmtId="0" fontId="20" fillId="0" borderId="0" xfId="0" applyFont="1" applyAlignment="1"/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8" xfId="0" applyFont="1" applyBorder="1" applyAlignment="1"/>
    <xf numFmtId="0" fontId="18" fillId="0" borderId="0" xfId="0" applyFont="1" applyBorder="1" applyAlignment="1"/>
    <xf numFmtId="175" fontId="18" fillId="6" borderId="0" xfId="5" applyNumberFormat="1" applyFont="1" applyFill="1" applyBorder="1" applyAlignment="1"/>
    <xf numFmtId="175" fontId="18" fillId="7" borderId="0" xfId="5" applyNumberFormat="1" applyFont="1" applyFill="1" applyBorder="1" applyAlignment="1"/>
    <xf numFmtId="0" fontId="18" fillId="0" borderId="9" xfId="0" applyFont="1" applyBorder="1" applyAlignment="1"/>
    <xf numFmtId="10" fontId="18" fillId="8" borderId="0" xfId="4" applyNumberFormat="1" applyFont="1" applyFill="1" applyBorder="1" applyAlignment="1"/>
    <xf numFmtId="0" fontId="18" fillId="0" borderId="11" xfId="0" applyFont="1" applyBorder="1" applyAlignment="1"/>
    <xf numFmtId="0" fontId="20" fillId="0" borderId="0" xfId="0" applyFont="1" applyBorder="1" applyAlignment="1"/>
    <xf numFmtId="175" fontId="18" fillId="0" borderId="6" xfId="0" applyNumberFormat="1" applyFont="1" applyFill="1" applyBorder="1" applyAlignment="1"/>
    <xf numFmtId="175" fontId="20" fillId="0" borderId="9" xfId="0" applyNumberFormat="1" applyFont="1" applyFill="1" applyBorder="1" applyAlignment="1"/>
    <xf numFmtId="0" fontId="18" fillId="0" borderId="10" xfId="0" applyFont="1" applyBorder="1" applyAlignment="1"/>
    <xf numFmtId="175" fontId="18" fillId="0" borderId="12" xfId="0" applyNumberFormat="1" applyFont="1" applyFill="1" applyBorder="1" applyAlignment="1"/>
    <xf numFmtId="175" fontId="20" fillId="0" borderId="11" xfId="0" applyNumberFormat="1" applyFont="1" applyFill="1" applyBorder="1" applyAlignment="1"/>
    <xf numFmtId="0" fontId="18" fillId="0" borderId="0" xfId="0" applyFont="1" applyAlignment="1">
      <alignment horizontal="center"/>
    </xf>
    <xf numFmtId="175" fontId="18" fillId="6" borderId="0" xfId="5" quotePrefix="1" applyNumberFormat="1" applyFont="1" applyFill="1" applyBorder="1" applyAlignment="1"/>
    <xf numFmtId="175" fontId="20" fillId="0" borderId="0" xfId="5" applyNumberFormat="1" applyFont="1" applyFill="1" applyBorder="1" applyAlignment="1"/>
    <xf numFmtId="175" fontId="18" fillId="0" borderId="9" xfId="5" quotePrefix="1" applyNumberFormat="1" applyFont="1" applyFill="1" applyBorder="1" applyAlignment="1"/>
    <xf numFmtId="175" fontId="18" fillId="6" borderId="4" xfId="5" applyNumberFormat="1" applyFont="1" applyFill="1" applyBorder="1" applyAlignment="1"/>
    <xf numFmtId="175" fontId="20" fillId="0" borderId="4" xfId="5" applyNumberFormat="1" applyFont="1" applyFill="1" applyBorder="1" applyAlignment="1"/>
    <xf numFmtId="175" fontId="18" fillId="0" borderId="11" xfId="5" applyNumberFormat="1" applyFont="1" applyFill="1" applyBorder="1" applyAlignment="1"/>
    <xf numFmtId="0" fontId="20" fillId="0" borderId="8" xfId="0" applyFont="1" applyBorder="1" applyAlignment="1"/>
    <xf numFmtId="175" fontId="20" fillId="6" borderId="0" xfId="0" applyNumberFormat="1" applyFont="1" applyFill="1" applyBorder="1" applyAlignment="1"/>
    <xf numFmtId="175" fontId="20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18" fillId="0" borderId="9" xfId="0" applyFont="1" applyFill="1" applyBorder="1" applyAlignment="1"/>
    <xf numFmtId="0" fontId="22" fillId="0" borderId="8" xfId="6" applyFont="1" applyBorder="1"/>
    <xf numFmtId="0" fontId="22" fillId="0" borderId="0" xfId="6" applyFont="1" applyBorder="1"/>
    <xf numFmtId="41" fontId="18" fillId="6" borderId="0" xfId="0" applyNumberFormat="1" applyFont="1" applyFill="1" applyBorder="1" applyAlignment="1"/>
    <xf numFmtId="41" fontId="18" fillId="0" borderId="9" xfId="0" applyNumberFormat="1" applyFont="1" applyFill="1" applyBorder="1" applyAlignment="1"/>
    <xf numFmtId="41" fontId="18" fillId="6" borderId="4" xfId="0" applyNumberFormat="1" applyFont="1" applyFill="1" applyBorder="1" applyAlignment="1"/>
    <xf numFmtId="41" fontId="18" fillId="0" borderId="11" xfId="0" applyNumberFormat="1" applyFont="1" applyFill="1" applyBorder="1" applyAlignment="1"/>
    <xf numFmtId="177" fontId="18" fillId="6" borderId="0" xfId="7" applyNumberFormat="1" applyFont="1" applyFill="1" applyBorder="1"/>
    <xf numFmtId="177" fontId="18" fillId="0" borderId="0" xfId="7" applyNumberFormat="1" applyFont="1" applyBorder="1"/>
    <xf numFmtId="177" fontId="18" fillId="0" borderId="9" xfId="7" applyNumberFormat="1" applyFont="1" applyBorder="1"/>
    <xf numFmtId="0" fontId="23" fillId="0" borderId="8" xfId="6" applyFont="1" applyBorder="1"/>
    <xf numFmtId="0" fontId="23" fillId="0" borderId="0" xfId="6" applyFont="1" applyBorder="1"/>
    <xf numFmtId="175" fontId="20" fillId="0" borderId="9" xfId="5" quotePrefix="1" applyNumberFormat="1" applyFont="1" applyFill="1" applyBorder="1" applyAlignment="1"/>
    <xf numFmtId="175" fontId="24" fillId="4" borderId="0" xfId="0" applyNumberFormat="1" applyFont="1" applyFill="1" applyBorder="1" applyAlignment="1"/>
    <xf numFmtId="175" fontId="18" fillId="0" borderId="0" xfId="0" applyNumberFormat="1" applyFont="1" applyFill="1" applyBorder="1" applyAlignment="1"/>
    <xf numFmtId="175" fontId="18" fillId="0" borderId="9" xfId="0" applyNumberFormat="1" applyFont="1" applyFill="1" applyBorder="1" applyAlignment="1"/>
    <xf numFmtId="0" fontId="23" fillId="0" borderId="8" xfId="6" applyFont="1" applyFill="1" applyBorder="1"/>
    <xf numFmtId="0" fontId="23" fillId="0" borderId="0" xfId="6" applyFont="1" applyFill="1" applyBorder="1"/>
    <xf numFmtId="178" fontId="18" fillId="9" borderId="0" xfId="4" applyNumberFormat="1" applyFont="1" applyFill="1" applyBorder="1" applyAlignment="1"/>
    <xf numFmtId="178" fontId="18" fillId="0" borderId="9" xfId="4" applyNumberFormat="1" applyFont="1" applyFill="1" applyBorder="1" applyAlignment="1"/>
    <xf numFmtId="175" fontId="18" fillId="6" borderId="0" xfId="0" applyNumberFormat="1" applyFont="1" applyFill="1" applyBorder="1" applyAlignment="1"/>
    <xf numFmtId="0" fontId="20" fillId="0" borderId="10" xfId="0" applyFont="1" applyBorder="1" applyAlignment="1"/>
    <xf numFmtId="0" fontId="20" fillId="0" borderId="4" xfId="0" applyFont="1" applyBorder="1" applyAlignment="1"/>
    <xf numFmtId="175" fontId="20" fillId="6" borderId="12" xfId="0" applyNumberFormat="1" applyFont="1" applyFill="1" applyBorder="1" applyAlignment="1"/>
    <xf numFmtId="175" fontId="20" fillId="0" borderId="12" xfId="0" applyNumberFormat="1" applyFont="1" applyFill="1" applyBorder="1" applyAlignment="1"/>
    <xf numFmtId="175" fontId="20" fillId="10" borderId="13" xfId="0" applyNumberFormat="1" applyFont="1" applyFill="1" applyBorder="1" applyAlignment="1"/>
    <xf numFmtId="0" fontId="20" fillId="11" borderId="0" xfId="0" applyFont="1" applyFill="1" applyAlignment="1"/>
    <xf numFmtId="0" fontId="18" fillId="11" borderId="0" xfId="0" applyFont="1" applyFill="1" applyAlignment="1"/>
    <xf numFmtId="175" fontId="18" fillId="6" borderId="7" xfId="5" applyNumberFormat="1" applyFont="1" applyFill="1" applyBorder="1" applyAlignment="1"/>
    <xf numFmtId="175" fontId="24" fillId="4" borderId="9" xfId="5" applyNumberFormat="1" applyFont="1" applyFill="1" applyBorder="1" applyAlignment="1"/>
    <xf numFmtId="175" fontId="20" fillId="0" borderId="14" xfId="0" applyNumberFormat="1" applyFont="1" applyBorder="1" applyAlignment="1"/>
    <xf numFmtId="175" fontId="20" fillId="0" borderId="0" xfId="0" applyNumberFormat="1" applyFont="1" applyBorder="1" applyAlignment="1"/>
    <xf numFmtId="175" fontId="18" fillId="0" borderId="9" xfId="5" applyNumberFormat="1" applyFont="1" applyFill="1" applyBorder="1" applyAlignment="1"/>
    <xf numFmtId="173" fontId="18" fillId="0" borderId="0" xfId="2" applyNumberFormat="1" applyFont="1" applyAlignment="1"/>
    <xf numFmtId="44" fontId="18" fillId="0" borderId="0" xfId="0" applyNumberFormat="1" applyFont="1" applyAlignment="1"/>
    <xf numFmtId="175" fontId="18" fillId="6" borderId="12" xfId="0" applyNumberFormat="1" applyFont="1" applyFill="1" applyBorder="1" applyAlignment="1"/>
    <xf numFmtId="175" fontId="18" fillId="0" borderId="12" xfId="0" applyNumberFormat="1" applyFont="1" applyBorder="1" applyAlignment="1"/>
    <xf numFmtId="175" fontId="18" fillId="0" borderId="14" xfId="0" applyNumberFormat="1" applyFont="1" applyBorder="1" applyAlignment="1"/>
    <xf numFmtId="178" fontId="18" fillId="6" borderId="0" xfId="4" applyNumberFormat="1" applyFont="1" applyFill="1" applyBorder="1" applyAlignment="1"/>
    <xf numFmtId="178" fontId="18" fillId="0" borderId="0" xfId="4" applyNumberFormat="1" applyFont="1" applyFill="1" applyBorder="1" applyAlignment="1"/>
    <xf numFmtId="175" fontId="20" fillId="10" borderId="15" xfId="0" applyNumberFormat="1" applyFont="1" applyFill="1" applyBorder="1" applyAlignment="1"/>
    <xf numFmtId="175" fontId="20" fillId="0" borderId="0" xfId="0" applyNumberFormat="1" applyFont="1" applyFill="1" applyAlignment="1"/>
    <xf numFmtId="0" fontId="1" fillId="0" borderId="0" xfId="8" applyBorder="1" applyAlignment="1">
      <alignment horizontal="center"/>
    </xf>
    <xf numFmtId="0" fontId="20" fillId="12" borderId="0" xfId="0" applyFont="1" applyFill="1" applyAlignment="1"/>
    <xf numFmtId="0" fontId="18" fillId="12" borderId="0" xfId="0" applyFont="1" applyFill="1" applyAlignment="1"/>
    <xf numFmtId="0" fontId="1" fillId="12" borderId="0" xfId="8" applyFill="1" applyBorder="1" applyAlignment="1">
      <alignment horizontal="center"/>
    </xf>
    <xf numFmtId="175" fontId="20" fillId="10" borderId="16" xfId="0" applyNumberFormat="1" applyFont="1" applyFill="1" applyBorder="1" applyAlignment="1"/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6" borderId="0" xfId="0" applyFont="1" applyFill="1" applyAlignment="1"/>
    <xf numFmtId="0" fontId="18" fillId="7" borderId="0" xfId="0" applyFont="1" applyFill="1" applyAlignment="1"/>
    <xf numFmtId="0" fontId="18" fillId="8" borderId="0" xfId="0" applyFont="1" applyFill="1" applyAlignment="1"/>
    <xf numFmtId="0" fontId="24" fillId="4" borderId="0" xfId="0" applyFont="1" applyFill="1" applyAlignme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38" fontId="22" fillId="0" borderId="0" xfId="0" applyNumberFormat="1" applyFont="1" applyAlignment="1">
      <alignment horizontal="centerContinuous"/>
    </xf>
    <xf numFmtId="0" fontId="22" fillId="0" borderId="0" xfId="0" applyFont="1"/>
    <xf numFmtId="38" fontId="22" fillId="0" borderId="0" xfId="0" applyNumberFormat="1" applyFont="1"/>
    <xf numFmtId="6" fontId="22" fillId="0" borderId="2" xfId="0" applyNumberFormat="1" applyFont="1" applyBorder="1"/>
    <xf numFmtId="0" fontId="22" fillId="13" borderId="0" xfId="0" applyFont="1" applyFill="1"/>
    <xf numFmtId="38" fontId="22" fillId="13" borderId="0" xfId="0" applyNumberFormat="1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Continuous"/>
    </xf>
    <xf numFmtId="42" fontId="22" fillId="13" borderId="0" xfId="0" applyNumberFormat="1" applyFont="1" applyFill="1"/>
    <xf numFmtId="38" fontId="22" fillId="13" borderId="6" xfId="0" applyNumberFormat="1" applyFont="1" applyFill="1" applyBorder="1"/>
    <xf numFmtId="179" fontId="22" fillId="13" borderId="0" xfId="0" applyNumberFormat="1" applyFont="1" applyFill="1"/>
    <xf numFmtId="10" fontId="22" fillId="13" borderId="0" xfId="0" applyNumberFormat="1" applyFont="1" applyFill="1"/>
    <xf numFmtId="169" fontId="22" fillId="0" borderId="0" xfId="0" applyNumberFormat="1" applyFont="1"/>
    <xf numFmtId="38" fontId="22" fillId="0" borderId="0" xfId="0" applyNumberFormat="1" applyFont="1" applyBorder="1"/>
    <xf numFmtId="38" fontId="22" fillId="0" borderId="6" xfId="0" applyNumberFormat="1" applyFont="1" applyBorder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169" fontId="22" fillId="0" borderId="4" xfId="0" applyNumberFormat="1" applyFont="1" applyBorder="1" applyAlignment="1">
      <alignment horizontal="center"/>
    </xf>
    <xf numFmtId="16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69" fontId="22" fillId="0" borderId="0" xfId="0" applyNumberFormat="1" applyFont="1" applyAlignment="1">
      <alignment horizontal="centerContinuous"/>
    </xf>
    <xf numFmtId="0" fontId="2" fillId="0" borderId="0" xfId="3" applyNumberFormat="1" applyFont="1" applyFill="1" applyAlignment="1" applyProtection="1">
      <alignment vertical="top" wrapText="1"/>
      <protection locked="0"/>
    </xf>
    <xf numFmtId="0" fontId="2" fillId="0" borderId="0" xfId="3" applyNumberFormat="1" applyFont="1" applyFill="1" applyAlignment="1" applyProtection="1">
      <alignment horizontal="left" wrapText="1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9">
    <cellStyle name="Comma" xfId="1" builtinId="3"/>
    <cellStyle name="Comma 3 14" xfId="7" xr:uid="{B80879A3-1D78-4EB1-9FA2-EBF2E6A6EC62}"/>
    <cellStyle name="Currency" xfId="2" builtinId="4"/>
    <cellStyle name="Currency 10" xfId="5" xr:uid="{9699C5D1-7BFE-46D9-BE0B-4D995083FAAD}"/>
    <cellStyle name="Normal" xfId="0" builtinId="0"/>
    <cellStyle name="Normal 29" xfId="8" xr:uid="{E59C16C9-516D-4B3E-A854-514F936E8661}"/>
    <cellStyle name="Normal 4 15 2 3" xfId="6" xr:uid="{ABD69666-AD06-4676-A106-24433B5388ED}"/>
    <cellStyle name="Normal_Attachment O &amp; GG Final 11_11_09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0"/>
  <sheetViews>
    <sheetView tabSelected="1" zoomScale="70" zoomScaleNormal="70" workbookViewId="0"/>
  </sheetViews>
  <sheetFormatPr defaultColWidth="9.109375" defaultRowHeight="15.6"/>
  <cols>
    <col min="1" max="1" width="7.6640625" style="71" customWidth="1"/>
    <col min="2" max="2" width="1.88671875" style="71" customWidth="1"/>
    <col min="3" max="3" width="55.33203125" style="71" customWidth="1"/>
    <col min="4" max="4" width="35.109375" style="71" customWidth="1"/>
    <col min="5" max="5" width="17.88671875" style="71" customWidth="1"/>
    <col min="6" max="6" width="7.6640625" style="71" customWidth="1"/>
    <col min="7" max="7" width="7.33203125" style="71" customWidth="1"/>
    <col min="8" max="8" width="13.6640625" style="71" customWidth="1"/>
    <col min="9" max="9" width="7.44140625" style="71" customWidth="1"/>
    <col min="10" max="10" width="16.44140625" style="71" customWidth="1"/>
    <col min="11" max="11" width="4.44140625" style="71" customWidth="1"/>
    <col min="12" max="12" width="11.109375" style="118" customWidth="1"/>
    <col min="13" max="13" width="0.88671875" style="71" customWidth="1"/>
    <col min="14" max="14" width="14.109375" style="71" customWidth="1"/>
    <col min="15" max="15" width="15.109375" style="71" customWidth="1"/>
    <col min="16" max="16" width="9.109375" style="71"/>
    <col min="17" max="17" width="20" style="71" customWidth="1"/>
    <col min="18" max="16384" width="9.109375" style="71"/>
  </cols>
  <sheetData>
    <row r="1" spans="1:18">
      <c r="C1" s="72"/>
      <c r="D1" s="72"/>
      <c r="E1" s="73"/>
      <c r="F1" s="72"/>
      <c r="G1" s="72"/>
      <c r="H1" s="72"/>
      <c r="I1" s="74"/>
      <c r="J1" s="75"/>
      <c r="K1" s="75"/>
      <c r="L1" s="76"/>
      <c r="O1" s="77"/>
      <c r="P1" s="77"/>
      <c r="Q1" s="77"/>
      <c r="R1" s="78"/>
    </row>
    <row r="2" spans="1:18">
      <c r="C2" s="72"/>
      <c r="D2" s="72"/>
      <c r="E2" s="73"/>
      <c r="F2" s="72"/>
      <c r="G2" s="72"/>
      <c r="H2" s="72"/>
      <c r="I2" s="74"/>
      <c r="J2" s="74"/>
      <c r="L2" s="75" t="s">
        <v>0</v>
      </c>
      <c r="O2" s="77"/>
      <c r="P2" s="77"/>
      <c r="Q2" s="77"/>
      <c r="R2" s="78"/>
    </row>
    <row r="3" spans="1:18">
      <c r="C3" s="72"/>
      <c r="D3" s="72"/>
      <c r="E3" s="73"/>
      <c r="F3" s="72"/>
      <c r="G3" s="72"/>
      <c r="H3" s="72"/>
      <c r="I3" s="74"/>
      <c r="J3" s="74"/>
      <c r="K3" s="74"/>
      <c r="L3" s="76" t="s">
        <v>1</v>
      </c>
      <c r="O3" s="77"/>
      <c r="P3" s="77"/>
      <c r="Q3" s="77"/>
      <c r="R3" s="78"/>
    </row>
    <row r="4" spans="1:18">
      <c r="C4" s="72"/>
      <c r="D4" s="72"/>
      <c r="E4" s="73"/>
      <c r="F4" s="72"/>
      <c r="G4" s="72"/>
      <c r="H4" s="72"/>
      <c r="I4" s="74"/>
      <c r="J4" s="74"/>
      <c r="K4" s="74"/>
      <c r="L4" s="79"/>
      <c r="O4" s="77"/>
      <c r="P4" s="77"/>
      <c r="Q4" s="77"/>
      <c r="R4" s="78"/>
    </row>
    <row r="5" spans="1:18">
      <c r="C5" s="72" t="s">
        <v>2</v>
      </c>
      <c r="D5" s="72"/>
      <c r="E5" s="73" t="s">
        <v>3</v>
      </c>
      <c r="F5" s="72"/>
      <c r="G5" s="72"/>
      <c r="H5" s="72"/>
      <c r="I5" s="74"/>
      <c r="J5" s="1" t="s">
        <v>415</v>
      </c>
      <c r="K5" s="1"/>
      <c r="L5" s="1"/>
      <c r="O5" s="78"/>
      <c r="P5" s="78"/>
      <c r="Q5" s="78"/>
      <c r="R5" s="78"/>
    </row>
    <row r="6" spans="1:18">
      <c r="C6" s="72"/>
      <c r="D6" s="64" t="s">
        <v>4</v>
      </c>
      <c r="E6" s="64" t="s">
        <v>5</v>
      </c>
      <c r="F6" s="64"/>
      <c r="G6" s="64"/>
      <c r="H6" s="64"/>
      <c r="I6" s="74"/>
      <c r="J6" s="74"/>
      <c r="K6" s="74"/>
      <c r="L6" s="79"/>
      <c r="O6" s="80"/>
      <c r="P6" s="80"/>
      <c r="Q6" s="80"/>
      <c r="R6" s="78"/>
    </row>
    <row r="7" spans="1:18">
      <c r="C7" s="74"/>
      <c r="D7" s="74"/>
      <c r="E7" s="74"/>
      <c r="F7" s="74"/>
      <c r="G7" s="74"/>
      <c r="H7" s="74"/>
      <c r="I7" s="74"/>
      <c r="J7" s="74"/>
      <c r="K7" s="74"/>
      <c r="L7" s="79"/>
      <c r="O7" s="80"/>
      <c r="P7" s="80"/>
      <c r="Q7" s="80"/>
      <c r="R7" s="78"/>
    </row>
    <row r="8" spans="1:18">
      <c r="A8" s="81"/>
      <c r="C8" s="74"/>
      <c r="D8" s="74"/>
      <c r="E8" s="82" t="s">
        <v>350</v>
      </c>
      <c r="F8" s="83"/>
      <c r="G8" s="83"/>
      <c r="H8" s="74"/>
      <c r="I8" s="74"/>
      <c r="J8" s="74"/>
      <c r="K8" s="74"/>
      <c r="L8" s="79"/>
      <c r="O8" s="80"/>
      <c r="P8" s="80"/>
      <c r="Q8" s="80"/>
      <c r="R8" s="78"/>
    </row>
    <row r="9" spans="1:18">
      <c r="A9" s="81"/>
      <c r="C9" s="74"/>
      <c r="D9" s="74"/>
      <c r="E9" s="84"/>
      <c r="F9" s="74"/>
      <c r="G9" s="74"/>
      <c r="H9" s="74"/>
      <c r="I9" s="74"/>
      <c r="J9" s="74"/>
      <c r="K9" s="74"/>
      <c r="L9" s="79"/>
      <c r="O9" s="80"/>
      <c r="P9" s="80"/>
      <c r="Q9" s="80"/>
      <c r="R9" s="78"/>
    </row>
    <row r="10" spans="1:18">
      <c r="A10" s="81" t="s">
        <v>6</v>
      </c>
      <c r="C10" s="74"/>
      <c r="D10" s="74"/>
      <c r="E10" s="84"/>
      <c r="F10" s="74"/>
      <c r="G10" s="74"/>
      <c r="H10" s="74"/>
      <c r="I10" s="74"/>
      <c r="J10" s="81" t="s">
        <v>7</v>
      </c>
      <c r="K10" s="74"/>
      <c r="L10" s="79"/>
      <c r="O10" s="78"/>
      <c r="P10" s="78"/>
      <c r="Q10" s="78"/>
      <c r="R10" s="78"/>
    </row>
    <row r="11" spans="1:18" ht="16.2" thickBot="1">
      <c r="A11" s="85" t="s">
        <v>8</v>
      </c>
      <c r="C11" s="74"/>
      <c r="D11" s="74"/>
      <c r="E11" s="74"/>
      <c r="F11" s="74"/>
      <c r="G11" s="74"/>
      <c r="H11" s="74"/>
      <c r="I11" s="74"/>
      <c r="J11" s="85" t="s">
        <v>9</v>
      </c>
      <c r="K11" s="74"/>
      <c r="L11" s="79"/>
    </row>
    <row r="12" spans="1:18">
      <c r="A12" s="81">
        <v>1</v>
      </c>
      <c r="C12" s="74" t="s">
        <v>10</v>
      </c>
      <c r="D12" s="74"/>
      <c r="E12" s="86"/>
      <c r="F12" s="74"/>
      <c r="G12" s="74"/>
      <c r="H12" s="74"/>
      <c r="I12" s="74"/>
      <c r="J12" s="17">
        <f>+J228</f>
        <v>33407133.272174224</v>
      </c>
      <c r="K12" s="74"/>
      <c r="L12" s="79"/>
    </row>
    <row r="13" spans="1:18">
      <c r="A13" s="81"/>
      <c r="C13" s="74"/>
      <c r="D13" s="74"/>
      <c r="E13" s="74"/>
      <c r="F13" s="74"/>
      <c r="G13" s="74"/>
      <c r="H13" s="74"/>
      <c r="I13" s="74"/>
      <c r="J13" s="86"/>
      <c r="K13" s="74"/>
      <c r="L13" s="79"/>
    </row>
    <row r="14" spans="1:18">
      <c r="A14" s="81"/>
      <c r="C14" s="74"/>
      <c r="D14" s="74"/>
      <c r="E14" s="74"/>
      <c r="F14" s="74"/>
      <c r="G14" s="74"/>
      <c r="H14" s="74"/>
      <c r="I14" s="74"/>
      <c r="J14" s="86"/>
      <c r="K14" s="74"/>
      <c r="L14" s="79"/>
    </row>
    <row r="15" spans="1:18" ht="16.2" thickBot="1">
      <c r="A15" s="81" t="s">
        <v>4</v>
      </c>
      <c r="C15" s="72" t="s">
        <v>11</v>
      </c>
      <c r="D15" s="87" t="s">
        <v>12</v>
      </c>
      <c r="E15" s="85" t="s">
        <v>13</v>
      </c>
      <c r="F15" s="64"/>
      <c r="G15" s="88" t="s">
        <v>14</v>
      </c>
      <c r="H15" s="88"/>
      <c r="I15" s="74"/>
      <c r="J15" s="86"/>
      <c r="K15" s="74"/>
      <c r="L15" s="79"/>
    </row>
    <row r="16" spans="1:18">
      <c r="A16" s="81">
        <v>2</v>
      </c>
      <c r="C16" s="72" t="s">
        <v>15</v>
      </c>
      <c r="D16" s="64" t="s">
        <v>16</v>
      </c>
      <c r="E16" s="7">
        <f>J306</f>
        <v>311669</v>
      </c>
      <c r="F16" s="64"/>
      <c r="G16" s="64" t="s">
        <v>17</v>
      </c>
      <c r="H16" s="18">
        <f>J254</f>
        <v>0.93581671181628001</v>
      </c>
      <c r="I16" s="64"/>
      <c r="J16" s="7">
        <f>+H16*E16</f>
        <v>291665.05875506817</v>
      </c>
      <c r="K16" s="74"/>
      <c r="L16" s="79"/>
    </row>
    <row r="17" spans="1:17">
      <c r="A17" s="81">
        <v>3</v>
      </c>
      <c r="C17" s="72" t="s">
        <v>18</v>
      </c>
      <c r="D17" s="64" t="s">
        <v>19</v>
      </c>
      <c r="E17" s="7">
        <f>J313</f>
        <v>14712179</v>
      </c>
      <c r="F17" s="64"/>
      <c r="G17" s="7" t="str">
        <f t="shared" ref="G17:H19" si="0">+G16</f>
        <v>TP</v>
      </c>
      <c r="H17" s="18">
        <f t="shared" si="0"/>
        <v>0.93581671181628001</v>
      </c>
      <c r="I17" s="64"/>
      <c r="J17" s="7">
        <f>+H17*E17</f>
        <v>13767902.975432526</v>
      </c>
      <c r="K17" s="74"/>
      <c r="L17" s="79"/>
    </row>
    <row r="18" spans="1:17">
      <c r="A18" s="81">
        <v>4</v>
      </c>
      <c r="C18" s="90" t="s">
        <v>20</v>
      </c>
      <c r="D18" s="64"/>
      <c r="E18" s="51">
        <v>0</v>
      </c>
      <c r="F18" s="64"/>
      <c r="G18" s="7" t="str">
        <f t="shared" si="0"/>
        <v>TP</v>
      </c>
      <c r="H18" s="18">
        <f t="shared" si="0"/>
        <v>0.93581671181628001</v>
      </c>
      <c r="I18" s="64"/>
      <c r="J18" s="7">
        <f>+H18*E18</f>
        <v>0</v>
      </c>
      <c r="K18" s="74"/>
      <c r="L18" s="79"/>
      <c r="N18" s="91"/>
      <c r="O18" s="92"/>
      <c r="P18" s="92"/>
      <c r="Q18" s="92"/>
    </row>
    <row r="19" spans="1:17" ht="16.2" thickBot="1">
      <c r="A19" s="81">
        <v>5</v>
      </c>
      <c r="C19" s="90" t="s">
        <v>21</v>
      </c>
      <c r="D19" s="64"/>
      <c r="E19" s="51">
        <v>0</v>
      </c>
      <c r="F19" s="64"/>
      <c r="G19" s="7" t="str">
        <f t="shared" si="0"/>
        <v>TP</v>
      </c>
      <c r="H19" s="18">
        <f t="shared" si="0"/>
        <v>0.93581671181628001</v>
      </c>
      <c r="I19" s="64"/>
      <c r="J19" s="19">
        <f>+H19*E19</f>
        <v>0</v>
      </c>
      <c r="K19" s="74"/>
      <c r="L19" s="79"/>
      <c r="N19" s="91"/>
      <c r="O19" s="92"/>
      <c r="P19" s="92"/>
      <c r="Q19" s="92"/>
    </row>
    <row r="20" spans="1:17">
      <c r="A20" s="81">
        <v>6</v>
      </c>
      <c r="C20" s="72" t="s">
        <v>22</v>
      </c>
      <c r="D20" s="74"/>
      <c r="E20" s="94" t="s">
        <v>4</v>
      </c>
      <c r="F20" s="64"/>
      <c r="G20" s="64"/>
      <c r="H20" s="89"/>
      <c r="I20" s="64"/>
      <c r="J20" s="7">
        <f>SUM(J16:J19)</f>
        <v>14059568.034187594</v>
      </c>
      <c r="K20" s="74"/>
      <c r="L20" s="79"/>
      <c r="N20" s="95"/>
      <c r="O20" s="92"/>
      <c r="P20" s="92"/>
      <c r="Q20" s="92"/>
    </row>
    <row r="21" spans="1:17">
      <c r="A21" s="81"/>
      <c r="D21" s="74"/>
      <c r="E21" s="64" t="s">
        <v>4</v>
      </c>
      <c r="F21" s="74"/>
      <c r="G21" s="74"/>
      <c r="H21" s="89"/>
      <c r="I21" s="74"/>
      <c r="K21" s="74"/>
      <c r="L21" s="79"/>
      <c r="N21" s="95"/>
      <c r="O21" s="92"/>
      <c r="P21" s="92"/>
      <c r="Q21" s="92"/>
    </row>
    <row r="22" spans="1:17">
      <c r="A22" s="96" t="s">
        <v>23</v>
      </c>
      <c r="C22" s="97" t="s">
        <v>24</v>
      </c>
      <c r="D22" s="98"/>
      <c r="E22" s="99" t="s">
        <v>4</v>
      </c>
      <c r="F22" s="98"/>
      <c r="G22" s="98"/>
      <c r="H22" s="100"/>
      <c r="I22" s="98"/>
      <c r="J22" s="52">
        <v>21229594</v>
      </c>
      <c r="K22" s="74"/>
      <c r="L22" s="79"/>
      <c r="N22" s="95"/>
      <c r="O22" s="92"/>
      <c r="P22" s="92"/>
      <c r="Q22" s="92"/>
    </row>
    <row r="23" spans="1:17" ht="16.2" thickBot="1">
      <c r="A23" s="96" t="s">
        <v>25</v>
      </c>
      <c r="C23" s="97" t="s">
        <v>26</v>
      </c>
      <c r="D23" s="98" t="s">
        <v>27</v>
      </c>
      <c r="E23" s="99"/>
      <c r="F23" s="98"/>
      <c r="G23" s="98"/>
      <c r="H23" s="100"/>
      <c r="I23" s="98"/>
      <c r="J23" s="53">
        <v>20305386</v>
      </c>
      <c r="K23" s="74"/>
      <c r="L23" s="79"/>
      <c r="N23" s="95"/>
      <c r="O23" s="92"/>
      <c r="P23" s="92"/>
      <c r="Q23" s="92"/>
    </row>
    <row r="24" spans="1:17">
      <c r="A24" s="96" t="s">
        <v>28</v>
      </c>
      <c r="C24" s="97" t="s">
        <v>29</v>
      </c>
      <c r="D24" s="98" t="s">
        <v>30</v>
      </c>
      <c r="E24" s="99"/>
      <c r="F24" s="98"/>
      <c r="G24" s="98"/>
      <c r="H24" s="100"/>
      <c r="I24" s="98"/>
      <c r="J24" s="21">
        <f>J22-J23</f>
        <v>924208</v>
      </c>
      <c r="K24" s="74"/>
      <c r="L24" s="79"/>
      <c r="N24" s="95"/>
      <c r="O24" s="92"/>
      <c r="P24" s="92"/>
      <c r="Q24" s="92"/>
    </row>
    <row r="25" spans="1:17">
      <c r="A25" s="96" t="s">
        <v>31</v>
      </c>
      <c r="C25" s="97" t="s">
        <v>32</v>
      </c>
      <c r="D25" s="98" t="s">
        <v>356</v>
      </c>
      <c r="E25" s="99"/>
      <c r="F25" s="98"/>
      <c r="G25" s="98"/>
      <c r="H25" s="100"/>
      <c r="I25" s="98"/>
      <c r="J25" s="21">
        <f>E399</f>
        <v>131549.5104</v>
      </c>
      <c r="K25" s="74"/>
      <c r="L25" s="79"/>
      <c r="N25" s="101"/>
      <c r="O25" s="102"/>
      <c r="P25" s="92"/>
      <c r="Q25" s="92"/>
    </row>
    <row r="26" spans="1:17" ht="16.2" thickBot="1">
      <c r="A26" s="96" t="s">
        <v>33</v>
      </c>
      <c r="C26" s="97" t="s">
        <v>34</v>
      </c>
      <c r="D26" s="98"/>
      <c r="E26" s="99"/>
      <c r="F26" s="98"/>
      <c r="G26" s="98"/>
      <c r="H26" s="100"/>
      <c r="I26" s="98"/>
      <c r="J26" s="53">
        <f>71217+4024</f>
        <v>75241</v>
      </c>
      <c r="K26" s="74"/>
      <c r="L26" s="79"/>
      <c r="N26" s="103"/>
      <c r="O26" s="103"/>
      <c r="P26" s="92"/>
      <c r="Q26" s="92"/>
    </row>
    <row r="27" spans="1:17">
      <c r="A27" s="81"/>
      <c r="C27" s="72"/>
      <c r="D27" s="74"/>
      <c r="J27" s="64"/>
      <c r="K27" s="74"/>
      <c r="L27" s="79"/>
      <c r="N27" s="104"/>
      <c r="O27" s="104"/>
      <c r="P27" s="92"/>
      <c r="Q27" s="92"/>
    </row>
    <row r="28" spans="1:17" ht="16.2" thickBot="1">
      <c r="A28" s="81" t="s">
        <v>401</v>
      </c>
      <c r="C28" s="72" t="s">
        <v>35</v>
      </c>
      <c r="D28" s="105" t="s">
        <v>36</v>
      </c>
      <c r="E28" s="94"/>
      <c r="F28" s="64"/>
      <c r="G28" s="64"/>
      <c r="H28" s="64"/>
      <c r="I28" s="64"/>
      <c r="J28" s="22">
        <f>+J12-J20+J24+J25+J26</f>
        <v>20478563.748386633</v>
      </c>
      <c r="K28" s="74"/>
      <c r="L28" s="79"/>
      <c r="N28" s="106"/>
      <c r="O28" s="106"/>
      <c r="P28" s="92"/>
      <c r="Q28" s="92"/>
    </row>
    <row r="29" spans="1:17" ht="16.2" thickTop="1">
      <c r="A29" s="81" t="s">
        <v>400</v>
      </c>
      <c r="C29" s="72" t="s">
        <v>403</v>
      </c>
      <c r="D29" s="105"/>
      <c r="E29" s="94"/>
      <c r="F29" s="64"/>
      <c r="G29" s="64"/>
      <c r="H29" s="64"/>
      <c r="I29" s="64"/>
      <c r="J29" s="55">
        <v>0</v>
      </c>
      <c r="K29" s="74"/>
      <c r="L29" s="79"/>
      <c r="N29" s="106"/>
      <c r="O29" s="106"/>
      <c r="P29" s="92"/>
      <c r="Q29" s="92"/>
    </row>
    <row r="30" spans="1:17" ht="16.2" thickBot="1">
      <c r="A30" s="81" t="s">
        <v>402</v>
      </c>
      <c r="C30" s="72" t="s">
        <v>404</v>
      </c>
      <c r="D30" s="105"/>
      <c r="E30" s="94"/>
      <c r="F30" s="64"/>
      <c r="G30" s="64"/>
      <c r="H30" s="64"/>
      <c r="I30" s="64"/>
      <c r="J30" s="54">
        <v>0</v>
      </c>
      <c r="K30" s="74"/>
      <c r="L30" s="79"/>
      <c r="N30" s="106"/>
      <c r="O30" s="106"/>
      <c r="P30" s="92"/>
      <c r="Q30" s="92"/>
    </row>
    <row r="31" spans="1:17">
      <c r="A31" s="81">
        <v>7</v>
      </c>
      <c r="C31" s="72" t="s">
        <v>405</v>
      </c>
      <c r="D31" s="105"/>
      <c r="E31" s="94"/>
      <c r="F31" s="64"/>
      <c r="G31" s="64"/>
      <c r="H31" s="64"/>
      <c r="I31" s="64"/>
      <c r="J31" s="12">
        <f>SUM(J28:J30)</f>
        <v>20478563.748386633</v>
      </c>
      <c r="K31" s="74"/>
      <c r="L31" s="79"/>
      <c r="N31" s="106"/>
      <c r="O31" s="106"/>
      <c r="P31" s="92"/>
      <c r="Q31" s="92"/>
    </row>
    <row r="32" spans="1:17">
      <c r="A32" s="81"/>
      <c r="D32" s="74"/>
      <c r="E32" s="94"/>
      <c r="F32" s="64"/>
      <c r="G32" s="64"/>
      <c r="H32" s="64"/>
      <c r="I32" s="64"/>
      <c r="K32" s="74"/>
      <c r="L32" s="79"/>
      <c r="N32" s="108"/>
      <c r="O32" s="78"/>
      <c r="P32" s="92"/>
      <c r="Q32" s="92"/>
    </row>
    <row r="33" spans="1:17">
      <c r="A33" s="81"/>
      <c r="D33" s="64"/>
      <c r="J33" s="64"/>
      <c r="K33" s="74"/>
      <c r="L33" s="79"/>
      <c r="N33" s="101"/>
      <c r="O33" s="102"/>
      <c r="P33" s="92"/>
      <c r="Q33" s="92"/>
    </row>
    <row r="34" spans="1:17">
      <c r="A34" s="81"/>
      <c r="C34" s="72" t="s">
        <v>37</v>
      </c>
      <c r="D34" s="74"/>
      <c r="E34" s="86"/>
      <c r="F34" s="74"/>
      <c r="G34" s="74"/>
      <c r="H34" s="74"/>
      <c r="I34" s="74"/>
      <c r="J34" s="86"/>
      <c r="K34" s="74"/>
      <c r="L34" s="79"/>
      <c r="N34" s="95"/>
      <c r="O34" s="92"/>
      <c r="P34" s="92"/>
      <c r="Q34" s="92"/>
    </row>
    <row r="35" spans="1:17">
      <c r="A35" s="81">
        <v>8</v>
      </c>
      <c r="C35" s="72" t="s">
        <v>38</v>
      </c>
      <c r="E35" s="109"/>
      <c r="F35" s="74"/>
      <c r="G35" s="74"/>
      <c r="H35" s="79" t="s">
        <v>39</v>
      </c>
      <c r="I35" s="74"/>
      <c r="J35" s="58">
        <v>498359</v>
      </c>
      <c r="K35" s="74"/>
      <c r="L35" s="79"/>
      <c r="N35" s="110"/>
      <c r="O35" s="92"/>
      <c r="P35" s="92"/>
      <c r="Q35" s="92"/>
    </row>
    <row r="36" spans="1:17">
      <c r="A36" s="81">
        <v>9</v>
      </c>
      <c r="C36" s="72" t="s">
        <v>40</v>
      </c>
      <c r="D36" s="64"/>
      <c r="E36" s="64"/>
      <c r="F36" s="64"/>
      <c r="G36" s="64"/>
      <c r="H36" s="87" t="s">
        <v>41</v>
      </c>
      <c r="I36" s="64"/>
      <c r="J36" s="58">
        <v>0</v>
      </c>
      <c r="K36" s="74"/>
      <c r="L36" s="79"/>
    </row>
    <row r="37" spans="1:17">
      <c r="A37" s="81">
        <v>10</v>
      </c>
      <c r="C37" s="90" t="s">
        <v>42</v>
      </c>
      <c r="D37" s="74"/>
      <c r="E37" s="111"/>
      <c r="F37" s="74"/>
      <c r="H37" s="79" t="s">
        <v>43</v>
      </c>
      <c r="I37" s="74"/>
      <c r="J37" s="58">
        <v>118666</v>
      </c>
      <c r="K37" s="74"/>
      <c r="L37" s="79"/>
    </row>
    <row r="38" spans="1:17">
      <c r="A38" s="81">
        <v>11</v>
      </c>
      <c r="C38" s="72" t="s">
        <v>44</v>
      </c>
      <c r="D38" s="74"/>
      <c r="E38" s="74"/>
      <c r="F38" s="74"/>
      <c r="H38" s="79" t="s">
        <v>45</v>
      </c>
      <c r="I38" s="74"/>
      <c r="J38" s="57">
        <v>0</v>
      </c>
      <c r="K38" s="74"/>
      <c r="L38" s="79"/>
    </row>
    <row r="39" spans="1:17">
      <c r="A39" s="81">
        <v>12</v>
      </c>
      <c r="C39" s="90" t="s">
        <v>46</v>
      </c>
      <c r="D39" s="74"/>
      <c r="E39" s="74"/>
      <c r="F39" s="74"/>
      <c r="G39" s="74"/>
      <c r="H39" s="74"/>
      <c r="I39" s="74"/>
      <c r="J39" s="57">
        <v>0</v>
      </c>
      <c r="K39" s="74"/>
      <c r="L39" s="79"/>
    </row>
    <row r="40" spans="1:17">
      <c r="A40" s="81">
        <v>13</v>
      </c>
      <c r="C40" s="90" t="s">
        <v>47</v>
      </c>
      <c r="D40" s="74"/>
      <c r="E40" s="74"/>
      <c r="F40" s="74"/>
      <c r="G40" s="74"/>
      <c r="H40" s="79"/>
      <c r="I40" s="74"/>
      <c r="J40" s="57">
        <v>0</v>
      </c>
      <c r="K40" s="74"/>
      <c r="L40" s="79"/>
    </row>
    <row r="41" spans="1:17" ht="16.2" thickBot="1">
      <c r="A41" s="81">
        <v>14</v>
      </c>
      <c r="C41" s="90" t="s">
        <v>48</v>
      </c>
      <c r="D41" s="74"/>
      <c r="E41" s="74"/>
      <c r="F41" s="74"/>
      <c r="G41" s="74"/>
      <c r="H41" s="74"/>
      <c r="I41" s="74"/>
      <c r="J41" s="56">
        <v>0</v>
      </c>
      <c r="K41" s="74"/>
      <c r="L41" s="79"/>
    </row>
    <row r="42" spans="1:17">
      <c r="A42" s="81">
        <v>15</v>
      </c>
      <c r="C42" s="72" t="s">
        <v>49</v>
      </c>
      <c r="D42" s="74"/>
      <c r="E42" s="74"/>
      <c r="F42" s="74"/>
      <c r="G42" s="74"/>
      <c r="H42" s="74"/>
      <c r="I42" s="74"/>
      <c r="J42" s="16">
        <f>SUM(J35:J41)</f>
        <v>617025</v>
      </c>
      <c r="K42" s="74"/>
      <c r="L42" s="79"/>
    </row>
    <row r="43" spans="1:17">
      <c r="A43" s="81"/>
      <c r="C43" s="72"/>
      <c r="D43" s="74"/>
      <c r="E43" s="74"/>
      <c r="F43" s="74"/>
      <c r="G43" s="74"/>
      <c r="H43" s="74"/>
      <c r="I43" s="74"/>
      <c r="J43" s="86"/>
      <c r="K43" s="74"/>
      <c r="L43" s="79"/>
    </row>
    <row r="44" spans="1:17">
      <c r="A44" s="81">
        <v>16</v>
      </c>
      <c r="C44" s="72" t="s">
        <v>50</v>
      </c>
      <c r="D44" s="74" t="s">
        <v>51</v>
      </c>
      <c r="E44" s="23">
        <f>IF(J42&gt;0,J28/J42,0)</f>
        <v>33.189196140167148</v>
      </c>
      <c r="F44" s="74"/>
      <c r="G44" s="74"/>
      <c r="H44" s="74"/>
      <c r="I44" s="74"/>
      <c r="K44" s="74"/>
      <c r="L44" s="79"/>
    </row>
    <row r="45" spans="1:17">
      <c r="A45" s="81">
        <v>17</v>
      </c>
      <c r="C45" s="72" t="s">
        <v>52</v>
      </c>
      <c r="D45" s="74" t="s">
        <v>53</v>
      </c>
      <c r="E45" s="23">
        <f>+E44/12</f>
        <v>2.7657663450139292</v>
      </c>
      <c r="F45" s="74"/>
      <c r="G45" s="74"/>
      <c r="H45" s="74"/>
      <c r="I45" s="74"/>
      <c r="K45" s="74"/>
      <c r="L45" s="79"/>
    </row>
    <row r="46" spans="1:17">
      <c r="A46" s="81"/>
      <c r="C46" s="72"/>
      <c r="D46" s="74"/>
      <c r="E46" s="112"/>
      <c r="F46" s="74"/>
      <c r="G46" s="74"/>
      <c r="H46" s="74"/>
      <c r="I46" s="74"/>
      <c r="K46" s="74"/>
      <c r="L46" s="79"/>
    </row>
    <row r="47" spans="1:17">
      <c r="A47" s="81"/>
      <c r="C47" s="72"/>
      <c r="D47" s="74"/>
      <c r="E47" s="113" t="s">
        <v>54</v>
      </c>
      <c r="F47" s="74"/>
      <c r="G47" s="74"/>
      <c r="H47" s="74"/>
      <c r="I47" s="74"/>
      <c r="J47" s="114" t="s">
        <v>55</v>
      </c>
      <c r="K47" s="74"/>
      <c r="L47" s="79"/>
    </row>
    <row r="48" spans="1:17">
      <c r="A48" s="81"/>
      <c r="C48" s="72"/>
      <c r="D48" s="74"/>
      <c r="E48" s="112"/>
      <c r="F48" s="74"/>
      <c r="G48" s="74"/>
      <c r="H48" s="74"/>
      <c r="I48" s="74"/>
      <c r="K48" s="74"/>
      <c r="L48" s="79"/>
    </row>
    <row r="49" spans="1:12">
      <c r="A49" s="81">
        <v>18</v>
      </c>
      <c r="C49" s="72" t="s">
        <v>56</v>
      </c>
      <c r="D49" s="73" t="s">
        <v>57</v>
      </c>
      <c r="E49" s="23">
        <f>+E44/52</f>
        <v>0.63825377192629129</v>
      </c>
      <c r="F49" s="74"/>
      <c r="G49" s="74"/>
      <c r="H49" s="74"/>
      <c r="I49" s="74"/>
      <c r="J49" s="24">
        <f>+E44/52</f>
        <v>0.63825377192629129</v>
      </c>
      <c r="K49" s="74"/>
      <c r="L49" s="79"/>
    </row>
    <row r="50" spans="1:12">
      <c r="A50" s="81">
        <v>19</v>
      </c>
      <c r="C50" s="72" t="s">
        <v>58</v>
      </c>
      <c r="D50" s="73" t="s">
        <v>59</v>
      </c>
      <c r="E50" s="23">
        <f>+E44/260</f>
        <v>0.12765075438525827</v>
      </c>
      <c r="F50" s="74" t="s">
        <v>60</v>
      </c>
      <c r="H50" s="74"/>
      <c r="I50" s="74"/>
      <c r="J50" s="24">
        <f>+E44/365</f>
        <v>9.0929304493608629E-2</v>
      </c>
      <c r="K50" s="74"/>
      <c r="L50" s="79"/>
    </row>
    <row r="51" spans="1:12">
      <c r="A51" s="81">
        <v>20</v>
      </c>
      <c r="C51" s="72" t="s">
        <v>61</v>
      </c>
      <c r="D51" s="115" t="s">
        <v>361</v>
      </c>
      <c r="E51" s="25">
        <f>+E44/4160*1000</f>
        <v>7.9781721490786426</v>
      </c>
      <c r="F51" s="74" t="s">
        <v>362</v>
      </c>
      <c r="H51" s="74"/>
      <c r="I51" s="74"/>
      <c r="J51" s="24">
        <f>+E44/8760*1000</f>
        <v>3.7887210205670261</v>
      </c>
      <c r="K51" s="74"/>
      <c r="L51" s="79" t="s">
        <v>4</v>
      </c>
    </row>
    <row r="52" spans="1:12">
      <c r="A52" s="81"/>
      <c r="C52" s="72"/>
      <c r="D52" s="74"/>
      <c r="E52" s="74"/>
      <c r="F52" s="74"/>
      <c r="H52" s="74"/>
      <c r="I52" s="74"/>
      <c r="K52" s="74"/>
      <c r="L52" s="79" t="s">
        <v>4</v>
      </c>
    </row>
    <row r="53" spans="1:12">
      <c r="A53" s="81">
        <v>21</v>
      </c>
      <c r="C53" s="72" t="s">
        <v>62</v>
      </c>
      <c r="D53" s="74" t="s">
        <v>63</v>
      </c>
      <c r="E53" s="2">
        <v>0</v>
      </c>
      <c r="F53" s="116" t="s">
        <v>64</v>
      </c>
      <c r="G53" s="116"/>
      <c r="H53" s="116"/>
      <c r="I53" s="116"/>
      <c r="J53" s="26">
        <f>E53</f>
        <v>0</v>
      </c>
      <c r="K53" s="116" t="s">
        <v>64</v>
      </c>
      <c r="L53" s="79"/>
    </row>
    <row r="54" spans="1:12">
      <c r="A54" s="81">
        <v>22</v>
      </c>
      <c r="C54" s="72"/>
      <c r="D54" s="74"/>
      <c r="E54" s="2">
        <v>0</v>
      </c>
      <c r="F54" s="116" t="s">
        <v>65</v>
      </c>
      <c r="G54" s="116"/>
      <c r="H54" s="116"/>
      <c r="I54" s="116"/>
      <c r="J54" s="26">
        <f>E54</f>
        <v>0</v>
      </c>
      <c r="K54" s="116" t="s">
        <v>65</v>
      </c>
      <c r="L54" s="79"/>
    </row>
    <row r="55" spans="1:12" s="118" customFormat="1">
      <c r="A55" s="117"/>
      <c r="C55" s="119"/>
      <c r="D55" s="79"/>
      <c r="E55" s="120"/>
      <c r="F55" s="120"/>
      <c r="G55" s="120"/>
      <c r="H55" s="120"/>
      <c r="I55" s="120"/>
      <c r="J55" s="120"/>
      <c r="K55" s="120"/>
      <c r="L55" s="79"/>
    </row>
    <row r="56" spans="1:12" s="118" customFormat="1">
      <c r="A56" s="117"/>
      <c r="C56" s="119"/>
      <c r="D56" s="79"/>
      <c r="E56" s="120"/>
      <c r="F56" s="120"/>
      <c r="G56" s="120"/>
      <c r="H56" s="120"/>
      <c r="I56" s="120"/>
      <c r="J56" s="120"/>
      <c r="K56" s="120"/>
      <c r="L56" s="79"/>
    </row>
    <row r="57" spans="1:12" s="118" customFormat="1">
      <c r="A57" s="117"/>
      <c r="C57" s="119"/>
      <c r="D57" s="79"/>
      <c r="E57" s="120"/>
      <c r="F57" s="120"/>
      <c r="G57" s="120"/>
      <c r="H57" s="120"/>
      <c r="I57" s="120"/>
      <c r="J57" s="120"/>
      <c r="K57" s="120"/>
      <c r="L57" s="79"/>
    </row>
    <row r="58" spans="1:12" s="118" customFormat="1">
      <c r="A58" s="117"/>
      <c r="C58" s="119"/>
      <c r="D58" s="79"/>
      <c r="E58" s="120"/>
      <c r="F58" s="120"/>
      <c r="G58" s="120"/>
      <c r="H58" s="120"/>
      <c r="I58" s="120"/>
      <c r="J58" s="120"/>
      <c r="K58" s="120"/>
      <c r="L58" s="79"/>
    </row>
    <row r="59" spans="1:12" s="118" customFormat="1">
      <c r="A59" s="117"/>
      <c r="C59" s="119"/>
      <c r="D59" s="79"/>
      <c r="E59" s="120"/>
      <c r="F59" s="120"/>
      <c r="G59" s="120"/>
      <c r="H59" s="120"/>
      <c r="I59" s="120"/>
      <c r="J59" s="120"/>
      <c r="K59" s="120"/>
      <c r="L59" s="79"/>
    </row>
    <row r="60" spans="1:12" s="118" customFormat="1">
      <c r="A60" s="117"/>
      <c r="C60" s="119"/>
      <c r="D60" s="79"/>
      <c r="E60" s="120"/>
      <c r="F60" s="120"/>
      <c r="G60" s="120"/>
      <c r="H60" s="120"/>
      <c r="I60" s="120"/>
      <c r="J60" s="120"/>
      <c r="K60" s="120"/>
      <c r="L60" s="79"/>
    </row>
    <row r="61" spans="1:12" s="118" customFormat="1">
      <c r="A61" s="117"/>
      <c r="C61" s="119"/>
      <c r="D61" s="79"/>
      <c r="E61" s="120"/>
      <c r="F61" s="120"/>
      <c r="G61" s="120"/>
      <c r="H61" s="120"/>
      <c r="I61" s="120"/>
      <c r="J61" s="120"/>
      <c r="K61" s="120"/>
      <c r="L61" s="79"/>
    </row>
    <row r="62" spans="1:12" s="118" customFormat="1">
      <c r="A62" s="117"/>
      <c r="C62" s="119"/>
      <c r="D62" s="79"/>
      <c r="E62" s="120"/>
      <c r="F62" s="120"/>
      <c r="G62" s="120"/>
      <c r="H62" s="120"/>
      <c r="I62" s="120"/>
      <c r="J62" s="120"/>
      <c r="K62" s="120"/>
      <c r="L62" s="79"/>
    </row>
    <row r="63" spans="1:12" s="118" customFormat="1">
      <c r="A63" s="117"/>
      <c r="C63" s="119"/>
      <c r="D63" s="79"/>
      <c r="E63" s="120"/>
      <c r="F63" s="120"/>
      <c r="G63" s="120"/>
      <c r="H63" s="120"/>
      <c r="I63" s="120"/>
      <c r="J63" s="120"/>
      <c r="K63" s="120"/>
      <c r="L63" s="79"/>
    </row>
    <row r="64" spans="1:12" s="118" customFormat="1">
      <c r="A64" s="117"/>
      <c r="C64" s="119"/>
      <c r="D64" s="79"/>
      <c r="E64" s="120"/>
      <c r="F64" s="120"/>
      <c r="G64" s="120"/>
      <c r="H64" s="120"/>
      <c r="I64" s="120"/>
      <c r="J64" s="120"/>
      <c r="K64" s="120"/>
      <c r="L64" s="79"/>
    </row>
    <row r="65" spans="1:12" s="118" customFormat="1">
      <c r="A65" s="117"/>
      <c r="C65" s="119"/>
      <c r="D65" s="79"/>
      <c r="E65" s="120"/>
      <c r="F65" s="120"/>
      <c r="G65" s="120"/>
      <c r="H65" s="120"/>
      <c r="I65" s="120"/>
      <c r="J65" s="120"/>
      <c r="K65" s="120"/>
      <c r="L65" s="79"/>
    </row>
    <row r="66" spans="1:12" s="118" customFormat="1">
      <c r="A66" s="117"/>
      <c r="C66" s="119"/>
      <c r="D66" s="79"/>
      <c r="E66" s="120"/>
      <c r="F66" s="120"/>
      <c r="G66" s="120"/>
      <c r="H66" s="120"/>
      <c r="I66" s="120"/>
      <c r="J66" s="120"/>
      <c r="K66" s="120"/>
      <c r="L66" s="79"/>
    </row>
    <row r="67" spans="1:12" s="118" customFormat="1">
      <c r="A67" s="117"/>
      <c r="C67" s="119"/>
      <c r="D67" s="79"/>
      <c r="E67" s="120"/>
      <c r="F67" s="120"/>
      <c r="G67" s="120"/>
      <c r="H67" s="120"/>
      <c r="I67" s="120"/>
      <c r="J67" s="120"/>
      <c r="K67" s="120"/>
      <c r="L67" s="79"/>
    </row>
    <row r="68" spans="1:12" s="118" customFormat="1">
      <c r="A68" s="117"/>
      <c r="C68" s="119"/>
      <c r="D68" s="79"/>
      <c r="E68" s="120"/>
      <c r="F68" s="120"/>
      <c r="G68" s="120"/>
      <c r="H68" s="120"/>
      <c r="I68" s="120"/>
      <c r="J68" s="120"/>
      <c r="K68" s="120"/>
      <c r="L68" s="79"/>
    </row>
    <row r="69" spans="1:12" s="118" customFormat="1">
      <c r="A69" s="117"/>
      <c r="C69" s="119"/>
      <c r="D69" s="79"/>
      <c r="E69" s="120"/>
      <c r="F69" s="120"/>
      <c r="G69" s="120"/>
      <c r="H69" s="120"/>
      <c r="I69" s="120"/>
      <c r="J69" s="120"/>
      <c r="K69" s="120"/>
      <c r="L69" s="79"/>
    </row>
    <row r="70" spans="1:12" s="118" customFormat="1">
      <c r="A70" s="117"/>
      <c r="C70" s="119"/>
      <c r="D70" s="79"/>
      <c r="E70" s="120"/>
      <c r="F70" s="120"/>
      <c r="G70" s="120"/>
      <c r="H70" s="120"/>
      <c r="I70" s="120"/>
      <c r="J70" s="120"/>
      <c r="K70" s="120"/>
      <c r="L70" s="79"/>
    </row>
    <row r="71" spans="1:12" s="118" customFormat="1">
      <c r="A71" s="117"/>
      <c r="C71" s="119"/>
      <c r="D71" s="79"/>
      <c r="E71" s="120"/>
      <c r="F71" s="120"/>
      <c r="G71" s="120"/>
      <c r="H71" s="120"/>
      <c r="I71" s="120"/>
      <c r="J71" s="120"/>
      <c r="K71" s="120"/>
      <c r="L71" s="79"/>
    </row>
    <row r="72" spans="1:12" s="118" customFormat="1">
      <c r="A72" s="117"/>
      <c r="C72" s="119"/>
      <c r="D72" s="79"/>
      <c r="E72" s="120"/>
      <c r="F72" s="120"/>
      <c r="G72" s="120"/>
      <c r="H72" s="120"/>
      <c r="I72" s="120"/>
      <c r="J72" s="120"/>
      <c r="K72" s="120"/>
      <c r="L72" s="79"/>
    </row>
    <row r="73" spans="1:12" s="118" customFormat="1">
      <c r="A73" s="117"/>
      <c r="C73" s="119"/>
      <c r="D73" s="79"/>
      <c r="E73" s="120"/>
      <c r="F73" s="120"/>
      <c r="G73" s="120"/>
      <c r="H73" s="120"/>
      <c r="I73" s="120"/>
      <c r="J73" s="120"/>
      <c r="K73" s="120"/>
      <c r="L73" s="79"/>
    </row>
    <row r="74" spans="1:12" s="118" customFormat="1">
      <c r="A74" s="117"/>
      <c r="C74" s="119"/>
      <c r="D74" s="79"/>
      <c r="E74" s="120"/>
      <c r="F74" s="120"/>
      <c r="G74" s="120"/>
      <c r="H74" s="120"/>
      <c r="I74" s="120"/>
      <c r="J74" s="120"/>
      <c r="K74" s="120"/>
      <c r="L74" s="79"/>
    </row>
    <row r="75" spans="1:12" s="118" customFormat="1">
      <c r="A75" s="117"/>
      <c r="C75" s="119"/>
      <c r="D75" s="79"/>
      <c r="E75" s="120"/>
      <c r="F75" s="120"/>
      <c r="G75" s="120"/>
      <c r="H75" s="120"/>
      <c r="I75" s="120"/>
      <c r="J75" s="120"/>
      <c r="K75" s="120"/>
      <c r="L75" s="79"/>
    </row>
    <row r="76" spans="1:12" s="118" customFormat="1">
      <c r="A76" s="117"/>
      <c r="C76" s="119"/>
      <c r="D76" s="79"/>
      <c r="E76" s="120"/>
      <c r="F76" s="120"/>
      <c r="G76" s="120"/>
      <c r="H76" s="120"/>
      <c r="I76" s="120"/>
      <c r="J76" s="120"/>
      <c r="K76" s="120"/>
      <c r="L76" s="79"/>
    </row>
    <row r="77" spans="1:12" s="118" customFormat="1">
      <c r="A77" s="117"/>
      <c r="C77" s="119"/>
      <c r="D77" s="79"/>
      <c r="E77" s="120"/>
      <c r="F77" s="120"/>
      <c r="G77" s="120"/>
      <c r="H77" s="120"/>
      <c r="I77" s="120"/>
      <c r="J77" s="120"/>
      <c r="K77" s="120"/>
      <c r="L77" s="79"/>
    </row>
    <row r="78" spans="1:12" s="118" customFormat="1">
      <c r="A78" s="117"/>
      <c r="C78" s="119"/>
      <c r="D78" s="79"/>
      <c r="E78" s="120"/>
      <c r="F78" s="120"/>
      <c r="G78" s="120"/>
      <c r="H78" s="120"/>
      <c r="I78" s="120"/>
      <c r="J78" s="120"/>
      <c r="K78" s="120"/>
      <c r="L78" s="79"/>
    </row>
    <row r="79" spans="1:12" s="118" customFormat="1">
      <c r="A79" s="117"/>
      <c r="C79" s="119"/>
      <c r="D79" s="79"/>
      <c r="E79" s="120"/>
      <c r="F79" s="120"/>
      <c r="G79" s="120"/>
      <c r="H79" s="120"/>
      <c r="I79" s="120"/>
      <c r="J79" s="120"/>
      <c r="K79" s="120"/>
      <c r="L79" s="79"/>
    </row>
    <row r="80" spans="1:12">
      <c r="C80" s="72"/>
      <c r="D80" s="72"/>
      <c r="E80" s="73"/>
      <c r="F80" s="72"/>
      <c r="G80" s="72"/>
      <c r="H80" s="72"/>
      <c r="I80" s="74"/>
      <c r="J80" s="81"/>
      <c r="K80" s="81"/>
      <c r="L80" s="76"/>
    </row>
    <row r="81" spans="1:16">
      <c r="C81" s="72"/>
      <c r="D81" s="72"/>
      <c r="E81" s="73"/>
      <c r="F81" s="72"/>
      <c r="G81" s="72"/>
      <c r="H81" s="72"/>
      <c r="I81" s="74"/>
      <c r="J81" s="75"/>
      <c r="K81" s="75"/>
      <c r="L81" s="76"/>
    </row>
    <row r="82" spans="1:16">
      <c r="C82" s="72"/>
      <c r="D82" s="72"/>
      <c r="E82" s="73"/>
      <c r="F82" s="72"/>
      <c r="G82" s="72"/>
      <c r="H82" s="72"/>
      <c r="I82" s="74"/>
      <c r="J82" s="74"/>
      <c r="L82" s="75" t="s">
        <v>0</v>
      </c>
    </row>
    <row r="83" spans="1:16">
      <c r="C83" s="72"/>
      <c r="D83" s="72"/>
      <c r="E83" s="73"/>
      <c r="F83" s="72"/>
      <c r="G83" s="72"/>
      <c r="H83" s="72"/>
      <c r="I83" s="74"/>
      <c r="J83" s="74"/>
      <c r="K83" s="74"/>
      <c r="L83" s="76" t="s">
        <v>66</v>
      </c>
    </row>
    <row r="84" spans="1:16">
      <c r="C84" s="72"/>
      <c r="D84" s="72"/>
      <c r="E84" s="73"/>
      <c r="F84" s="72"/>
      <c r="G84" s="72"/>
      <c r="H84" s="72"/>
      <c r="I84" s="74"/>
      <c r="J84" s="74"/>
      <c r="K84" s="74"/>
      <c r="L84" s="76"/>
    </row>
    <row r="85" spans="1:16">
      <c r="C85" s="72" t="s">
        <v>2</v>
      </c>
      <c r="D85" s="72"/>
      <c r="E85" s="73" t="s">
        <v>3</v>
      </c>
      <c r="F85" s="72"/>
      <c r="G85" s="72"/>
      <c r="H85" s="72"/>
      <c r="I85" s="74"/>
      <c r="J85" s="14" t="str">
        <f>J5</f>
        <v>For the 12 months ended 12/31/17</v>
      </c>
      <c r="K85" s="1"/>
      <c r="L85" s="1"/>
    </row>
    <row r="86" spans="1:16">
      <c r="C86" s="72"/>
      <c r="D86" s="64" t="s">
        <v>4</v>
      </c>
      <c r="E86" s="64" t="s">
        <v>5</v>
      </c>
      <c r="F86" s="64"/>
      <c r="G86" s="64"/>
      <c r="H86" s="64"/>
      <c r="I86" s="74"/>
      <c r="J86" s="74"/>
      <c r="K86" s="74"/>
      <c r="L86" s="79"/>
    </row>
    <row r="87" spans="1:16">
      <c r="C87" s="72"/>
      <c r="D87" s="64"/>
      <c r="E87" s="64"/>
      <c r="F87" s="64"/>
      <c r="G87" s="64"/>
      <c r="H87" s="64"/>
      <c r="I87" s="74"/>
      <c r="J87" s="74"/>
      <c r="K87" s="74"/>
      <c r="L87" s="79"/>
    </row>
    <row r="88" spans="1:16">
      <c r="C88" s="72"/>
      <c r="D88" s="74"/>
      <c r="E88" s="15" t="str">
        <f>E8</f>
        <v>Montana-Dakota Utilities Co.</v>
      </c>
      <c r="F88" s="83"/>
      <c r="G88" s="83"/>
      <c r="H88" s="64"/>
      <c r="I88" s="64"/>
      <c r="J88" s="64"/>
      <c r="K88" s="64"/>
      <c r="L88" s="87"/>
    </row>
    <row r="89" spans="1:16">
      <c r="C89" s="81" t="s">
        <v>67</v>
      </c>
      <c r="D89" s="81" t="s">
        <v>68</v>
      </c>
      <c r="E89" s="81" t="s">
        <v>69</v>
      </c>
      <c r="F89" s="64" t="s">
        <v>4</v>
      </c>
      <c r="G89" s="64"/>
      <c r="H89" s="121" t="s">
        <v>70</v>
      </c>
      <c r="I89" s="64"/>
      <c r="J89" s="122" t="s">
        <v>71</v>
      </c>
      <c r="K89" s="64"/>
      <c r="L89" s="117"/>
    </row>
    <row r="90" spans="1:16">
      <c r="C90" s="72"/>
      <c r="D90" s="123" t="s">
        <v>72</v>
      </c>
      <c r="E90" s="64"/>
      <c r="F90" s="64"/>
      <c r="G90" s="64"/>
      <c r="H90" s="81"/>
      <c r="I90" s="64"/>
      <c r="J90" s="124" t="s">
        <v>73</v>
      </c>
      <c r="K90" s="64"/>
      <c r="L90" s="117"/>
    </row>
    <row r="91" spans="1:16">
      <c r="A91" s="81" t="s">
        <v>6</v>
      </c>
      <c r="C91" s="72"/>
      <c r="D91" s="125" t="s">
        <v>74</v>
      </c>
      <c r="E91" s="124" t="s">
        <v>75</v>
      </c>
      <c r="F91" s="126"/>
      <c r="G91" s="124" t="s">
        <v>76</v>
      </c>
      <c r="I91" s="126"/>
      <c r="J91" s="81" t="s">
        <v>77</v>
      </c>
      <c r="K91" s="64"/>
      <c r="L91" s="117"/>
    </row>
    <row r="92" spans="1:16" ht="16.2" thickBot="1">
      <c r="A92" s="85" t="s">
        <v>8</v>
      </c>
      <c r="C92" s="127" t="s">
        <v>78</v>
      </c>
      <c r="D92" s="64"/>
      <c r="E92" s="64"/>
      <c r="F92" s="64"/>
      <c r="G92" s="64"/>
      <c r="H92" s="64"/>
      <c r="I92" s="64"/>
      <c r="J92" s="64"/>
      <c r="K92" s="64"/>
      <c r="L92" s="107"/>
      <c r="M92" s="78"/>
      <c r="N92" s="78"/>
      <c r="O92" s="78"/>
    </row>
    <row r="93" spans="1:16">
      <c r="A93" s="81"/>
      <c r="C93" s="72"/>
      <c r="D93" s="64"/>
      <c r="E93" s="64"/>
      <c r="F93" s="64"/>
      <c r="G93" s="64"/>
      <c r="H93" s="64"/>
      <c r="I93" s="64"/>
      <c r="J93" s="64"/>
      <c r="K93" s="64"/>
      <c r="L93" s="128"/>
      <c r="M93" s="78"/>
      <c r="N93" s="129"/>
      <c r="O93" s="129"/>
    </row>
    <row r="94" spans="1:16">
      <c r="A94" s="81"/>
      <c r="C94" s="130" t="s">
        <v>357</v>
      </c>
      <c r="D94" s="131"/>
      <c r="E94" s="64"/>
      <c r="F94" s="64"/>
      <c r="G94" s="64"/>
      <c r="H94" s="64"/>
      <c r="I94" s="64"/>
      <c r="J94" s="64"/>
      <c r="K94" s="64"/>
      <c r="L94" s="128"/>
      <c r="M94" s="78"/>
      <c r="N94" s="129"/>
      <c r="O94" s="129"/>
    </row>
    <row r="95" spans="1:16">
      <c r="A95" s="81">
        <v>1</v>
      </c>
      <c r="C95" s="72" t="s">
        <v>79</v>
      </c>
      <c r="D95" s="87" t="s">
        <v>80</v>
      </c>
      <c r="E95" s="51">
        <v>941546426</v>
      </c>
      <c r="F95" s="64"/>
      <c r="G95" s="64" t="s">
        <v>81</v>
      </c>
      <c r="H95" s="132" t="s">
        <v>4</v>
      </c>
      <c r="I95" s="64"/>
      <c r="J95" s="64" t="s">
        <v>4</v>
      </c>
      <c r="K95" s="64"/>
      <c r="L95" s="133"/>
      <c r="M95" s="78"/>
      <c r="N95" s="133"/>
      <c r="O95" s="133"/>
    </row>
    <row r="96" spans="1:16">
      <c r="A96" s="81">
        <v>2</v>
      </c>
      <c r="C96" s="72" t="s">
        <v>82</v>
      </c>
      <c r="D96" s="87" t="s">
        <v>83</v>
      </c>
      <c r="E96" s="51">
        <v>280916396</v>
      </c>
      <c r="F96" s="64"/>
      <c r="G96" s="64" t="s">
        <v>17</v>
      </c>
      <c r="H96" s="27">
        <f>J254</f>
        <v>0.93581671181628001</v>
      </c>
      <c r="I96" s="64"/>
      <c r="J96" s="7">
        <f>+H96*E96</f>
        <v>262886258</v>
      </c>
      <c r="K96" s="64"/>
      <c r="L96" s="107"/>
      <c r="M96" s="78"/>
      <c r="N96" s="133"/>
      <c r="O96" s="133"/>
      <c r="P96" s="118"/>
    </row>
    <row r="97" spans="1:15">
      <c r="A97" s="81">
        <v>3</v>
      </c>
      <c r="C97" s="72" t="s">
        <v>84</v>
      </c>
      <c r="D97" s="87" t="s">
        <v>85</v>
      </c>
      <c r="E97" s="51">
        <v>350008453</v>
      </c>
      <c r="F97" s="64"/>
      <c r="G97" s="64" t="s">
        <v>81</v>
      </c>
      <c r="H97" s="132" t="s">
        <v>4</v>
      </c>
      <c r="I97" s="64"/>
      <c r="J97" s="64" t="s">
        <v>4</v>
      </c>
      <c r="K97" s="64"/>
      <c r="L97" s="107"/>
      <c r="M97" s="78"/>
      <c r="N97" s="133"/>
      <c r="O97" s="133"/>
    </row>
    <row r="98" spans="1:15">
      <c r="A98" s="81">
        <v>4</v>
      </c>
      <c r="C98" s="72" t="s">
        <v>86</v>
      </c>
      <c r="D98" s="87" t="s">
        <v>87</v>
      </c>
      <c r="E98" s="51">
        <v>30321250</v>
      </c>
      <c r="F98" s="64"/>
      <c r="G98" s="64" t="s">
        <v>88</v>
      </c>
      <c r="H98" s="27">
        <f>J272</f>
        <v>0.14353382975656206</v>
      </c>
      <c r="I98" s="64"/>
      <c r="J98" s="7">
        <f>+H98*E98</f>
        <v>4352125.1355061578</v>
      </c>
      <c r="K98" s="64"/>
      <c r="L98" s="107"/>
      <c r="M98" s="78"/>
      <c r="N98" s="133"/>
      <c r="O98" s="133"/>
    </row>
    <row r="99" spans="1:15" ht="16.2" thickBot="1">
      <c r="A99" s="81">
        <v>5</v>
      </c>
      <c r="C99" s="72" t="s">
        <v>89</v>
      </c>
      <c r="D99" s="87" t="s">
        <v>90</v>
      </c>
      <c r="E99" s="59">
        <v>117264302</v>
      </c>
      <c r="F99" s="64"/>
      <c r="G99" s="64" t="s">
        <v>91</v>
      </c>
      <c r="H99" s="27">
        <f>L277</f>
        <v>0.10063054859549428</v>
      </c>
      <c r="I99" s="64"/>
      <c r="J99" s="19">
        <f>+H99*E99</f>
        <v>11800371.040927717</v>
      </c>
      <c r="K99" s="64"/>
      <c r="L99" s="107"/>
      <c r="M99" s="78"/>
      <c r="N99" s="133"/>
      <c r="O99" s="133"/>
    </row>
    <row r="100" spans="1:15">
      <c r="A100" s="81">
        <v>6</v>
      </c>
      <c r="C100" s="72" t="s">
        <v>92</v>
      </c>
      <c r="D100" s="87"/>
      <c r="E100" s="7">
        <f>SUM(E95:E99)</f>
        <v>1720056827</v>
      </c>
      <c r="F100" s="64"/>
      <c r="G100" s="64" t="s">
        <v>93</v>
      </c>
      <c r="H100" s="29">
        <f>IF(J100&gt;0,J100/E100,0)</f>
        <v>0.16222647403057797</v>
      </c>
      <c r="I100" s="64"/>
      <c r="J100" s="7">
        <f>SUM(J95:J99)</f>
        <v>279038754.17643386</v>
      </c>
      <c r="K100" s="64"/>
      <c r="L100" s="107"/>
      <c r="M100" s="78"/>
      <c r="N100" s="133"/>
      <c r="O100" s="133"/>
    </row>
    <row r="101" spans="1:15">
      <c r="C101" s="72"/>
      <c r="D101" s="64"/>
      <c r="E101" s="64"/>
      <c r="F101" s="64"/>
      <c r="G101" s="64"/>
      <c r="H101" s="134"/>
      <c r="I101" s="64"/>
      <c r="J101" s="64"/>
      <c r="K101" s="64"/>
      <c r="L101" s="107"/>
      <c r="M101" s="78"/>
      <c r="N101" s="133"/>
      <c r="O101" s="133"/>
    </row>
    <row r="102" spans="1:15">
      <c r="C102" s="130" t="s">
        <v>358</v>
      </c>
      <c r="D102" s="64"/>
      <c r="E102" s="64"/>
      <c r="F102" s="64"/>
      <c r="G102" s="64"/>
      <c r="H102" s="64"/>
      <c r="I102" s="64"/>
      <c r="J102" s="64"/>
      <c r="K102" s="64"/>
      <c r="L102" s="107"/>
      <c r="M102" s="78"/>
      <c r="N102" s="133"/>
      <c r="O102" s="133"/>
    </row>
    <row r="103" spans="1:15">
      <c r="A103" s="81">
        <v>7</v>
      </c>
      <c r="C103" s="13" t="str">
        <f>+C95</f>
        <v xml:space="preserve">  Production</v>
      </c>
      <c r="D103" s="64" t="s">
        <v>94</v>
      </c>
      <c r="E103" s="51">
        <v>314586258</v>
      </c>
      <c r="F103" s="64"/>
      <c r="G103" s="7" t="str">
        <f>+G95</f>
        <v>NA</v>
      </c>
      <c r="H103" s="27" t="str">
        <f>+H95</f>
        <v xml:space="preserve"> </v>
      </c>
      <c r="I103" s="64"/>
      <c r="J103" s="64" t="s">
        <v>4</v>
      </c>
      <c r="K103" s="64"/>
      <c r="L103" s="107"/>
      <c r="M103" s="78"/>
      <c r="N103" s="133"/>
      <c r="O103" s="133"/>
    </row>
    <row r="104" spans="1:15">
      <c r="A104" s="81">
        <v>8</v>
      </c>
      <c r="C104" s="13" t="str">
        <f>+C96</f>
        <v xml:space="preserve">  Transmission</v>
      </c>
      <c r="D104" s="64" t="s">
        <v>95</v>
      </c>
      <c r="E104" s="51">
        <v>101125932</v>
      </c>
      <c r="F104" s="64"/>
      <c r="G104" s="7" t="str">
        <f t="shared" ref="G104:H107" si="1">+G96</f>
        <v>TP</v>
      </c>
      <c r="H104" s="27">
        <f t="shared" si="1"/>
        <v>0.93581671181628001</v>
      </c>
      <c r="I104" s="64"/>
      <c r="J104" s="7">
        <f>+H104*E104</f>
        <v>94635337.163596734</v>
      </c>
      <c r="K104" s="64"/>
      <c r="L104" s="107"/>
      <c r="M104" s="78"/>
      <c r="N104" s="133"/>
      <c r="O104" s="133"/>
    </row>
    <row r="105" spans="1:15">
      <c r="A105" s="81">
        <v>9</v>
      </c>
      <c r="C105" s="13" t="str">
        <f>+C97</f>
        <v xml:space="preserve">  Distribution</v>
      </c>
      <c r="D105" s="64" t="s">
        <v>96</v>
      </c>
      <c r="E105" s="51">
        <v>120879979</v>
      </c>
      <c r="F105" s="64"/>
      <c r="G105" s="7" t="str">
        <f t="shared" si="1"/>
        <v>NA</v>
      </c>
      <c r="H105" s="27" t="str">
        <f t="shared" si="1"/>
        <v xml:space="preserve"> </v>
      </c>
      <c r="I105" s="64"/>
      <c r="J105" s="64" t="s">
        <v>4</v>
      </c>
      <c r="K105" s="64"/>
      <c r="L105" s="107"/>
      <c r="M105" s="78"/>
      <c r="N105" s="133"/>
      <c r="O105" s="133"/>
    </row>
    <row r="106" spans="1:15">
      <c r="A106" s="81">
        <v>10</v>
      </c>
      <c r="C106" s="13" t="str">
        <f>+C98</f>
        <v xml:space="preserve">  General &amp; Intangible</v>
      </c>
      <c r="D106" s="64" t="s">
        <v>97</v>
      </c>
      <c r="E106" s="51">
        <v>10932521</v>
      </c>
      <c r="F106" s="64"/>
      <c r="G106" s="7" t="str">
        <f t="shared" si="1"/>
        <v>W/S</v>
      </c>
      <c r="H106" s="27">
        <f t="shared" si="1"/>
        <v>0.14353382975656206</v>
      </c>
      <c r="I106" s="64"/>
      <c r="J106" s="7">
        <f>+H106*E106</f>
        <v>1569186.6080240398</v>
      </c>
      <c r="K106" s="64"/>
      <c r="L106" s="107"/>
      <c r="M106" s="78"/>
      <c r="N106" s="133"/>
      <c r="O106" s="133"/>
    </row>
    <row r="107" spans="1:15" ht="16.2" thickBot="1">
      <c r="A107" s="81">
        <v>11</v>
      </c>
      <c r="C107" s="13" t="str">
        <f>+C99</f>
        <v xml:space="preserve">  Common</v>
      </c>
      <c r="D107" s="64" t="s">
        <v>90</v>
      </c>
      <c r="E107" s="59">
        <v>48198737</v>
      </c>
      <c r="F107" s="64"/>
      <c r="G107" s="7" t="str">
        <f t="shared" si="1"/>
        <v>CE</v>
      </c>
      <c r="H107" s="27">
        <f t="shared" si="1"/>
        <v>0.10063054859549428</v>
      </c>
      <c r="I107" s="64"/>
      <c r="J107" s="19">
        <f>+H107*E107</f>
        <v>4850265.3459199481</v>
      </c>
      <c r="K107" s="64"/>
      <c r="L107" s="107"/>
      <c r="M107" s="78"/>
      <c r="N107" s="133"/>
      <c r="O107" s="133"/>
    </row>
    <row r="108" spans="1:15">
      <c r="A108" s="81">
        <v>12</v>
      </c>
      <c r="C108" s="72" t="s">
        <v>98</v>
      </c>
      <c r="D108" s="64"/>
      <c r="E108" s="7">
        <f>SUM(E103:E107)</f>
        <v>595723427</v>
      </c>
      <c r="F108" s="64"/>
      <c r="G108" s="64"/>
      <c r="H108" s="64"/>
      <c r="I108" s="64"/>
      <c r="J108" s="7">
        <f>SUM(J103:J107)</f>
        <v>101054789.11754073</v>
      </c>
      <c r="K108" s="64"/>
      <c r="L108" s="107"/>
      <c r="M108" s="78"/>
      <c r="N108" s="133"/>
      <c r="O108" s="133"/>
    </row>
    <row r="109" spans="1:15">
      <c r="A109" s="81"/>
      <c r="D109" s="64" t="s">
        <v>4</v>
      </c>
      <c r="F109" s="64"/>
      <c r="G109" s="64"/>
      <c r="H109" s="134"/>
      <c r="I109" s="64"/>
      <c r="K109" s="64"/>
      <c r="L109" s="107"/>
      <c r="M109" s="78"/>
      <c r="N109" s="133"/>
      <c r="O109" s="133"/>
    </row>
    <row r="110" spans="1:15">
      <c r="A110" s="81"/>
      <c r="C110" s="130" t="s">
        <v>359</v>
      </c>
      <c r="D110" s="64"/>
      <c r="E110" s="64"/>
      <c r="F110" s="64"/>
      <c r="G110" s="64"/>
      <c r="H110" s="64"/>
      <c r="I110" s="64"/>
      <c r="J110" s="64"/>
      <c r="K110" s="64"/>
      <c r="L110" s="64"/>
      <c r="N110" s="64"/>
      <c r="O110" s="64"/>
    </row>
    <row r="111" spans="1:15">
      <c r="A111" s="81">
        <v>13</v>
      </c>
      <c r="C111" s="13" t="str">
        <f>+C103</f>
        <v xml:space="preserve">  Production</v>
      </c>
      <c r="D111" s="64" t="s">
        <v>99</v>
      </c>
      <c r="E111" s="7">
        <f>E95-E103</f>
        <v>626960168</v>
      </c>
      <c r="F111" s="64"/>
      <c r="G111" s="64"/>
      <c r="H111" s="134"/>
      <c r="I111" s="64"/>
      <c r="J111" s="64" t="s">
        <v>4</v>
      </c>
      <c r="K111" s="64"/>
      <c r="L111" s="64"/>
      <c r="N111" s="64"/>
      <c r="O111" s="64"/>
    </row>
    <row r="112" spans="1:15">
      <c r="A112" s="81">
        <v>14</v>
      </c>
      <c r="C112" s="13" t="str">
        <f>+C104</f>
        <v xml:space="preserve">  Transmission</v>
      </c>
      <c r="D112" s="64" t="s">
        <v>100</v>
      </c>
      <c r="E112" s="7">
        <f>E96-E104</f>
        <v>179790464</v>
      </c>
      <c r="F112" s="64"/>
      <c r="G112" s="64"/>
      <c r="H112" s="132"/>
      <c r="I112" s="64"/>
      <c r="J112" s="7">
        <f>J96-J104</f>
        <v>168250920.83640325</v>
      </c>
      <c r="K112" s="64"/>
      <c r="L112" s="64"/>
      <c r="N112" s="64"/>
      <c r="O112" s="64"/>
    </row>
    <row r="113" spans="1:17">
      <c r="A113" s="81">
        <v>15</v>
      </c>
      <c r="C113" s="13" t="str">
        <f>+C105</f>
        <v xml:space="preserve">  Distribution</v>
      </c>
      <c r="D113" s="64" t="s">
        <v>101</v>
      </c>
      <c r="E113" s="7">
        <f>E97-E105</f>
        <v>229128474</v>
      </c>
      <c r="F113" s="64"/>
      <c r="G113" s="64"/>
      <c r="H113" s="134"/>
      <c r="I113" s="64"/>
      <c r="J113" s="64" t="s">
        <v>4</v>
      </c>
      <c r="K113" s="64"/>
      <c r="L113" s="64"/>
      <c r="N113" s="64"/>
      <c r="O113" s="64"/>
    </row>
    <row r="114" spans="1:17">
      <c r="A114" s="81">
        <v>16</v>
      </c>
      <c r="C114" s="13" t="str">
        <f>+C106</f>
        <v xml:space="preserve">  General &amp; Intangible</v>
      </c>
      <c r="D114" s="64" t="s">
        <v>102</v>
      </c>
      <c r="E114" s="7">
        <f>E98-E106</f>
        <v>19388729</v>
      </c>
      <c r="F114" s="64"/>
      <c r="G114" s="64"/>
      <c r="H114" s="134"/>
      <c r="I114" s="64"/>
      <c r="J114" s="7">
        <f>J98-J106</f>
        <v>2782938.527482118</v>
      </c>
      <c r="K114" s="64"/>
      <c r="L114" s="64"/>
      <c r="N114" s="64"/>
      <c r="O114" s="64"/>
    </row>
    <row r="115" spans="1:17" ht="16.2" thickBot="1">
      <c r="A115" s="81">
        <v>17</v>
      </c>
      <c r="C115" s="13" t="str">
        <f>+C107</f>
        <v xml:space="preserve">  Common</v>
      </c>
      <c r="D115" s="64" t="s">
        <v>103</v>
      </c>
      <c r="E115" s="19">
        <f>E99-E107</f>
        <v>69065565</v>
      </c>
      <c r="F115" s="64"/>
      <c r="G115" s="64"/>
      <c r="H115" s="134"/>
      <c r="I115" s="64"/>
      <c r="J115" s="19">
        <f>J99-J107</f>
        <v>6950105.6950077694</v>
      </c>
      <c r="K115" s="64"/>
      <c r="L115" s="64"/>
      <c r="N115" s="64"/>
      <c r="O115" s="64"/>
    </row>
    <row r="116" spans="1:17">
      <c r="A116" s="81">
        <v>18</v>
      </c>
      <c r="C116" s="72" t="s">
        <v>104</v>
      </c>
      <c r="D116" s="64"/>
      <c r="E116" s="7">
        <f>SUM(E111:E115)</f>
        <v>1124333400</v>
      </c>
      <c r="F116" s="64"/>
      <c r="G116" s="64" t="s">
        <v>105</v>
      </c>
      <c r="H116" s="29">
        <f>IF(J116&gt;0,J116/E116,0)</f>
        <v>0.15830176801551316</v>
      </c>
      <c r="I116" s="64"/>
      <c r="J116" s="7">
        <f>SUM(J111:J115)</f>
        <v>177983965.05889314</v>
      </c>
      <c r="K116" s="64"/>
      <c r="L116" s="64"/>
      <c r="N116" s="64"/>
      <c r="O116" s="64"/>
    </row>
    <row r="117" spans="1:17">
      <c r="A117" s="81"/>
      <c r="C117" s="72"/>
      <c r="D117" s="64"/>
      <c r="E117" s="64"/>
      <c r="F117" s="64"/>
      <c r="G117" s="64"/>
      <c r="H117" s="134"/>
      <c r="I117" s="64"/>
      <c r="J117" s="64"/>
      <c r="K117" s="64"/>
      <c r="L117" s="64"/>
      <c r="N117" s="64"/>
      <c r="O117" s="64"/>
    </row>
    <row r="118" spans="1:17">
      <c r="A118" s="96" t="s">
        <v>107</v>
      </c>
      <c r="C118" s="72" t="s">
        <v>106</v>
      </c>
      <c r="D118" s="64"/>
      <c r="E118" s="64"/>
      <c r="F118" s="64"/>
      <c r="G118" s="64"/>
      <c r="H118" s="134"/>
      <c r="I118" s="64"/>
      <c r="J118" s="64"/>
      <c r="K118" s="64"/>
      <c r="L118" s="64"/>
      <c r="N118" s="64"/>
      <c r="O118" s="64"/>
    </row>
    <row r="119" spans="1:17">
      <c r="B119" s="97"/>
      <c r="C119" s="130" t="s">
        <v>360</v>
      </c>
      <c r="D119" s="99" t="s">
        <v>366</v>
      </c>
      <c r="E119" s="60">
        <v>70772010</v>
      </c>
      <c r="F119" s="99"/>
      <c r="G119" s="99" t="s">
        <v>384</v>
      </c>
      <c r="H119" s="132">
        <v>1</v>
      </c>
      <c r="I119" s="99"/>
      <c r="J119" s="20">
        <f>E119</f>
        <v>70772010</v>
      </c>
      <c r="K119" s="64"/>
      <c r="L119" s="64"/>
      <c r="N119" s="64"/>
      <c r="O119" s="64"/>
    </row>
    <row r="120" spans="1:17">
      <c r="A120" s="81"/>
      <c r="D120" s="64"/>
      <c r="F120" s="64"/>
      <c r="I120" s="64"/>
      <c r="K120" s="64"/>
      <c r="L120" s="64"/>
      <c r="N120" s="64"/>
      <c r="O120" s="64"/>
    </row>
    <row r="121" spans="1:17">
      <c r="A121" s="81"/>
      <c r="C121" s="72" t="s">
        <v>367</v>
      </c>
      <c r="D121" s="131"/>
      <c r="E121" s="64"/>
      <c r="F121" s="64"/>
      <c r="G121" s="64"/>
      <c r="H121" s="64"/>
      <c r="I121" s="64"/>
      <c r="J121" s="64"/>
      <c r="K121" s="64"/>
      <c r="L121" s="64"/>
      <c r="N121" s="64"/>
      <c r="O121" s="64"/>
    </row>
    <row r="122" spans="1:17">
      <c r="A122" s="81">
        <v>19</v>
      </c>
      <c r="C122" s="130" t="s">
        <v>368</v>
      </c>
      <c r="D122" s="87" t="s">
        <v>108</v>
      </c>
      <c r="E122" s="63">
        <v>0</v>
      </c>
      <c r="F122" s="87"/>
      <c r="G122" s="10" t="str">
        <f>+G103</f>
        <v>NA</v>
      </c>
      <c r="H122" s="135" t="s">
        <v>109</v>
      </c>
      <c r="I122" s="64"/>
      <c r="J122" s="136">
        <v>0</v>
      </c>
      <c r="K122" s="64"/>
      <c r="L122" s="133"/>
      <c r="M122" s="78"/>
      <c r="N122" s="133"/>
      <c r="O122" s="133"/>
      <c r="P122" s="78"/>
      <c r="Q122" s="78"/>
    </row>
    <row r="123" spans="1:17">
      <c r="A123" s="81">
        <v>20</v>
      </c>
      <c r="C123" s="130" t="s">
        <v>369</v>
      </c>
      <c r="D123" s="87" t="s">
        <v>110</v>
      </c>
      <c r="E123" s="63">
        <v>-225573550</v>
      </c>
      <c r="F123" s="64"/>
      <c r="G123" s="64" t="s">
        <v>111</v>
      </c>
      <c r="H123" s="27">
        <f>+H116</f>
        <v>0.15830176801551316</v>
      </c>
      <c r="I123" s="64"/>
      <c r="J123" s="31">
        <f>E123*H123</f>
        <v>-35708691.782535754</v>
      </c>
      <c r="K123" s="64"/>
      <c r="L123" s="133"/>
      <c r="M123" s="78"/>
      <c r="N123" s="133"/>
      <c r="O123" s="133"/>
      <c r="P123" s="78"/>
      <c r="Q123" s="78"/>
    </row>
    <row r="124" spans="1:17">
      <c r="A124" s="81">
        <v>21</v>
      </c>
      <c r="C124" s="130" t="s">
        <v>370</v>
      </c>
      <c r="D124" s="87" t="s">
        <v>112</v>
      </c>
      <c r="E124" s="62">
        <v>-21432083</v>
      </c>
      <c r="F124" s="64"/>
      <c r="G124" s="64" t="s">
        <v>111</v>
      </c>
      <c r="H124" s="27">
        <f>+H123</f>
        <v>0.15830176801551316</v>
      </c>
      <c r="I124" s="64"/>
      <c r="J124" s="31">
        <f>E124*H124</f>
        <v>-3392736.6311552231</v>
      </c>
      <c r="K124" s="64"/>
      <c r="L124" s="133"/>
      <c r="M124" s="78"/>
      <c r="N124" s="133"/>
      <c r="O124" s="133"/>
      <c r="P124" s="78"/>
      <c r="Q124" s="78"/>
    </row>
    <row r="125" spans="1:17">
      <c r="A125" s="81">
        <v>22</v>
      </c>
      <c r="C125" s="130" t="s">
        <v>371</v>
      </c>
      <c r="D125" s="87" t="s">
        <v>113</v>
      </c>
      <c r="E125" s="62">
        <v>36587847</v>
      </c>
      <c r="F125" s="64"/>
      <c r="G125" s="7" t="str">
        <f>+G124</f>
        <v>NP</v>
      </c>
      <c r="H125" s="27">
        <f>+H124</f>
        <v>0.15830176801551316</v>
      </c>
      <c r="I125" s="64"/>
      <c r="J125" s="31">
        <f>E125*H125</f>
        <v>5791920.8679810893</v>
      </c>
      <c r="K125" s="64"/>
      <c r="L125" s="133"/>
      <c r="M125" s="78"/>
      <c r="N125" s="133"/>
      <c r="O125" s="133"/>
      <c r="P125" s="78"/>
      <c r="Q125" s="78"/>
    </row>
    <row r="126" spans="1:17">
      <c r="A126" s="81">
        <v>23</v>
      </c>
      <c r="C126" s="97" t="s">
        <v>372</v>
      </c>
      <c r="D126" s="118" t="s">
        <v>114</v>
      </c>
      <c r="E126" s="62">
        <v>-1735681</v>
      </c>
      <c r="F126" s="64"/>
      <c r="G126" s="64" t="s">
        <v>111</v>
      </c>
      <c r="H126" s="27">
        <f>+H124</f>
        <v>0.15830176801551316</v>
      </c>
      <c r="I126" s="64"/>
      <c r="J126" s="32">
        <f>E126*H126</f>
        <v>-274761.37101093389</v>
      </c>
      <c r="K126" s="64"/>
      <c r="L126" s="133"/>
      <c r="M126" s="78"/>
      <c r="N126" s="133"/>
      <c r="O126" s="133"/>
      <c r="P126" s="78"/>
      <c r="Q126" s="78"/>
    </row>
    <row r="127" spans="1:17">
      <c r="A127" s="81" t="s">
        <v>115</v>
      </c>
      <c r="C127" s="97" t="s">
        <v>383</v>
      </c>
      <c r="D127" s="118"/>
      <c r="E127" s="62"/>
      <c r="F127" s="64"/>
      <c r="G127" s="64"/>
      <c r="H127" s="132"/>
      <c r="I127" s="64"/>
      <c r="J127" s="137"/>
      <c r="K127" s="64"/>
      <c r="L127" s="133"/>
      <c r="M127" s="78"/>
      <c r="N127" s="133"/>
      <c r="O127" s="133"/>
      <c r="P127" s="78"/>
      <c r="Q127" s="78"/>
    </row>
    <row r="128" spans="1:17">
      <c r="A128" s="96" t="s">
        <v>382</v>
      </c>
      <c r="C128" s="97" t="s">
        <v>116</v>
      </c>
      <c r="D128" s="97" t="s">
        <v>351</v>
      </c>
      <c r="E128" s="61">
        <v>0</v>
      </c>
      <c r="F128" s="64"/>
      <c r="G128" s="99" t="s">
        <v>384</v>
      </c>
      <c r="H128" s="132">
        <v>1</v>
      </c>
      <c r="I128" s="99"/>
      <c r="J128" s="32">
        <f>E128*H128</f>
        <v>0</v>
      </c>
      <c r="K128" s="64"/>
      <c r="L128" s="133"/>
      <c r="M128" s="78"/>
      <c r="N128" s="133"/>
      <c r="O128" s="133"/>
      <c r="P128" s="78"/>
      <c r="Q128" s="78"/>
    </row>
    <row r="129" spans="1:17">
      <c r="A129" s="81">
        <v>24</v>
      </c>
      <c r="C129" s="130" t="s">
        <v>117</v>
      </c>
      <c r="D129" s="64"/>
      <c r="E129" s="31">
        <f>SUM(E122:E128)</f>
        <v>-212153467</v>
      </c>
      <c r="F129" s="64"/>
      <c r="G129" s="64"/>
      <c r="H129" s="64"/>
      <c r="I129" s="64"/>
      <c r="J129" s="31">
        <f>SUM(J122:J128)</f>
        <v>-33584268.916720822</v>
      </c>
      <c r="K129" s="64"/>
      <c r="L129" s="133"/>
      <c r="M129" s="78"/>
      <c r="N129" s="133"/>
      <c r="O129" s="133"/>
      <c r="P129" s="78"/>
      <c r="Q129" s="78"/>
    </row>
    <row r="130" spans="1:17">
      <c r="A130" s="81"/>
      <c r="D130" s="64"/>
      <c r="F130" s="64"/>
      <c r="G130" s="64"/>
      <c r="H130" s="134"/>
      <c r="I130" s="64"/>
      <c r="K130" s="64"/>
      <c r="L130" s="133"/>
      <c r="M130" s="78"/>
      <c r="N130" s="133"/>
      <c r="O130" s="133"/>
      <c r="P130" s="78"/>
      <c r="Q130" s="78"/>
    </row>
    <row r="131" spans="1:17">
      <c r="A131" s="81">
        <v>25</v>
      </c>
      <c r="C131" s="130" t="s">
        <v>352</v>
      </c>
      <c r="D131" s="64" t="s">
        <v>118</v>
      </c>
      <c r="E131" s="51">
        <v>0</v>
      </c>
      <c r="F131" s="64"/>
      <c r="G131" s="7" t="str">
        <f>+G104</f>
        <v>TP</v>
      </c>
      <c r="H131" s="27">
        <f>+H104</f>
        <v>0.93581671181628001</v>
      </c>
      <c r="I131" s="64"/>
      <c r="J131" s="7">
        <f>+H131*E131</f>
        <v>0</v>
      </c>
      <c r="K131" s="64"/>
      <c r="L131" s="133"/>
      <c r="M131" s="78"/>
      <c r="N131" s="133"/>
      <c r="O131" s="133"/>
      <c r="P131" s="78"/>
      <c r="Q131" s="78"/>
    </row>
    <row r="132" spans="1:17">
      <c r="A132" s="81"/>
      <c r="C132" s="72"/>
      <c r="D132" s="64"/>
      <c r="E132" s="64"/>
      <c r="F132" s="64"/>
      <c r="G132" s="64"/>
      <c r="H132" s="64"/>
      <c r="I132" s="64"/>
      <c r="J132" s="64"/>
      <c r="K132" s="64"/>
      <c r="L132" s="133"/>
      <c r="M132" s="78"/>
      <c r="N132" s="133"/>
      <c r="O132" s="133"/>
      <c r="P132" s="78"/>
      <c r="Q132" s="78"/>
    </row>
    <row r="133" spans="1:17">
      <c r="A133" s="81"/>
      <c r="C133" s="72" t="s">
        <v>119</v>
      </c>
      <c r="D133" s="131"/>
      <c r="E133" s="64"/>
      <c r="F133" s="64"/>
      <c r="G133" s="64"/>
      <c r="H133" s="64"/>
      <c r="I133" s="64"/>
      <c r="J133" s="64"/>
      <c r="K133" s="64"/>
      <c r="L133" s="133"/>
      <c r="M133" s="78"/>
      <c r="N133" s="133"/>
      <c r="O133" s="133"/>
      <c r="P133" s="78"/>
      <c r="Q133" s="78"/>
    </row>
    <row r="134" spans="1:17">
      <c r="A134" s="81">
        <v>26</v>
      </c>
      <c r="C134" s="72" t="s">
        <v>120</v>
      </c>
      <c r="D134" s="71" t="s">
        <v>121</v>
      </c>
      <c r="E134" s="7">
        <f>+E184/8</f>
        <v>4265727.625</v>
      </c>
      <c r="F134" s="64"/>
      <c r="G134" s="64"/>
      <c r="H134" s="134"/>
      <c r="I134" s="64"/>
      <c r="J134" s="7">
        <f>+J184/8</f>
        <v>1518904.2802917631</v>
      </c>
      <c r="K134" s="74"/>
      <c r="L134" s="133"/>
      <c r="M134" s="78"/>
      <c r="N134" s="133"/>
      <c r="O134" s="133"/>
      <c r="P134" s="78"/>
      <c r="Q134" s="78"/>
    </row>
    <row r="135" spans="1:17">
      <c r="A135" s="81">
        <v>27</v>
      </c>
      <c r="C135" s="130" t="s">
        <v>353</v>
      </c>
      <c r="D135" s="64" t="s">
        <v>122</v>
      </c>
      <c r="E135" s="51">
        <v>116673</v>
      </c>
      <c r="F135" s="64"/>
      <c r="G135" s="64" t="s">
        <v>123</v>
      </c>
      <c r="H135" s="27">
        <f>J264</f>
        <v>0.89985369573085694</v>
      </c>
      <c r="I135" s="64"/>
      <c r="J135" s="7">
        <f>+H135*E135</f>
        <v>104988.63024200627</v>
      </c>
      <c r="K135" s="64" t="s">
        <v>4</v>
      </c>
      <c r="L135" s="133"/>
      <c r="M135" s="78"/>
      <c r="N135" s="133"/>
      <c r="O135" s="133"/>
      <c r="P135" s="78"/>
      <c r="Q135" s="78"/>
    </row>
    <row r="136" spans="1:17" ht="16.2" thickBot="1">
      <c r="A136" s="81">
        <v>28</v>
      </c>
      <c r="C136" s="130" t="s">
        <v>355</v>
      </c>
      <c r="D136" s="64" t="s">
        <v>124</v>
      </c>
      <c r="E136" s="59">
        <v>1910538</v>
      </c>
      <c r="F136" s="64"/>
      <c r="G136" s="64" t="s">
        <v>125</v>
      </c>
      <c r="H136" s="27">
        <f>+H100</f>
        <v>0.16222647403057797</v>
      </c>
      <c r="I136" s="64"/>
      <c r="J136" s="19">
        <f>+H136*E136</f>
        <v>309939.84324143239</v>
      </c>
      <c r="K136" s="64"/>
      <c r="L136" s="64"/>
      <c r="N136" s="64"/>
      <c r="O136" s="64"/>
    </row>
    <row r="137" spans="1:17">
      <c r="A137" s="81">
        <v>29</v>
      </c>
      <c r="C137" s="72" t="s">
        <v>126</v>
      </c>
      <c r="D137" s="74"/>
      <c r="E137" s="7">
        <f>E134+E135+E136</f>
        <v>6292938.625</v>
      </c>
      <c r="F137" s="74"/>
      <c r="G137" s="74"/>
      <c r="H137" s="74"/>
      <c r="I137" s="74"/>
      <c r="J137" s="7">
        <f>J134+J135+J136</f>
        <v>1933832.753775202</v>
      </c>
      <c r="K137" s="74"/>
      <c r="L137" s="64"/>
      <c r="N137" s="64"/>
      <c r="O137" s="64"/>
    </row>
    <row r="138" spans="1:17" ht="16.2" thickBot="1">
      <c r="D138" s="64"/>
      <c r="E138" s="138"/>
      <c r="F138" s="64"/>
      <c r="G138" s="64"/>
      <c r="H138" s="64"/>
      <c r="I138" s="64"/>
      <c r="J138" s="138"/>
      <c r="K138" s="64"/>
      <c r="L138" s="64"/>
      <c r="N138" s="64"/>
      <c r="O138" s="64"/>
    </row>
    <row r="139" spans="1:17" ht="16.2" thickBot="1">
      <c r="A139" s="81">
        <v>30</v>
      </c>
      <c r="C139" s="139" t="s">
        <v>127</v>
      </c>
      <c r="D139" s="64"/>
      <c r="E139" s="33">
        <f>+E137+E131+E129+E116+E119</f>
        <v>989244881.625</v>
      </c>
      <c r="F139" s="64"/>
      <c r="G139" s="64"/>
      <c r="H139" s="134"/>
      <c r="I139" s="64"/>
      <c r="J139" s="33">
        <f>+J137+J131+J129+J116+J119</f>
        <v>217105538.89594752</v>
      </c>
      <c r="K139" s="64"/>
      <c r="L139" s="64"/>
      <c r="N139" s="64"/>
      <c r="O139" s="64"/>
    </row>
    <row r="140" spans="1:17" ht="16.2" thickTop="1">
      <c r="A140" s="81"/>
      <c r="C140" s="72"/>
      <c r="D140" s="64"/>
      <c r="E140" s="133"/>
      <c r="F140" s="64"/>
      <c r="G140" s="64"/>
      <c r="H140" s="134"/>
      <c r="I140" s="64"/>
      <c r="J140" s="133"/>
      <c r="K140" s="64"/>
      <c r="L140" s="140"/>
    </row>
    <row r="141" spans="1:17">
      <c r="A141" s="81"/>
      <c r="C141" s="72"/>
      <c r="D141" s="64"/>
      <c r="E141" s="133"/>
      <c r="F141" s="64"/>
      <c r="G141" s="64"/>
      <c r="H141" s="134"/>
      <c r="I141" s="64"/>
      <c r="J141" s="133"/>
      <c r="K141" s="64"/>
      <c r="L141" s="140"/>
    </row>
    <row r="142" spans="1:17">
      <c r="A142" s="81"/>
      <c r="C142" s="72"/>
      <c r="D142" s="64"/>
      <c r="E142" s="133"/>
      <c r="F142" s="64"/>
      <c r="G142" s="64"/>
      <c r="H142" s="134"/>
      <c r="I142" s="64"/>
      <c r="J142" s="133"/>
      <c r="K142" s="64"/>
      <c r="L142" s="140"/>
    </row>
    <row r="143" spans="1:17">
      <c r="A143" s="81"/>
      <c r="C143" s="72"/>
      <c r="D143" s="64"/>
      <c r="E143" s="133"/>
      <c r="F143" s="64"/>
      <c r="G143" s="64"/>
      <c r="H143" s="134"/>
      <c r="I143" s="64"/>
      <c r="J143" s="133"/>
      <c r="K143" s="64"/>
      <c r="L143" s="140"/>
    </row>
    <row r="144" spans="1:17">
      <c r="A144" s="81"/>
      <c r="C144" s="72"/>
      <c r="D144" s="64"/>
      <c r="E144" s="133"/>
      <c r="F144" s="64"/>
      <c r="G144" s="64"/>
      <c r="H144" s="134"/>
      <c r="I144" s="64"/>
      <c r="J144" s="133"/>
      <c r="K144" s="64"/>
      <c r="L144" s="140"/>
    </row>
    <row r="145" spans="1:12">
      <c r="A145" s="81"/>
      <c r="C145" s="72"/>
      <c r="D145" s="64"/>
      <c r="E145" s="133"/>
      <c r="F145" s="64"/>
      <c r="G145" s="64"/>
      <c r="H145" s="134"/>
      <c r="I145" s="64"/>
      <c r="J145" s="133"/>
      <c r="K145" s="64"/>
      <c r="L145" s="140"/>
    </row>
    <row r="146" spans="1:12">
      <c r="A146" s="81"/>
      <c r="C146" s="72"/>
      <c r="D146" s="64"/>
      <c r="E146" s="133"/>
      <c r="F146" s="64"/>
      <c r="G146" s="64"/>
      <c r="H146" s="134"/>
      <c r="I146" s="64"/>
      <c r="J146" s="133"/>
      <c r="K146" s="64"/>
      <c r="L146" s="140"/>
    </row>
    <row r="147" spans="1:12">
      <c r="A147" s="81"/>
      <c r="C147" s="72"/>
      <c r="D147" s="64"/>
      <c r="E147" s="133"/>
      <c r="F147" s="64"/>
      <c r="G147" s="64"/>
      <c r="H147" s="134"/>
      <c r="I147" s="64"/>
      <c r="J147" s="133"/>
      <c r="K147" s="64"/>
      <c r="L147" s="140"/>
    </row>
    <row r="148" spans="1:12">
      <c r="A148" s="81"/>
      <c r="C148" s="72"/>
      <c r="D148" s="64"/>
      <c r="E148" s="133"/>
      <c r="F148" s="64"/>
      <c r="G148" s="64"/>
      <c r="H148" s="134"/>
      <c r="I148" s="64"/>
      <c r="J148" s="133"/>
      <c r="K148" s="64"/>
      <c r="L148" s="140"/>
    </row>
    <row r="149" spans="1:12">
      <c r="A149" s="81"/>
      <c r="C149" s="72"/>
      <c r="D149" s="64"/>
      <c r="E149" s="133"/>
      <c r="F149" s="64"/>
      <c r="G149" s="64"/>
      <c r="H149" s="134"/>
      <c r="I149" s="64"/>
      <c r="J149" s="133"/>
      <c r="K149" s="64"/>
      <c r="L149" s="140"/>
    </row>
    <row r="150" spans="1:12">
      <c r="A150" s="81"/>
      <c r="C150" s="72"/>
      <c r="D150" s="64"/>
      <c r="E150" s="133"/>
      <c r="F150" s="64"/>
      <c r="G150" s="64"/>
      <c r="H150" s="134"/>
      <c r="I150" s="64"/>
      <c r="J150" s="133"/>
      <c r="K150" s="64"/>
      <c r="L150" s="140"/>
    </row>
    <row r="151" spans="1:12">
      <c r="A151" s="81"/>
      <c r="C151" s="72"/>
      <c r="D151" s="64"/>
      <c r="E151" s="133"/>
      <c r="F151" s="64"/>
      <c r="G151" s="64"/>
      <c r="H151" s="134"/>
      <c r="I151" s="64"/>
      <c r="J151" s="133"/>
      <c r="K151" s="64"/>
      <c r="L151" s="140"/>
    </row>
    <row r="152" spans="1:12">
      <c r="A152" s="81"/>
      <c r="C152" s="72"/>
      <c r="D152" s="64"/>
      <c r="E152" s="133"/>
      <c r="F152" s="64"/>
      <c r="G152" s="64"/>
      <c r="H152" s="134"/>
      <c r="I152" s="64"/>
      <c r="J152" s="133"/>
      <c r="K152" s="64"/>
      <c r="L152" s="140"/>
    </row>
    <row r="153" spans="1:12">
      <c r="A153" s="81"/>
      <c r="C153" s="72"/>
      <c r="D153" s="64"/>
      <c r="E153" s="133"/>
      <c r="F153" s="64"/>
      <c r="G153" s="64"/>
      <c r="H153" s="134"/>
      <c r="I153" s="64"/>
      <c r="J153" s="133"/>
      <c r="K153" s="64"/>
      <c r="L153" s="140"/>
    </row>
    <row r="154" spans="1:12">
      <c r="A154" s="81"/>
      <c r="C154" s="72"/>
      <c r="D154" s="64"/>
      <c r="E154" s="133"/>
      <c r="F154" s="64"/>
      <c r="G154" s="64"/>
      <c r="H154" s="134"/>
      <c r="I154" s="64"/>
      <c r="J154" s="133"/>
      <c r="K154" s="64"/>
      <c r="L154" s="140"/>
    </row>
    <row r="155" spans="1:12">
      <c r="A155" s="81"/>
      <c r="C155" s="72"/>
      <c r="D155" s="64"/>
      <c r="E155" s="133"/>
      <c r="F155" s="64"/>
      <c r="G155" s="64"/>
      <c r="H155" s="134"/>
      <c r="I155" s="64"/>
      <c r="J155" s="133"/>
      <c r="K155" s="64"/>
      <c r="L155" s="140"/>
    </row>
    <row r="156" spans="1:12">
      <c r="A156" s="81"/>
      <c r="C156" s="72"/>
      <c r="D156" s="64"/>
      <c r="E156" s="133"/>
      <c r="F156" s="64"/>
      <c r="G156" s="64"/>
      <c r="H156" s="134"/>
      <c r="I156" s="64"/>
      <c r="J156" s="133"/>
      <c r="K156" s="64"/>
      <c r="L156" s="140"/>
    </row>
    <row r="157" spans="1:12">
      <c r="A157" s="81"/>
      <c r="C157" s="72"/>
      <c r="D157" s="64"/>
      <c r="E157" s="133"/>
      <c r="F157" s="64"/>
      <c r="G157" s="64"/>
      <c r="H157" s="134"/>
      <c r="I157" s="64"/>
      <c r="J157" s="133"/>
      <c r="K157" s="64"/>
      <c r="L157" s="140"/>
    </row>
    <row r="158" spans="1:12">
      <c r="A158" s="81"/>
      <c r="C158" s="72"/>
      <c r="D158" s="64"/>
      <c r="E158" s="133"/>
      <c r="F158" s="64"/>
      <c r="G158" s="64"/>
      <c r="H158" s="134"/>
      <c r="I158" s="64"/>
      <c r="J158" s="133"/>
      <c r="K158" s="64"/>
      <c r="L158" s="140"/>
    </row>
    <row r="159" spans="1:12">
      <c r="C159" s="72"/>
      <c r="D159" s="72"/>
      <c r="E159" s="73"/>
      <c r="F159" s="72"/>
      <c r="G159" s="72"/>
      <c r="H159" s="72"/>
      <c r="I159" s="74"/>
      <c r="J159" s="81"/>
      <c r="K159" s="81"/>
      <c r="L159" s="76"/>
    </row>
    <row r="160" spans="1:12">
      <c r="C160" s="72"/>
      <c r="D160" s="72"/>
      <c r="E160" s="73"/>
      <c r="F160" s="72"/>
      <c r="G160" s="72"/>
      <c r="H160" s="72"/>
      <c r="I160" s="74"/>
      <c r="J160" s="75"/>
      <c r="K160" s="75"/>
      <c r="L160" s="76"/>
    </row>
    <row r="161" spans="1:15">
      <c r="C161" s="72"/>
      <c r="D161" s="72"/>
      <c r="E161" s="73"/>
      <c r="F161" s="72"/>
      <c r="G161" s="72"/>
      <c r="H161" s="72"/>
      <c r="I161" s="74"/>
      <c r="J161" s="75"/>
      <c r="K161" s="75"/>
      <c r="L161" s="76"/>
    </row>
    <row r="162" spans="1:15">
      <c r="C162" s="72"/>
      <c r="D162" s="72"/>
      <c r="E162" s="73"/>
      <c r="F162" s="72"/>
      <c r="G162" s="72"/>
      <c r="H162" s="72"/>
      <c r="I162" s="74"/>
      <c r="J162" s="74"/>
      <c r="L162" s="75" t="s">
        <v>0</v>
      </c>
    </row>
    <row r="163" spans="1:15">
      <c r="C163" s="72"/>
      <c r="D163" s="72"/>
      <c r="E163" s="73"/>
      <c r="F163" s="72"/>
      <c r="G163" s="72"/>
      <c r="H163" s="72"/>
      <c r="I163" s="74"/>
      <c r="J163" s="74"/>
      <c r="K163" s="74"/>
      <c r="L163" s="76" t="s">
        <v>128</v>
      </c>
    </row>
    <row r="164" spans="1:15">
      <c r="C164" s="72"/>
      <c r="D164" s="72"/>
      <c r="E164" s="73"/>
      <c r="F164" s="72"/>
      <c r="G164" s="72"/>
      <c r="H164" s="72"/>
      <c r="I164" s="74"/>
      <c r="J164" s="74"/>
      <c r="K164" s="74"/>
      <c r="L164" s="76"/>
    </row>
    <row r="165" spans="1:15">
      <c r="C165" s="72" t="s">
        <v>2</v>
      </c>
      <c r="D165" s="72"/>
      <c r="E165" s="73" t="s">
        <v>3</v>
      </c>
      <c r="F165" s="72"/>
      <c r="G165" s="72"/>
      <c r="H165" s="72"/>
      <c r="I165" s="74"/>
      <c r="J165" s="14" t="str">
        <f>J5</f>
        <v>For the 12 months ended 12/31/17</v>
      </c>
      <c r="K165" s="1"/>
      <c r="L165" s="1"/>
    </row>
    <row r="166" spans="1:15">
      <c r="C166" s="72"/>
      <c r="D166" s="64" t="s">
        <v>4</v>
      </c>
      <c r="E166" s="64" t="s">
        <v>5</v>
      </c>
      <c r="F166" s="64"/>
      <c r="G166" s="64"/>
      <c r="H166" s="64"/>
      <c r="I166" s="74"/>
      <c r="J166" s="74"/>
      <c r="K166" s="74"/>
      <c r="L166" s="79"/>
    </row>
    <row r="167" spans="1:15">
      <c r="C167" s="72"/>
      <c r="D167" s="64"/>
      <c r="E167" s="64"/>
      <c r="F167" s="64"/>
      <c r="G167" s="64"/>
      <c r="H167" s="64"/>
      <c r="I167" s="74"/>
      <c r="J167" s="74"/>
      <c r="K167" s="74"/>
      <c r="L167" s="79"/>
    </row>
    <row r="168" spans="1:15">
      <c r="A168" s="81"/>
      <c r="E168" s="15" t="str">
        <f>E8</f>
        <v>Montana-Dakota Utilities Co.</v>
      </c>
      <c r="F168" s="83"/>
      <c r="G168" s="83"/>
      <c r="K168" s="64"/>
      <c r="L168" s="87"/>
    </row>
    <row r="169" spans="1:15">
      <c r="A169" s="81"/>
      <c r="C169" s="81" t="s">
        <v>67</v>
      </c>
      <c r="D169" s="81" t="s">
        <v>68</v>
      </c>
      <c r="E169" s="81" t="s">
        <v>69</v>
      </c>
      <c r="F169" s="64" t="s">
        <v>4</v>
      </c>
      <c r="G169" s="64"/>
      <c r="H169" s="121" t="s">
        <v>70</v>
      </c>
      <c r="I169" s="64"/>
      <c r="J169" s="122" t="s">
        <v>71</v>
      </c>
      <c r="K169" s="64"/>
      <c r="L169" s="87"/>
    </row>
    <row r="170" spans="1:15">
      <c r="A170" s="81"/>
      <c r="C170" s="81"/>
      <c r="D170" s="74"/>
      <c r="E170" s="74"/>
      <c r="F170" s="74"/>
      <c r="G170" s="74"/>
      <c r="H170" s="74"/>
      <c r="I170" s="74"/>
      <c r="J170" s="74"/>
      <c r="K170" s="74"/>
      <c r="L170" s="141"/>
    </row>
    <row r="171" spans="1:15">
      <c r="A171" s="81" t="s">
        <v>6</v>
      </c>
      <c r="C171" s="72"/>
      <c r="D171" s="123" t="s">
        <v>72</v>
      </c>
      <c r="E171" s="64"/>
      <c r="F171" s="64"/>
      <c r="G171" s="64"/>
      <c r="H171" s="81"/>
      <c r="I171" s="64"/>
      <c r="J171" s="124" t="s">
        <v>73</v>
      </c>
      <c r="K171" s="64"/>
      <c r="L171" s="141"/>
    </row>
    <row r="172" spans="1:15" ht="16.2" thickBot="1">
      <c r="A172" s="85" t="s">
        <v>8</v>
      </c>
      <c r="C172" s="72"/>
      <c r="D172" s="125" t="s">
        <v>74</v>
      </c>
      <c r="E172" s="124" t="s">
        <v>75</v>
      </c>
      <c r="F172" s="126"/>
      <c r="G172" s="124" t="s">
        <v>76</v>
      </c>
      <c r="I172" s="126"/>
      <c r="J172" s="81" t="s">
        <v>77</v>
      </c>
      <c r="K172" s="64"/>
      <c r="L172" s="141"/>
    </row>
    <row r="173" spans="1:15">
      <c r="C173" s="72"/>
      <c r="D173" s="64"/>
      <c r="E173" s="142"/>
      <c r="F173" s="143"/>
      <c r="G173" s="124"/>
      <c r="I173" s="143"/>
      <c r="J173" s="142"/>
      <c r="K173" s="64"/>
      <c r="L173" s="128"/>
      <c r="M173" s="78"/>
      <c r="N173" s="129"/>
      <c r="O173" s="129"/>
    </row>
    <row r="174" spans="1:15">
      <c r="A174" s="81"/>
      <c r="C174" s="72" t="s">
        <v>363</v>
      </c>
      <c r="D174" s="64"/>
      <c r="E174" s="64"/>
      <c r="F174" s="64"/>
      <c r="G174" s="64"/>
      <c r="H174" s="64"/>
      <c r="I174" s="64"/>
      <c r="J174" s="64"/>
      <c r="K174" s="64"/>
      <c r="L174" s="128"/>
      <c r="M174" s="78"/>
      <c r="N174" s="129"/>
      <c r="O174" s="129"/>
    </row>
    <row r="175" spans="1:15">
      <c r="A175" s="81">
        <v>1</v>
      </c>
      <c r="C175" s="72" t="s">
        <v>129</v>
      </c>
      <c r="D175" s="64" t="s">
        <v>130</v>
      </c>
      <c r="E175" s="51">
        <v>37036186</v>
      </c>
      <c r="F175" s="64"/>
      <c r="G175" s="64" t="s">
        <v>123</v>
      </c>
      <c r="H175" s="27">
        <f>J264</f>
        <v>0.89985369573085694</v>
      </c>
      <c r="I175" s="64"/>
      <c r="J175" s="7">
        <f>+H175*E175</f>
        <v>33327148.847875424</v>
      </c>
      <c r="K175" s="74"/>
      <c r="L175" s="133"/>
      <c r="M175" s="78"/>
      <c r="N175" s="133"/>
      <c r="O175" s="133"/>
    </row>
    <row r="176" spans="1:15">
      <c r="A176" s="117" t="s">
        <v>131</v>
      </c>
      <c r="B176" s="118"/>
      <c r="C176" s="119" t="s">
        <v>132</v>
      </c>
      <c r="D176" s="87"/>
      <c r="E176" s="51">
        <v>616979</v>
      </c>
      <c r="F176" s="64"/>
      <c r="G176" s="144"/>
      <c r="H176" s="132">
        <v>1</v>
      </c>
      <c r="I176" s="64"/>
      <c r="J176" s="7">
        <f>+H176*E176</f>
        <v>616979</v>
      </c>
      <c r="K176" s="74"/>
      <c r="L176" s="133"/>
      <c r="M176" s="78"/>
      <c r="N176" s="133"/>
      <c r="O176" s="133"/>
    </row>
    <row r="177" spans="1:15">
      <c r="A177" s="81">
        <v>2</v>
      </c>
      <c r="C177" s="72" t="s">
        <v>133</v>
      </c>
      <c r="D177" s="64" t="s">
        <v>134</v>
      </c>
      <c r="E177" s="51">
        <v>26749671</v>
      </c>
      <c r="F177" s="64"/>
      <c r="G177" s="64" t="s">
        <v>123</v>
      </c>
      <c r="H177" s="27">
        <f>+H175</f>
        <v>0.89985369573085694</v>
      </c>
      <c r="I177" s="64"/>
      <c r="J177" s="7">
        <f t="shared" ref="J177:J183" si="2">+H177*E177</f>
        <v>24070790.308934528</v>
      </c>
      <c r="K177" s="74"/>
      <c r="L177" s="133"/>
      <c r="M177" s="78"/>
      <c r="N177" s="133"/>
      <c r="O177" s="133"/>
    </row>
    <row r="178" spans="1:15">
      <c r="A178" s="81">
        <v>3</v>
      </c>
      <c r="C178" s="72" t="s">
        <v>135</v>
      </c>
      <c r="D178" s="64" t="s">
        <v>136</v>
      </c>
      <c r="E178" s="51">
        <v>25109378</v>
      </c>
      <c r="F178" s="64"/>
      <c r="G178" s="64" t="s">
        <v>88</v>
      </c>
      <c r="H178" s="27">
        <f>+H106</f>
        <v>0.14353382975656206</v>
      </c>
      <c r="I178" s="64"/>
      <c r="J178" s="7">
        <f t="shared" si="2"/>
        <v>3604045.1871451647</v>
      </c>
      <c r="K178" s="64"/>
      <c r="L178" s="133"/>
      <c r="M178" s="78"/>
      <c r="N178" s="133"/>
      <c r="O178" s="133"/>
    </row>
    <row r="179" spans="1:15">
      <c r="A179" s="81">
        <v>4</v>
      </c>
      <c r="C179" s="72" t="s">
        <v>137</v>
      </c>
      <c r="D179" s="64"/>
      <c r="E179" s="51">
        <v>336754</v>
      </c>
      <c r="F179" s="64"/>
      <c r="G179" s="7" t="str">
        <f>+G178</f>
        <v>W/S</v>
      </c>
      <c r="H179" s="27">
        <f>+H178</f>
        <v>0.14353382975656206</v>
      </c>
      <c r="I179" s="64"/>
      <c r="J179" s="7">
        <f t="shared" si="2"/>
        <v>48335.591305841299</v>
      </c>
      <c r="K179" s="64"/>
      <c r="L179" s="133"/>
      <c r="M179" s="78"/>
      <c r="N179" s="133"/>
      <c r="O179" s="133"/>
    </row>
    <row r="180" spans="1:15">
      <c r="A180" s="81">
        <v>5</v>
      </c>
      <c r="C180" s="119" t="s">
        <v>138</v>
      </c>
      <c r="D180" s="87"/>
      <c r="E180" s="51">
        <v>318389</v>
      </c>
      <c r="F180" s="64"/>
      <c r="G180" s="7" t="str">
        <f>+G179</f>
        <v>W/S</v>
      </c>
      <c r="H180" s="27">
        <f>+H179</f>
        <v>0.14353382975656206</v>
      </c>
      <c r="I180" s="64"/>
      <c r="J180" s="7">
        <f t="shared" si="2"/>
        <v>45699.592522362036</v>
      </c>
      <c r="K180" s="64"/>
      <c r="L180" s="133"/>
      <c r="M180" s="78"/>
      <c r="N180" s="133"/>
      <c r="O180" s="133"/>
    </row>
    <row r="181" spans="1:15">
      <c r="A181" s="81" t="s">
        <v>139</v>
      </c>
      <c r="C181" s="119" t="s">
        <v>140</v>
      </c>
      <c r="D181" s="87"/>
      <c r="E181" s="51">
        <v>2050</v>
      </c>
      <c r="F181" s="64"/>
      <c r="G181" s="34" t="str">
        <f>+G175</f>
        <v>TE</v>
      </c>
      <c r="H181" s="35">
        <f>+H175</f>
        <v>0.89985369573085694</v>
      </c>
      <c r="I181" s="64"/>
      <c r="J181" s="7">
        <f>+H181*E181</f>
        <v>1844.7000762482567</v>
      </c>
      <c r="K181" s="64"/>
      <c r="L181" s="133"/>
      <c r="M181" s="78"/>
      <c r="N181" s="133"/>
      <c r="O181" s="133"/>
    </row>
    <row r="182" spans="1:15">
      <c r="A182" s="81">
        <v>6</v>
      </c>
      <c r="C182" s="119" t="s">
        <v>89</v>
      </c>
      <c r="D182" s="10" t="str">
        <f>+D107</f>
        <v>356.1</v>
      </c>
      <c r="E182" s="51">
        <v>0</v>
      </c>
      <c r="F182" s="64"/>
      <c r="G182" s="64" t="s">
        <v>91</v>
      </c>
      <c r="H182" s="27">
        <f>+H107</f>
        <v>0.10063054859549428</v>
      </c>
      <c r="I182" s="64"/>
      <c r="J182" s="7">
        <f t="shared" si="2"/>
        <v>0</v>
      </c>
      <c r="K182" s="64"/>
      <c r="L182" s="133"/>
      <c r="M182" s="78"/>
      <c r="N182" s="133"/>
      <c r="O182" s="133"/>
    </row>
    <row r="183" spans="1:15" ht="16.2" thickBot="1">
      <c r="A183" s="81">
        <v>7</v>
      </c>
      <c r="C183" s="72" t="s">
        <v>141</v>
      </c>
      <c r="D183" s="64"/>
      <c r="E183" s="59">
        <v>0</v>
      </c>
      <c r="F183" s="64"/>
      <c r="G183" s="64" t="s">
        <v>4</v>
      </c>
      <c r="H183" s="132">
        <v>1</v>
      </c>
      <c r="I183" s="64"/>
      <c r="J183" s="19">
        <f t="shared" si="2"/>
        <v>0</v>
      </c>
      <c r="K183" s="64"/>
      <c r="L183" s="133"/>
      <c r="M183" s="78"/>
      <c r="N183" s="133"/>
      <c r="O183" s="133"/>
    </row>
    <row r="184" spans="1:15">
      <c r="A184" s="81">
        <v>8</v>
      </c>
      <c r="C184" s="72" t="s">
        <v>142</v>
      </c>
      <c r="D184" s="64"/>
      <c r="E184" s="7">
        <f>+E175-E176-E177+E178-E179-E180+E181+E182+E183</f>
        <v>34125821</v>
      </c>
      <c r="F184" s="64"/>
      <c r="G184" s="64"/>
      <c r="H184" s="64"/>
      <c r="I184" s="64"/>
      <c r="J184" s="7">
        <f>+J175-J176-J177+J178-J179-J180+J181+J182+J183</f>
        <v>12151234.242334105</v>
      </c>
      <c r="K184" s="64"/>
      <c r="L184" s="133"/>
      <c r="M184" s="78"/>
      <c r="N184" s="133"/>
      <c r="O184" s="133"/>
    </row>
    <row r="185" spans="1:15">
      <c r="A185" s="81"/>
      <c r="D185" s="64"/>
      <c r="F185" s="64"/>
      <c r="G185" s="64"/>
      <c r="H185" s="64"/>
      <c r="I185" s="64"/>
      <c r="K185" s="64"/>
      <c r="L185" s="107"/>
      <c r="M185" s="78"/>
      <c r="N185" s="78"/>
      <c r="O185" s="78"/>
    </row>
    <row r="186" spans="1:15">
      <c r="A186" s="81"/>
      <c r="C186" s="139" t="s">
        <v>364</v>
      </c>
      <c r="D186" s="64"/>
      <c r="E186" s="64"/>
      <c r="F186" s="64"/>
      <c r="G186" s="64"/>
      <c r="H186" s="64"/>
      <c r="I186" s="64"/>
      <c r="J186" s="64"/>
      <c r="K186" s="64"/>
      <c r="L186" s="107"/>
      <c r="M186" s="78"/>
      <c r="N186" s="78"/>
      <c r="O186" s="78"/>
    </row>
    <row r="187" spans="1:15">
      <c r="A187" s="81">
        <v>9</v>
      </c>
      <c r="C187" s="13" t="str">
        <f>+C175</f>
        <v xml:space="preserve">  Transmission </v>
      </c>
      <c r="D187" s="64" t="s">
        <v>143</v>
      </c>
      <c r="E187" s="51">
        <v>4738349</v>
      </c>
      <c r="F187" s="64"/>
      <c r="G187" s="64" t="s">
        <v>17</v>
      </c>
      <c r="H187" s="27">
        <f>+H131</f>
        <v>0.93581671181628001</v>
      </c>
      <c r="I187" s="64"/>
      <c r="J187" s="7">
        <f>+H187*E187</f>
        <v>4434226.1806179583</v>
      </c>
      <c r="K187" s="64"/>
      <c r="L187" s="133"/>
      <c r="M187" s="78"/>
      <c r="N187" s="133"/>
      <c r="O187" s="133"/>
    </row>
    <row r="188" spans="1:15">
      <c r="A188" s="145" t="s">
        <v>144</v>
      </c>
      <c r="B188" s="146"/>
      <c r="C188" s="97" t="s">
        <v>145</v>
      </c>
      <c r="D188" s="99" t="s">
        <v>354</v>
      </c>
      <c r="E188" s="51">
        <v>0</v>
      </c>
      <c r="F188" s="147"/>
      <c r="G188" s="147" t="s">
        <v>384</v>
      </c>
      <c r="H188" s="148">
        <v>1</v>
      </c>
      <c r="I188" s="147"/>
      <c r="J188" s="36">
        <f>+H188*E188</f>
        <v>0</v>
      </c>
      <c r="K188" s="64"/>
      <c r="L188" s="133"/>
      <c r="M188" s="78"/>
      <c r="N188" s="133"/>
      <c r="O188" s="133"/>
    </row>
    <row r="189" spans="1:15">
      <c r="A189" s="81">
        <v>10</v>
      </c>
      <c r="C189" s="139" t="s">
        <v>86</v>
      </c>
      <c r="D189" s="147" t="s">
        <v>146</v>
      </c>
      <c r="E189" s="51">
        <v>695260</v>
      </c>
      <c r="F189" s="64"/>
      <c r="G189" s="64" t="s">
        <v>88</v>
      </c>
      <c r="H189" s="27">
        <f>+H178</f>
        <v>0.14353382975656206</v>
      </c>
      <c r="I189" s="64"/>
      <c r="J189" s="7">
        <f>+H189*E189</f>
        <v>99793.330476547344</v>
      </c>
      <c r="K189" s="64"/>
      <c r="L189" s="133"/>
      <c r="M189" s="78"/>
      <c r="N189" s="133"/>
      <c r="O189" s="133"/>
    </row>
    <row r="190" spans="1:15" ht="16.2" thickBot="1">
      <c r="A190" s="81">
        <v>11</v>
      </c>
      <c r="C190" s="13" t="str">
        <f>+C182</f>
        <v xml:space="preserve">  Common</v>
      </c>
      <c r="D190" s="64" t="s">
        <v>147</v>
      </c>
      <c r="E190" s="59">
        <v>1099161</v>
      </c>
      <c r="F190" s="64"/>
      <c r="G190" s="64" t="s">
        <v>91</v>
      </c>
      <c r="H190" s="27">
        <f>+H182</f>
        <v>0.10063054859549428</v>
      </c>
      <c r="I190" s="64"/>
      <c r="J190" s="19">
        <f>+H190*E190</f>
        <v>110609.17442477209</v>
      </c>
      <c r="K190" s="64"/>
      <c r="L190" s="133"/>
      <c r="M190" s="78"/>
      <c r="N190" s="133"/>
      <c r="O190" s="133"/>
    </row>
    <row r="191" spans="1:15">
      <c r="A191" s="81">
        <v>12</v>
      </c>
      <c r="C191" s="72" t="s">
        <v>148</v>
      </c>
      <c r="D191" s="64"/>
      <c r="E191" s="7">
        <f>SUM(E187:E190)</f>
        <v>6532770</v>
      </c>
      <c r="F191" s="64"/>
      <c r="G191" s="64"/>
      <c r="H191" s="64"/>
      <c r="I191" s="64"/>
      <c r="J191" s="7">
        <f>SUM(J187:J190)</f>
        <v>4644628.685519278</v>
      </c>
      <c r="K191" s="64"/>
      <c r="L191" s="133"/>
      <c r="M191" s="78"/>
      <c r="N191" s="133"/>
      <c r="O191" s="133"/>
    </row>
    <row r="192" spans="1:15">
      <c r="A192" s="81"/>
      <c r="C192" s="72"/>
      <c r="D192" s="64"/>
      <c r="E192" s="64"/>
      <c r="F192" s="64"/>
      <c r="G192" s="64"/>
      <c r="H192" s="64"/>
      <c r="I192" s="64"/>
      <c r="J192" s="64"/>
      <c r="K192" s="64"/>
      <c r="L192" s="133"/>
      <c r="M192" s="78"/>
      <c r="N192" s="133"/>
      <c r="O192" s="133"/>
    </row>
    <row r="193" spans="1:15">
      <c r="A193" s="81" t="s">
        <v>4</v>
      </c>
      <c r="C193" s="72" t="s">
        <v>149</v>
      </c>
      <c r="E193" s="64"/>
      <c r="F193" s="64"/>
      <c r="G193" s="64"/>
      <c r="H193" s="64"/>
      <c r="I193" s="64"/>
      <c r="J193" s="64"/>
      <c r="K193" s="64"/>
      <c r="L193" s="133"/>
      <c r="M193" s="78"/>
      <c r="N193" s="133"/>
      <c r="O193" s="133"/>
    </row>
    <row r="194" spans="1:15">
      <c r="A194" s="81"/>
      <c r="C194" s="72" t="s">
        <v>150</v>
      </c>
      <c r="F194" s="64"/>
      <c r="G194" s="64"/>
      <c r="I194" s="64"/>
      <c r="K194" s="64"/>
      <c r="L194" s="133"/>
      <c r="M194" s="78"/>
      <c r="N194" s="133"/>
      <c r="O194" s="133"/>
    </row>
    <row r="195" spans="1:15">
      <c r="A195" s="81">
        <v>13</v>
      </c>
      <c r="C195" s="72" t="s">
        <v>151</v>
      </c>
      <c r="D195" s="64" t="s">
        <v>152</v>
      </c>
      <c r="E195" s="51">
        <v>2556980</v>
      </c>
      <c r="F195" s="64"/>
      <c r="G195" s="64" t="s">
        <v>88</v>
      </c>
      <c r="H195" s="18">
        <f>+H189</f>
        <v>0.14353382975656206</v>
      </c>
      <c r="I195" s="64"/>
      <c r="J195" s="7">
        <f>+H195*E195</f>
        <v>367013.13201093406</v>
      </c>
      <c r="K195" s="64"/>
      <c r="L195" s="133"/>
      <c r="M195" s="78"/>
      <c r="N195" s="133"/>
      <c r="O195" s="133"/>
    </row>
    <row r="196" spans="1:15">
      <c r="A196" s="81">
        <v>14</v>
      </c>
      <c r="C196" s="72" t="s">
        <v>153</v>
      </c>
      <c r="D196" s="7" t="str">
        <f>+D195</f>
        <v>263.i</v>
      </c>
      <c r="E196" s="51">
        <v>4974</v>
      </c>
      <c r="F196" s="64"/>
      <c r="G196" s="7" t="str">
        <f>+G195</f>
        <v>W/S</v>
      </c>
      <c r="H196" s="18">
        <f>+H195</f>
        <v>0.14353382975656206</v>
      </c>
      <c r="I196" s="64"/>
      <c r="J196" s="7">
        <f>+H196*E196</f>
        <v>713.93726920913969</v>
      </c>
      <c r="K196" s="64"/>
      <c r="L196" s="133"/>
      <c r="M196" s="78"/>
      <c r="N196" s="133"/>
      <c r="O196" s="133"/>
    </row>
    <row r="197" spans="1:15">
      <c r="A197" s="81">
        <v>15</v>
      </c>
      <c r="C197" s="72" t="s">
        <v>154</v>
      </c>
      <c r="D197" s="64" t="s">
        <v>4</v>
      </c>
      <c r="F197" s="64"/>
      <c r="G197" s="64"/>
      <c r="I197" s="64"/>
      <c r="K197" s="64"/>
      <c r="L197" s="133"/>
      <c r="M197" s="78"/>
      <c r="N197" s="133"/>
      <c r="O197" s="133"/>
    </row>
    <row r="198" spans="1:15">
      <c r="A198" s="81">
        <v>16</v>
      </c>
      <c r="C198" s="72" t="s">
        <v>155</v>
      </c>
      <c r="D198" s="64" t="s">
        <v>152</v>
      </c>
      <c r="E198" s="51">
        <v>8903799</v>
      </c>
      <c r="F198" s="64"/>
      <c r="G198" s="64" t="s">
        <v>125</v>
      </c>
      <c r="H198" s="18">
        <f>+H100</f>
        <v>0.16222647403057797</v>
      </c>
      <c r="I198" s="64"/>
      <c r="J198" s="7">
        <f>+H198*E198</f>
        <v>1444431.9172469862</v>
      </c>
      <c r="K198" s="64"/>
      <c r="L198" s="133"/>
      <c r="M198" s="78"/>
      <c r="N198" s="133"/>
      <c r="O198" s="133"/>
    </row>
    <row r="199" spans="1:15">
      <c r="A199" s="81">
        <v>17</v>
      </c>
      <c r="C199" s="72" t="s">
        <v>156</v>
      </c>
      <c r="D199" s="64" t="s">
        <v>152</v>
      </c>
      <c r="E199" s="51">
        <v>341318</v>
      </c>
      <c r="F199" s="64"/>
      <c r="G199" s="10" t="str">
        <f>+G122</f>
        <v>NA</v>
      </c>
      <c r="H199" s="149" t="s">
        <v>109</v>
      </c>
      <c r="I199" s="64"/>
      <c r="J199" s="64">
        <v>0</v>
      </c>
      <c r="K199" s="64"/>
      <c r="L199" s="133"/>
      <c r="M199" s="78"/>
      <c r="N199" s="133"/>
      <c r="O199" s="133"/>
    </row>
    <row r="200" spans="1:15">
      <c r="A200" s="81">
        <v>18</v>
      </c>
      <c r="C200" s="72" t="s">
        <v>157</v>
      </c>
      <c r="D200" s="7" t="str">
        <f>+D199</f>
        <v>263.i</v>
      </c>
      <c r="E200" s="51">
        <v>1600472</v>
      </c>
      <c r="F200" s="64"/>
      <c r="G200" s="7" t="str">
        <f>+G198</f>
        <v>GP</v>
      </c>
      <c r="H200" s="18">
        <f>+H198</f>
        <v>0.16222647403057797</v>
      </c>
      <c r="I200" s="64"/>
      <c r="J200" s="7">
        <f>+H200*E200</f>
        <v>259638.92934466718</v>
      </c>
      <c r="K200" s="64"/>
      <c r="L200" s="133"/>
      <c r="M200" s="78"/>
      <c r="N200" s="133"/>
      <c r="O200" s="133"/>
    </row>
    <row r="201" spans="1:15" ht="16.2" thickBot="1">
      <c r="A201" s="81">
        <v>19</v>
      </c>
      <c r="C201" s="72" t="s">
        <v>158</v>
      </c>
      <c r="D201" s="64"/>
      <c r="E201" s="59">
        <v>140829</v>
      </c>
      <c r="F201" s="64"/>
      <c r="G201" s="64" t="s">
        <v>125</v>
      </c>
      <c r="H201" s="18">
        <f>+H198</f>
        <v>0.16222647403057797</v>
      </c>
      <c r="I201" s="64"/>
      <c r="J201" s="19">
        <f>+H201*E201</f>
        <v>22846.192111252265</v>
      </c>
      <c r="K201" s="64"/>
      <c r="L201" s="133"/>
      <c r="M201" s="78"/>
      <c r="N201" s="133"/>
      <c r="O201" s="133"/>
    </row>
    <row r="202" spans="1:15">
      <c r="A202" s="81">
        <v>20</v>
      </c>
      <c r="C202" s="72" t="s">
        <v>159</v>
      </c>
      <c r="D202" s="64"/>
      <c r="E202" s="7">
        <f>SUM(E195:E201)</f>
        <v>13548372</v>
      </c>
      <c r="F202" s="64"/>
      <c r="G202" s="64"/>
      <c r="H202" s="89"/>
      <c r="I202" s="64"/>
      <c r="J202" s="7">
        <f>SUM(J195:J201)</f>
        <v>2094644.1079830488</v>
      </c>
      <c r="K202" s="64"/>
      <c r="L202" s="133"/>
      <c r="M202" s="78"/>
      <c r="N202" s="133"/>
      <c r="O202" s="133"/>
    </row>
    <row r="203" spans="1:15">
      <c r="A203" s="81"/>
      <c r="C203" s="72"/>
      <c r="D203" s="64"/>
      <c r="E203" s="64"/>
      <c r="F203" s="64"/>
      <c r="G203" s="64"/>
      <c r="H203" s="89"/>
      <c r="I203" s="64"/>
      <c r="J203" s="64"/>
      <c r="K203" s="64"/>
      <c r="L203" s="133"/>
      <c r="M203" s="78"/>
      <c r="N203" s="133"/>
      <c r="O203" s="133"/>
    </row>
    <row r="204" spans="1:15">
      <c r="A204" s="81" t="s">
        <v>160</v>
      </c>
      <c r="C204" s="72"/>
      <c r="D204" s="64"/>
      <c r="E204" s="64"/>
      <c r="F204" s="64"/>
      <c r="G204" s="64"/>
      <c r="H204" s="89"/>
      <c r="I204" s="64"/>
      <c r="J204" s="64"/>
      <c r="K204" s="64"/>
      <c r="L204" s="64"/>
      <c r="N204" s="64"/>
      <c r="O204" s="64"/>
    </row>
    <row r="205" spans="1:15">
      <c r="A205" s="81" t="s">
        <v>4</v>
      </c>
      <c r="C205" s="72" t="s">
        <v>161</v>
      </c>
      <c r="D205" s="64" t="s">
        <v>162</v>
      </c>
      <c r="E205" s="64"/>
      <c r="F205" s="64"/>
      <c r="H205" s="150"/>
      <c r="I205" s="64"/>
      <c r="K205" s="64"/>
      <c r="L205" s="64"/>
      <c r="N205" s="64"/>
      <c r="O205" s="64"/>
    </row>
    <row r="206" spans="1:15">
      <c r="A206" s="81">
        <v>21</v>
      </c>
      <c r="C206" s="151" t="s">
        <v>163</v>
      </c>
      <c r="D206" s="64"/>
      <c r="E206" s="37">
        <f>IF(E356&gt;0,1-(((1-E357)*(1-E356))/(1-E357*E356*E358)),0)</f>
        <v>0.38029000000000002</v>
      </c>
      <c r="F206" s="64"/>
      <c r="H206" s="150"/>
      <c r="I206" s="64"/>
      <c r="K206" s="64"/>
      <c r="L206" s="64"/>
      <c r="N206" s="64"/>
      <c r="O206" s="64"/>
    </row>
    <row r="207" spans="1:15">
      <c r="A207" s="81">
        <v>22</v>
      </c>
      <c r="C207" s="71" t="s">
        <v>164</v>
      </c>
      <c r="D207" s="64"/>
      <c r="E207" s="37">
        <f>IF(J296&gt;0,(E206/(1-E206))*(1-J293/J296),0)</f>
        <v>0.43223480342491311</v>
      </c>
      <c r="F207" s="64"/>
      <c r="H207" s="150"/>
      <c r="I207" s="64"/>
      <c r="K207" s="64"/>
      <c r="L207" s="64"/>
      <c r="N207" s="64"/>
      <c r="O207" s="64"/>
    </row>
    <row r="208" spans="1:15">
      <c r="A208" s="81"/>
      <c r="C208" s="72" t="s">
        <v>165</v>
      </c>
      <c r="D208" s="64"/>
      <c r="E208" s="64"/>
      <c r="F208" s="64"/>
      <c r="H208" s="150"/>
      <c r="I208" s="64"/>
      <c r="K208" s="64"/>
      <c r="L208" s="133"/>
      <c r="N208" s="133"/>
      <c r="O208" s="133"/>
    </row>
    <row r="209" spans="1:15">
      <c r="A209" s="81"/>
      <c r="C209" s="72" t="s">
        <v>166</v>
      </c>
      <c r="D209" s="64"/>
      <c r="E209" s="64"/>
      <c r="F209" s="64"/>
      <c r="H209" s="150"/>
      <c r="I209" s="64"/>
      <c r="K209" s="64"/>
      <c r="L209" s="64"/>
      <c r="N209" s="64"/>
      <c r="O209" s="64"/>
    </row>
    <row r="210" spans="1:15">
      <c r="A210" s="81">
        <v>23</v>
      </c>
      <c r="C210" s="151" t="s">
        <v>167</v>
      </c>
      <c r="D210" s="64"/>
      <c r="E210" s="38">
        <f>IF(E206&gt;0,1/(1-E206),0)</f>
        <v>1.6136580013231996</v>
      </c>
      <c r="F210" s="64"/>
      <c r="H210" s="150"/>
      <c r="I210" s="64"/>
      <c r="K210" s="64"/>
      <c r="L210" s="64"/>
      <c r="N210" s="64"/>
      <c r="O210" s="64"/>
    </row>
    <row r="211" spans="1:15">
      <c r="A211" s="81">
        <v>24</v>
      </c>
      <c r="C211" s="72" t="s">
        <v>168</v>
      </c>
      <c r="D211" s="152"/>
      <c r="E211" s="51">
        <v>0</v>
      </c>
      <c r="F211" s="64"/>
      <c r="H211" s="150"/>
      <c r="I211" s="64"/>
      <c r="K211" s="64"/>
      <c r="L211" s="64"/>
      <c r="N211" s="64"/>
      <c r="O211" s="64"/>
    </row>
    <row r="212" spans="1:15">
      <c r="A212" s="81"/>
      <c r="C212" s="72"/>
      <c r="D212" s="64"/>
      <c r="E212" s="64"/>
      <c r="F212" s="64"/>
      <c r="H212" s="150"/>
      <c r="I212" s="64"/>
      <c r="K212" s="64"/>
      <c r="L212" s="64"/>
      <c r="N212" s="64"/>
      <c r="O212" s="64"/>
    </row>
    <row r="213" spans="1:15">
      <c r="A213" s="81">
        <v>25</v>
      </c>
      <c r="C213" s="151" t="s">
        <v>169</v>
      </c>
      <c r="D213" s="153"/>
      <c r="E213" s="7">
        <f>E207*E217</f>
        <v>33538301.971863501</v>
      </c>
      <c r="F213" s="64"/>
      <c r="G213" s="64" t="s">
        <v>81</v>
      </c>
      <c r="H213" s="89"/>
      <c r="I213" s="64"/>
      <c r="J213" s="7">
        <f>E207*J217</f>
        <v>7360514.3261349089</v>
      </c>
      <c r="K213" s="64"/>
      <c r="L213" s="133"/>
      <c r="M213" s="78"/>
      <c r="N213" s="133"/>
      <c r="O213" s="133"/>
    </row>
    <row r="214" spans="1:15" ht="16.2" thickBot="1">
      <c r="A214" s="81">
        <v>26</v>
      </c>
      <c r="C214" s="71" t="s">
        <v>170</v>
      </c>
      <c r="D214" s="153"/>
      <c r="E214" s="39">
        <f>E210*E211</f>
        <v>0</v>
      </c>
      <c r="F214" s="64"/>
      <c r="G214" s="71" t="s">
        <v>111</v>
      </c>
      <c r="H214" s="18">
        <f>H116</f>
        <v>0.15830176801551316</v>
      </c>
      <c r="I214" s="64"/>
      <c r="J214" s="39">
        <f>H214*E214</f>
        <v>0</v>
      </c>
      <c r="K214" s="64"/>
      <c r="L214" s="133"/>
      <c r="M214" s="78"/>
      <c r="N214" s="133"/>
      <c r="O214" s="133"/>
    </row>
    <row r="215" spans="1:15">
      <c r="A215" s="81">
        <v>27</v>
      </c>
      <c r="C215" s="151" t="s">
        <v>171</v>
      </c>
      <c r="D215" s="71" t="s">
        <v>172</v>
      </c>
      <c r="E215" s="40">
        <f>+E213+E214</f>
        <v>33538301.971863501</v>
      </c>
      <c r="F215" s="64"/>
      <c r="G215" s="64" t="s">
        <v>4</v>
      </c>
      <c r="H215" s="89" t="s">
        <v>4</v>
      </c>
      <c r="I215" s="64"/>
      <c r="J215" s="40">
        <f>+J213+J214</f>
        <v>7360514.3261349089</v>
      </c>
      <c r="K215" s="64"/>
      <c r="L215" s="133"/>
      <c r="M215" s="78"/>
      <c r="N215" s="133"/>
      <c r="O215" s="133"/>
    </row>
    <row r="216" spans="1:15">
      <c r="A216" s="81" t="s">
        <v>4</v>
      </c>
      <c r="D216" s="155"/>
      <c r="E216" s="64"/>
      <c r="F216" s="64"/>
      <c r="G216" s="64"/>
      <c r="H216" s="89"/>
      <c r="I216" s="64"/>
      <c r="J216" s="64"/>
      <c r="K216" s="64"/>
      <c r="L216" s="133"/>
      <c r="M216" s="78"/>
      <c r="N216" s="133"/>
      <c r="O216" s="133"/>
    </row>
    <row r="217" spans="1:15">
      <c r="A217" s="81">
        <v>28</v>
      </c>
      <c r="C217" s="72" t="s">
        <v>173</v>
      </c>
      <c r="D217" s="134"/>
      <c r="E217" s="7">
        <f>+$J296*E139</f>
        <v>77592784.537744194</v>
      </c>
      <c r="F217" s="64"/>
      <c r="G217" s="64" t="s">
        <v>81</v>
      </c>
      <c r="H217" s="150"/>
      <c r="I217" s="64"/>
      <c r="J217" s="7">
        <f>+$J296*J139</f>
        <v>17028971.910202879</v>
      </c>
      <c r="K217" s="64"/>
      <c r="L217" s="133"/>
      <c r="M217" s="78"/>
      <c r="N217" s="133"/>
      <c r="O217" s="133"/>
    </row>
    <row r="218" spans="1:15">
      <c r="A218" s="81"/>
      <c r="C218" s="151" t="s">
        <v>174</v>
      </c>
      <c r="E218" s="64"/>
      <c r="F218" s="64"/>
      <c r="G218" s="64"/>
      <c r="H218" s="150"/>
      <c r="I218" s="64"/>
      <c r="J218" s="64"/>
      <c r="K218" s="64"/>
      <c r="L218" s="64"/>
      <c r="N218" s="64"/>
      <c r="O218" s="64"/>
    </row>
    <row r="219" spans="1:15">
      <c r="A219" s="81"/>
      <c r="C219" s="72"/>
      <c r="E219" s="133"/>
      <c r="F219" s="64"/>
      <c r="G219" s="64"/>
      <c r="H219" s="150"/>
      <c r="I219" s="64"/>
      <c r="J219" s="133"/>
      <c r="K219" s="64"/>
      <c r="L219" s="64"/>
      <c r="N219" s="64"/>
      <c r="O219" s="64"/>
    </row>
    <row r="220" spans="1:15">
      <c r="A220" s="81">
        <v>29</v>
      </c>
      <c r="C220" s="72" t="s">
        <v>175</v>
      </c>
      <c r="D220" s="64"/>
      <c r="E220" s="12">
        <f>+E217+E215+E202+E191+E184</f>
        <v>165338049.5096077</v>
      </c>
      <c r="F220" s="64"/>
      <c r="G220" s="64"/>
      <c r="H220" s="64"/>
      <c r="I220" s="64"/>
      <c r="J220" s="28">
        <f>+J217+J215+J202+J191+J184</f>
        <v>43279993.272174224</v>
      </c>
      <c r="K220" s="74"/>
      <c r="L220" s="64"/>
      <c r="N220" s="64"/>
      <c r="O220" s="64"/>
    </row>
    <row r="221" spans="1:15">
      <c r="A221" s="81">
        <v>30</v>
      </c>
      <c r="C221" s="130" t="s">
        <v>176</v>
      </c>
      <c r="D221" s="99"/>
      <c r="E221" s="133"/>
      <c r="F221" s="64"/>
      <c r="G221" s="64"/>
      <c r="H221" s="64"/>
      <c r="I221" s="64"/>
      <c r="J221" s="133"/>
      <c r="K221" s="74"/>
      <c r="L221" s="64"/>
      <c r="N221" s="64"/>
      <c r="O221" s="64"/>
    </row>
    <row r="222" spans="1:15">
      <c r="C222" s="336" t="s">
        <v>177</v>
      </c>
      <c r="D222" s="336"/>
      <c r="E222" s="133"/>
      <c r="F222" s="64"/>
      <c r="G222" s="64"/>
      <c r="H222" s="64"/>
      <c r="I222" s="64"/>
      <c r="J222" s="133"/>
      <c r="K222" s="74"/>
      <c r="L222" s="64"/>
      <c r="N222" s="64"/>
      <c r="O222" s="64"/>
    </row>
    <row r="223" spans="1:15">
      <c r="A223" s="81"/>
      <c r="C223" s="130" t="s">
        <v>178</v>
      </c>
      <c r="D223" s="99"/>
      <c r="E223" s="51">
        <v>1417589</v>
      </c>
      <c r="F223" s="64"/>
      <c r="G223" s="64"/>
      <c r="H223" s="64"/>
      <c r="I223" s="64"/>
      <c r="J223" s="219">
        <f>+E223</f>
        <v>1417589</v>
      </c>
      <c r="K223" s="74"/>
      <c r="L223" s="64"/>
      <c r="N223" s="64"/>
      <c r="O223" s="64"/>
    </row>
    <row r="224" spans="1:15">
      <c r="A224" s="81"/>
      <c r="C224" s="130"/>
      <c r="D224" s="99"/>
      <c r="E224" s="87"/>
      <c r="F224" s="64"/>
      <c r="G224" s="64"/>
      <c r="H224" s="64"/>
      <c r="I224" s="64"/>
      <c r="J224" s="133"/>
      <c r="K224" s="74"/>
      <c r="L224" s="133"/>
      <c r="N224" s="133"/>
      <c r="O224" s="133"/>
    </row>
    <row r="225" spans="1:15">
      <c r="A225" s="81" t="s">
        <v>179</v>
      </c>
      <c r="C225" s="130" t="s">
        <v>373</v>
      </c>
      <c r="D225" s="99"/>
      <c r="E225" s="133"/>
      <c r="F225" s="64"/>
      <c r="G225" s="64"/>
      <c r="H225" s="64"/>
      <c r="I225" s="64"/>
      <c r="J225" s="133"/>
      <c r="K225" s="74"/>
      <c r="L225" s="64"/>
      <c r="N225" s="64"/>
      <c r="O225" s="64"/>
    </row>
    <row r="226" spans="1:15">
      <c r="C226" s="336" t="s">
        <v>177</v>
      </c>
      <c r="D226" s="336"/>
      <c r="E226" s="133"/>
      <c r="F226" s="64"/>
      <c r="G226" s="64"/>
      <c r="H226" s="64"/>
      <c r="I226" s="64"/>
      <c r="J226" s="133"/>
      <c r="K226" s="74"/>
      <c r="L226" s="64"/>
      <c r="N226" s="64"/>
      <c r="O226" s="64"/>
    </row>
    <row r="227" spans="1:15" ht="16.2" thickBot="1">
      <c r="A227" s="81"/>
      <c r="C227" s="130" t="s">
        <v>180</v>
      </c>
      <c r="D227" s="99"/>
      <c r="E227" s="65">
        <v>8455271</v>
      </c>
      <c r="F227" s="64"/>
      <c r="G227" s="64"/>
      <c r="H227" s="64"/>
      <c r="I227" s="64"/>
      <c r="J227" s="219">
        <f>+E227</f>
        <v>8455271</v>
      </c>
      <c r="K227" s="74"/>
      <c r="L227" s="64"/>
      <c r="N227" s="64"/>
      <c r="O227" s="64"/>
    </row>
    <row r="228" spans="1:15" ht="16.2" thickBot="1">
      <c r="A228" s="81">
        <v>31</v>
      </c>
      <c r="C228" s="72" t="s">
        <v>181</v>
      </c>
      <c r="D228" s="64"/>
      <c r="E228" s="41">
        <f>+E220-E223-E227</f>
        <v>155465189.5096077</v>
      </c>
      <c r="F228" s="64"/>
      <c r="G228" s="64"/>
      <c r="H228" s="64"/>
      <c r="I228" s="64"/>
      <c r="J228" s="41">
        <f>+J220-J223-J227</f>
        <v>33407133.272174224</v>
      </c>
      <c r="K228" s="74"/>
      <c r="L228" s="64"/>
      <c r="N228" s="64"/>
      <c r="O228" s="64"/>
    </row>
    <row r="229" spans="1:15" ht="16.2" thickTop="1">
      <c r="A229" s="81"/>
      <c r="C229" s="130" t="s">
        <v>182</v>
      </c>
      <c r="D229" s="64"/>
      <c r="E229" s="133"/>
      <c r="F229" s="64"/>
      <c r="G229" s="64"/>
      <c r="H229" s="64"/>
      <c r="I229" s="64"/>
      <c r="J229" s="133"/>
      <c r="K229" s="74"/>
      <c r="L229" s="64"/>
      <c r="N229" s="64"/>
      <c r="O229" s="64"/>
    </row>
    <row r="230" spans="1:15">
      <c r="A230" s="81"/>
      <c r="C230" s="72"/>
      <c r="D230" s="64"/>
      <c r="E230" s="133"/>
      <c r="F230" s="64"/>
      <c r="G230" s="64"/>
      <c r="H230" s="64"/>
      <c r="I230" s="64"/>
      <c r="J230" s="133"/>
      <c r="K230" s="74"/>
      <c r="L230" s="64"/>
      <c r="N230" s="64"/>
      <c r="O230" s="64"/>
    </row>
    <row r="231" spans="1:15">
      <c r="A231" s="81"/>
      <c r="C231" s="72"/>
      <c r="D231" s="64"/>
      <c r="E231" s="133"/>
      <c r="F231" s="64"/>
      <c r="G231" s="64"/>
      <c r="H231" s="64"/>
      <c r="I231" s="64"/>
      <c r="J231" s="133"/>
      <c r="K231" s="74"/>
      <c r="L231" s="64"/>
      <c r="N231" s="64"/>
      <c r="O231" s="64"/>
    </row>
    <row r="232" spans="1:15">
      <c r="A232" s="72"/>
      <c r="C232" s="72"/>
      <c r="D232" s="64"/>
      <c r="E232" s="133"/>
      <c r="F232" s="64"/>
      <c r="G232" s="64"/>
      <c r="H232" s="134"/>
      <c r="I232" s="64"/>
      <c r="J232" s="133"/>
      <c r="K232" s="87"/>
      <c r="L232" s="133"/>
      <c r="N232" s="133"/>
      <c r="O232" s="133"/>
    </row>
    <row r="233" spans="1:15">
      <c r="A233" s="72"/>
      <c r="C233" s="119"/>
      <c r="D233" s="64"/>
      <c r="E233" s="133"/>
      <c r="F233" s="64"/>
      <c r="G233" s="64"/>
      <c r="H233" s="134"/>
      <c r="I233" s="64"/>
      <c r="J233" s="133"/>
      <c r="K233" s="64"/>
      <c r="L233" s="64"/>
      <c r="N233" s="64"/>
      <c r="O233" s="64"/>
    </row>
    <row r="234" spans="1:15">
      <c r="A234" s="72"/>
      <c r="C234" s="119"/>
      <c r="D234" s="64"/>
      <c r="E234" s="133"/>
      <c r="F234" s="64"/>
      <c r="G234" s="64"/>
      <c r="H234" s="134"/>
      <c r="I234" s="64"/>
      <c r="J234" s="133"/>
      <c r="K234" s="64"/>
      <c r="L234" s="64"/>
      <c r="N234" s="64"/>
      <c r="O234" s="64"/>
    </row>
    <row r="235" spans="1:15">
      <c r="A235" s="72"/>
      <c r="C235" s="119"/>
      <c r="D235" s="64"/>
      <c r="E235" s="133"/>
      <c r="F235" s="64"/>
      <c r="G235" s="64"/>
      <c r="H235" s="134"/>
      <c r="I235" s="64"/>
      <c r="J235" s="133"/>
      <c r="K235" s="64"/>
      <c r="L235" s="154"/>
    </row>
    <row r="236" spans="1:15">
      <c r="C236" s="72"/>
      <c r="D236" s="72"/>
      <c r="E236" s="73"/>
      <c r="F236" s="72"/>
      <c r="G236" s="72"/>
      <c r="H236" s="72"/>
      <c r="I236" s="74"/>
      <c r="J236" s="81"/>
      <c r="K236" s="81"/>
      <c r="L236" s="76"/>
    </row>
    <row r="237" spans="1:15">
      <c r="C237" s="72"/>
      <c r="D237" s="72"/>
      <c r="E237" s="73"/>
      <c r="F237" s="72"/>
      <c r="G237" s="72"/>
      <c r="H237" s="72"/>
      <c r="I237" s="74"/>
      <c r="J237" s="75"/>
      <c r="K237" s="75"/>
      <c r="L237" s="76"/>
    </row>
    <row r="238" spans="1:15">
      <c r="C238" s="72"/>
      <c r="D238" s="72"/>
      <c r="E238" s="73"/>
      <c r="F238" s="72"/>
      <c r="G238" s="72"/>
      <c r="H238" s="72"/>
      <c r="I238" s="74"/>
      <c r="J238" s="74"/>
      <c r="L238" s="75" t="s">
        <v>0</v>
      </c>
    </row>
    <row r="239" spans="1:15">
      <c r="C239" s="72"/>
      <c r="D239" s="72"/>
      <c r="E239" s="73"/>
      <c r="F239" s="72"/>
      <c r="G239" s="72"/>
      <c r="H239" s="72"/>
      <c r="I239" s="74"/>
      <c r="J239" s="74"/>
      <c r="K239" s="74"/>
      <c r="L239" s="76" t="s">
        <v>183</v>
      </c>
    </row>
    <row r="240" spans="1:15">
      <c r="C240" s="72"/>
      <c r="D240" s="72"/>
      <c r="E240" s="73"/>
      <c r="F240" s="72"/>
      <c r="G240" s="72"/>
      <c r="H240" s="72"/>
      <c r="I240" s="74"/>
      <c r="J240" s="74"/>
      <c r="K240" s="74"/>
      <c r="L240" s="76"/>
    </row>
    <row r="241" spans="1:20">
      <c r="C241" s="72" t="s">
        <v>2</v>
      </c>
      <c r="D241" s="72"/>
      <c r="E241" s="73" t="s">
        <v>3</v>
      </c>
      <c r="F241" s="72"/>
      <c r="G241" s="72"/>
      <c r="H241" s="72"/>
      <c r="I241" s="74"/>
      <c r="J241" s="14" t="str">
        <f>J5</f>
        <v>For the 12 months ended 12/31/17</v>
      </c>
      <c r="K241" s="1"/>
      <c r="L241" s="1"/>
    </row>
    <row r="242" spans="1:20">
      <c r="C242" s="72"/>
      <c r="D242" s="64" t="s">
        <v>4</v>
      </c>
      <c r="E242" s="64" t="s">
        <v>5</v>
      </c>
      <c r="F242" s="64"/>
      <c r="G242" s="64"/>
      <c r="H242" s="64"/>
      <c r="I242" s="74"/>
      <c r="J242" s="74"/>
      <c r="K242" s="74"/>
      <c r="L242" s="79"/>
    </row>
    <row r="243" spans="1:20">
      <c r="A243" s="81"/>
      <c r="K243" s="64"/>
      <c r="L243" s="87"/>
    </row>
    <row r="244" spans="1:20">
      <c r="A244" s="81"/>
      <c r="E244" s="15" t="str">
        <f>E8</f>
        <v>Montana-Dakota Utilities Co.</v>
      </c>
      <c r="F244" s="83"/>
      <c r="G244" s="83"/>
      <c r="K244" s="64"/>
      <c r="L244" s="87"/>
    </row>
    <row r="245" spans="1:20">
      <c r="A245" s="81"/>
      <c r="D245" s="127" t="s">
        <v>184</v>
      </c>
      <c r="F245" s="74"/>
      <c r="G245" s="74"/>
      <c r="H245" s="74"/>
      <c r="I245" s="74"/>
      <c r="J245" s="74"/>
      <c r="K245" s="64"/>
      <c r="L245" s="87"/>
    </row>
    <row r="246" spans="1:20">
      <c r="A246" s="81" t="s">
        <v>6</v>
      </c>
      <c r="C246" s="127"/>
      <c r="D246" s="74"/>
      <c r="E246" s="74"/>
      <c r="F246" s="74"/>
      <c r="G246" s="74"/>
      <c r="H246" s="74"/>
      <c r="I246" s="74"/>
      <c r="J246" s="74"/>
      <c r="K246" s="64"/>
      <c r="L246" s="87"/>
    </row>
    <row r="247" spans="1:20" ht="16.2" thickBot="1">
      <c r="A247" s="85" t="s">
        <v>8</v>
      </c>
      <c r="C247" s="119" t="s">
        <v>185</v>
      </c>
      <c r="D247" s="79"/>
      <c r="E247" s="79"/>
      <c r="F247" s="79"/>
      <c r="G247" s="79"/>
      <c r="H247" s="79"/>
      <c r="I247" s="118"/>
      <c r="J247" s="118"/>
      <c r="K247" s="87"/>
      <c r="L247" s="87"/>
    </row>
    <row r="248" spans="1:20">
      <c r="A248" s="81"/>
      <c r="C248" s="119"/>
      <c r="D248" s="79"/>
      <c r="E248" s="79"/>
      <c r="F248" s="79"/>
      <c r="G248" s="79"/>
      <c r="H248" s="79"/>
      <c r="I248" s="79"/>
      <c r="J248" s="79"/>
      <c r="K248" s="87"/>
      <c r="L248" s="87"/>
    </row>
    <row r="249" spans="1:20">
      <c r="A249" s="81">
        <v>1</v>
      </c>
      <c r="C249" s="79" t="s">
        <v>186</v>
      </c>
      <c r="D249" s="79"/>
      <c r="E249" s="87"/>
      <c r="F249" s="87"/>
      <c r="G249" s="87"/>
      <c r="H249" s="87"/>
      <c r="I249" s="87"/>
      <c r="J249" s="10">
        <f>E96</f>
        <v>280916396</v>
      </c>
      <c r="K249" s="87"/>
      <c r="L249" s="87"/>
    </row>
    <row r="250" spans="1:20">
      <c r="A250" s="81">
        <v>2</v>
      </c>
      <c r="C250" s="79" t="s">
        <v>187</v>
      </c>
      <c r="D250" s="118"/>
      <c r="E250" s="118"/>
      <c r="F250" s="118"/>
      <c r="G250" s="118"/>
      <c r="H250" s="118"/>
      <c r="I250" s="118"/>
      <c r="J250" s="51"/>
      <c r="K250" s="87"/>
      <c r="L250" s="87"/>
    </row>
    <row r="251" spans="1:20" ht="16.2" thickBot="1">
      <c r="A251" s="81">
        <v>3</v>
      </c>
      <c r="C251" s="156" t="s">
        <v>188</v>
      </c>
      <c r="D251" s="156"/>
      <c r="E251" s="157"/>
      <c r="F251" s="87"/>
      <c r="G251" s="87"/>
      <c r="H251" s="158"/>
      <c r="I251" s="87"/>
      <c r="J251" s="59">
        <v>18030138</v>
      </c>
      <c r="K251" s="87"/>
      <c r="L251" s="87"/>
    </row>
    <row r="252" spans="1:20">
      <c r="A252" s="81">
        <v>4</v>
      </c>
      <c r="C252" s="79" t="s">
        <v>189</v>
      </c>
      <c r="D252" s="79"/>
      <c r="E252" s="87"/>
      <c r="F252" s="87"/>
      <c r="G252" s="87"/>
      <c r="H252" s="158"/>
      <c r="I252" s="87"/>
      <c r="J252" s="10">
        <f>J249-J250-J251</f>
        <v>262886258</v>
      </c>
      <c r="K252" s="87"/>
      <c r="L252" s="87"/>
    </row>
    <row r="253" spans="1:20">
      <c r="A253" s="81"/>
      <c r="C253" s="118"/>
      <c r="D253" s="79"/>
      <c r="E253" s="87"/>
      <c r="F253" s="87"/>
      <c r="G253" s="87"/>
      <c r="H253" s="158"/>
      <c r="I253" s="87"/>
      <c r="J253" s="118"/>
      <c r="K253" s="87"/>
      <c r="L253" s="87"/>
      <c r="N253" s="159"/>
      <c r="O253" s="159"/>
      <c r="P253" s="159"/>
      <c r="Q253" s="159"/>
      <c r="R253" s="159"/>
      <c r="S253" s="159"/>
      <c r="T253" s="159"/>
    </row>
    <row r="254" spans="1:20">
      <c r="A254" s="81">
        <v>5</v>
      </c>
      <c r="C254" s="79" t="s">
        <v>190</v>
      </c>
      <c r="D254" s="160"/>
      <c r="E254" s="161"/>
      <c r="F254" s="161"/>
      <c r="G254" s="161"/>
      <c r="H254" s="162"/>
      <c r="I254" s="87" t="s">
        <v>191</v>
      </c>
      <c r="J254" s="30">
        <f>IF(J249&gt;0,J252/J249,0)</f>
        <v>0.93581671181628001</v>
      </c>
      <c r="K254" s="87"/>
      <c r="L254" s="87"/>
      <c r="N254" s="159"/>
      <c r="O254" s="159"/>
      <c r="P254" s="159"/>
      <c r="Q254" s="159"/>
      <c r="R254" s="159"/>
      <c r="S254" s="159"/>
      <c r="T254" s="159"/>
    </row>
    <row r="255" spans="1:20">
      <c r="A255" s="81"/>
      <c r="C255" s="118"/>
      <c r="D255" s="118"/>
      <c r="E255" s="118"/>
      <c r="F255" s="118"/>
      <c r="G255" s="118"/>
      <c r="H255" s="118"/>
      <c r="I255" s="118"/>
      <c r="J255" s="118"/>
      <c r="K255" s="87"/>
      <c r="L255" s="87"/>
      <c r="N255" s="163"/>
      <c r="O255" s="163"/>
      <c r="P255" s="163"/>
      <c r="Q255" s="159"/>
      <c r="R255" s="159"/>
      <c r="S255" s="159"/>
      <c r="T255" s="159"/>
    </row>
    <row r="256" spans="1:20">
      <c r="A256" s="81"/>
      <c r="C256" s="119" t="s">
        <v>192</v>
      </c>
      <c r="D256" s="118"/>
      <c r="E256" s="118"/>
      <c r="F256" s="118"/>
      <c r="G256" s="118"/>
      <c r="H256" s="118"/>
      <c r="I256" s="118"/>
      <c r="J256" s="118"/>
      <c r="K256" s="87"/>
      <c r="L256" s="87"/>
      <c r="N256" s="164"/>
      <c r="O256" s="165"/>
      <c r="P256" s="166"/>
      <c r="Q256" s="164"/>
      <c r="R256" s="165"/>
      <c r="S256" s="165"/>
      <c r="T256" s="159"/>
    </row>
    <row r="257" spans="1:20">
      <c r="A257" s="81"/>
      <c r="C257" s="118"/>
      <c r="D257" s="118"/>
      <c r="E257" s="118"/>
      <c r="F257" s="118"/>
      <c r="G257" s="118"/>
      <c r="H257" s="118"/>
      <c r="I257" s="118"/>
      <c r="J257" s="118"/>
      <c r="K257" s="87"/>
      <c r="L257" s="87"/>
      <c r="N257" s="337"/>
      <c r="O257" s="338"/>
      <c r="P257" s="338"/>
      <c r="Q257" s="338"/>
      <c r="R257" s="338"/>
      <c r="S257" s="338"/>
      <c r="T257" s="159"/>
    </row>
    <row r="258" spans="1:20">
      <c r="A258" s="81">
        <v>6</v>
      </c>
      <c r="C258" s="118" t="s">
        <v>193</v>
      </c>
      <c r="D258" s="118"/>
      <c r="E258" s="79"/>
      <c r="F258" s="79"/>
      <c r="G258" s="79"/>
      <c r="H258" s="117"/>
      <c r="I258" s="79"/>
      <c r="J258" s="10">
        <f>E175</f>
        <v>37036186</v>
      </c>
      <c r="K258" s="87"/>
      <c r="L258" s="87"/>
      <c r="N258" s="167"/>
      <c r="O258" s="168"/>
      <c r="P258" s="169"/>
      <c r="Q258" s="170"/>
      <c r="R258" s="168"/>
      <c r="S258" s="168"/>
      <c r="T258" s="159"/>
    </row>
    <row r="259" spans="1:20" ht="16.2" thickBot="1">
      <c r="A259" s="81">
        <v>7</v>
      </c>
      <c r="C259" s="156" t="s">
        <v>194</v>
      </c>
      <c r="D259" s="156"/>
      <c r="E259" s="157"/>
      <c r="F259" s="157"/>
      <c r="G259" s="87"/>
      <c r="H259" s="87"/>
      <c r="I259" s="87"/>
      <c r="J259" s="59">
        <v>1423284</v>
      </c>
      <c r="K259" s="87"/>
      <c r="L259" s="87"/>
      <c r="M259" s="79"/>
      <c r="N259" s="171"/>
      <c r="O259" s="172"/>
      <c r="P259" s="169"/>
      <c r="Q259" s="170"/>
      <c r="R259" s="168"/>
      <c r="S259" s="168"/>
      <c r="T259" s="159"/>
    </row>
    <row r="260" spans="1:20">
      <c r="A260" s="81">
        <v>8</v>
      </c>
      <c r="C260" s="79" t="s">
        <v>195</v>
      </c>
      <c r="D260" s="160"/>
      <c r="E260" s="161"/>
      <c r="F260" s="161"/>
      <c r="G260" s="161"/>
      <c r="H260" s="162"/>
      <c r="I260" s="161"/>
      <c r="J260" s="10">
        <f>+J258-J259</f>
        <v>35612902</v>
      </c>
      <c r="K260" s="118"/>
      <c r="N260" s="173"/>
      <c r="O260" s="174"/>
      <c r="P260" s="175"/>
      <c r="Q260" s="175"/>
      <c r="R260" s="167"/>
      <c r="S260" s="167"/>
      <c r="T260" s="159"/>
    </row>
    <row r="261" spans="1:20">
      <c r="A261" s="81"/>
      <c r="C261" s="79"/>
      <c r="D261" s="79"/>
      <c r="E261" s="87"/>
      <c r="F261" s="87"/>
      <c r="G261" s="87"/>
      <c r="H261" s="87"/>
      <c r="I261" s="118"/>
      <c r="J261" s="118"/>
      <c r="K261" s="118"/>
      <c r="N261" s="171"/>
      <c r="O261" s="174"/>
      <c r="P261" s="167"/>
      <c r="Q261" s="167"/>
      <c r="R261" s="167"/>
      <c r="S261" s="167"/>
      <c r="T261" s="159"/>
    </row>
    <row r="262" spans="1:20">
      <c r="A262" s="81">
        <v>9</v>
      </c>
      <c r="C262" s="79" t="s">
        <v>196</v>
      </c>
      <c r="D262" s="79"/>
      <c r="E262" s="87"/>
      <c r="F262" s="87"/>
      <c r="G262" s="87"/>
      <c r="H262" s="87"/>
      <c r="I262" s="87"/>
      <c r="J262" s="35">
        <f>IF(J258&gt;0,J260/J258,0)</f>
        <v>0.96157044896577637</v>
      </c>
      <c r="K262" s="118"/>
      <c r="N262" s="170"/>
      <c r="O262" s="176"/>
      <c r="P262" s="177"/>
      <c r="Q262" s="177"/>
      <c r="R262" s="168"/>
      <c r="S262" s="168"/>
      <c r="T262" s="159"/>
    </row>
    <row r="263" spans="1:20">
      <c r="A263" s="81">
        <v>10</v>
      </c>
      <c r="C263" s="79" t="s">
        <v>197</v>
      </c>
      <c r="D263" s="79"/>
      <c r="E263" s="87"/>
      <c r="F263" s="87"/>
      <c r="G263" s="87"/>
      <c r="H263" s="87"/>
      <c r="I263" s="79" t="s">
        <v>17</v>
      </c>
      <c r="J263" s="42">
        <f>J254</f>
        <v>0.93581671181628001</v>
      </c>
      <c r="K263" s="118"/>
      <c r="N263" s="171"/>
      <c r="O263" s="177"/>
      <c r="P263" s="167"/>
      <c r="Q263" s="177"/>
      <c r="R263" s="168"/>
      <c r="S263" s="168"/>
      <c r="T263" s="159"/>
    </row>
    <row r="264" spans="1:20">
      <c r="A264" s="81">
        <v>11</v>
      </c>
      <c r="C264" s="79" t="s">
        <v>198</v>
      </c>
      <c r="D264" s="79"/>
      <c r="E264" s="79"/>
      <c r="F264" s="79"/>
      <c r="G264" s="79"/>
      <c r="H264" s="79"/>
      <c r="I264" s="79" t="s">
        <v>199</v>
      </c>
      <c r="J264" s="43">
        <f>+J263*J262</f>
        <v>0.89985369573085694</v>
      </c>
      <c r="K264" s="118"/>
      <c r="N264" s="173"/>
      <c r="O264" s="177"/>
      <c r="P264" s="167"/>
      <c r="Q264" s="177"/>
      <c r="R264" s="168"/>
      <c r="S264" s="168"/>
      <c r="T264" s="159"/>
    </row>
    <row r="265" spans="1:20">
      <c r="A265" s="81"/>
      <c r="D265" s="74"/>
      <c r="E265" s="64"/>
      <c r="F265" s="64"/>
      <c r="G265" s="64"/>
      <c r="H265" s="178"/>
      <c r="I265" s="64"/>
      <c r="N265" s="173"/>
      <c r="O265" s="177"/>
      <c r="P265" s="167"/>
      <c r="Q265" s="179"/>
      <c r="R265" s="168"/>
      <c r="S265" s="168"/>
      <c r="T265" s="159"/>
    </row>
    <row r="266" spans="1:20">
      <c r="A266" s="81" t="s">
        <v>4</v>
      </c>
      <c r="C266" s="72" t="s">
        <v>200</v>
      </c>
      <c r="D266" s="64"/>
      <c r="E266" s="64"/>
      <c r="F266" s="64"/>
      <c r="G266" s="64"/>
      <c r="H266" s="64"/>
      <c r="I266" s="64"/>
      <c r="J266" s="64"/>
      <c r="K266" s="64"/>
      <c r="L266" s="87"/>
      <c r="N266" s="171"/>
      <c r="O266" s="174"/>
      <c r="P266" s="169"/>
      <c r="Q266" s="170"/>
      <c r="R266" s="168"/>
      <c r="S266" s="168"/>
      <c r="T266" s="159"/>
    </row>
    <row r="267" spans="1:20" ht="16.2" thickBot="1">
      <c r="A267" s="81" t="s">
        <v>4</v>
      </c>
      <c r="C267" s="72"/>
      <c r="D267" s="93" t="s">
        <v>201</v>
      </c>
      <c r="E267" s="180" t="s">
        <v>202</v>
      </c>
      <c r="F267" s="180" t="s">
        <v>17</v>
      </c>
      <c r="G267" s="64"/>
      <c r="H267" s="180" t="s">
        <v>203</v>
      </c>
      <c r="I267" s="64"/>
      <c r="J267" s="64"/>
      <c r="K267" s="64"/>
      <c r="L267" s="87"/>
      <c r="N267" s="171"/>
      <c r="O267" s="174"/>
      <c r="P267" s="169"/>
      <c r="Q267" s="170"/>
      <c r="R267" s="168"/>
      <c r="S267" s="168"/>
      <c r="T267" s="159"/>
    </row>
    <row r="268" spans="1:20">
      <c r="A268" s="81">
        <v>12</v>
      </c>
      <c r="C268" s="72" t="s">
        <v>79</v>
      </c>
      <c r="D268" s="64" t="s">
        <v>204</v>
      </c>
      <c r="E268" s="51">
        <v>10821383</v>
      </c>
      <c r="F268" s="66">
        <v>0</v>
      </c>
      <c r="G268" s="66"/>
      <c r="H268" s="7">
        <f>E268*F268</f>
        <v>0</v>
      </c>
      <c r="I268" s="64"/>
      <c r="J268" s="64"/>
      <c r="K268" s="64"/>
      <c r="L268" s="87"/>
      <c r="N268" s="159"/>
      <c r="O268" s="159"/>
      <c r="P268" s="159"/>
      <c r="Q268" s="159"/>
      <c r="R268" s="159"/>
      <c r="S268" s="159"/>
      <c r="T268" s="159"/>
    </row>
    <row r="269" spans="1:20">
      <c r="A269" s="81">
        <v>13</v>
      </c>
      <c r="C269" s="72" t="s">
        <v>82</v>
      </c>
      <c r="D269" s="64" t="s">
        <v>205</v>
      </c>
      <c r="E269" s="51">
        <v>3846468</v>
      </c>
      <c r="F269" s="44">
        <f>+J254</f>
        <v>0.93581671181628001</v>
      </c>
      <c r="G269" s="66"/>
      <c r="H269" s="7">
        <f>E269*F269</f>
        <v>3599589.0358665427</v>
      </c>
      <c r="I269" s="64"/>
      <c r="J269" s="64"/>
      <c r="K269" s="64"/>
      <c r="L269" s="87"/>
      <c r="N269" s="159"/>
      <c r="O269" s="159"/>
      <c r="P269" s="159"/>
      <c r="Q269" s="159"/>
      <c r="R269" s="159"/>
      <c r="S269" s="159"/>
      <c r="T269" s="159"/>
    </row>
    <row r="270" spans="1:20">
      <c r="A270" s="81">
        <v>14</v>
      </c>
      <c r="C270" s="72" t="s">
        <v>84</v>
      </c>
      <c r="D270" s="64" t="s">
        <v>206</v>
      </c>
      <c r="E270" s="51">
        <v>8287139</v>
      </c>
      <c r="F270" s="66">
        <v>0</v>
      </c>
      <c r="G270" s="66"/>
      <c r="H270" s="7">
        <f>E270*F270</f>
        <v>0</v>
      </c>
      <c r="I270" s="64"/>
      <c r="J270" s="181" t="s">
        <v>207</v>
      </c>
      <c r="K270" s="64"/>
      <c r="L270" s="87"/>
      <c r="N270" s="159"/>
      <c r="O270" s="159"/>
      <c r="P270" s="159"/>
      <c r="Q270" s="159"/>
      <c r="R270" s="159"/>
      <c r="S270" s="159"/>
      <c r="T270" s="159"/>
    </row>
    <row r="271" spans="1:20" ht="16.2" thickBot="1">
      <c r="A271" s="81">
        <v>15</v>
      </c>
      <c r="C271" s="72" t="s">
        <v>208</v>
      </c>
      <c r="D271" s="64" t="s">
        <v>209</v>
      </c>
      <c r="E271" s="59">
        <f>1961976+90722+70644</f>
        <v>2123342</v>
      </c>
      <c r="F271" s="66">
        <v>0</v>
      </c>
      <c r="G271" s="66"/>
      <c r="H271" s="19">
        <f>E271*F271</f>
        <v>0</v>
      </c>
      <c r="I271" s="64"/>
      <c r="J271" s="85" t="s">
        <v>210</v>
      </c>
      <c r="K271" s="64"/>
      <c r="L271" s="87"/>
      <c r="N271" s="159"/>
      <c r="O271" s="159"/>
      <c r="P271" s="159"/>
      <c r="Q271" s="159"/>
      <c r="R271" s="159"/>
      <c r="S271" s="159"/>
      <c r="T271" s="159"/>
    </row>
    <row r="272" spans="1:20">
      <c r="A272" s="81">
        <v>16</v>
      </c>
      <c r="C272" s="72" t="s">
        <v>211</v>
      </c>
      <c r="D272" s="64"/>
      <c r="E272" s="7">
        <f>SUM(E268:E271)</f>
        <v>25078332</v>
      </c>
      <c r="F272" s="64"/>
      <c r="G272" s="64"/>
      <c r="H272" s="7">
        <f>SUM(H268:H271)</f>
        <v>3599589.0358665427</v>
      </c>
      <c r="I272" s="81" t="s">
        <v>212</v>
      </c>
      <c r="J272" s="27">
        <f>IF(H272&gt;0,H272/E272,0)</f>
        <v>0.14353382975656206</v>
      </c>
      <c r="K272" s="178" t="s">
        <v>212</v>
      </c>
      <c r="L272" s="87" t="s">
        <v>213</v>
      </c>
    </row>
    <row r="273" spans="1:19">
      <c r="A273" s="81"/>
      <c r="C273" s="72"/>
      <c r="D273" s="64"/>
      <c r="E273" s="64"/>
      <c r="F273" s="64"/>
      <c r="G273" s="64"/>
      <c r="H273" s="64"/>
      <c r="I273" s="64"/>
      <c r="J273" s="64"/>
      <c r="K273" s="64"/>
      <c r="L273" s="87"/>
    </row>
    <row r="274" spans="1:19">
      <c r="A274" s="81"/>
      <c r="C274" s="72" t="s">
        <v>214</v>
      </c>
      <c r="D274" s="64"/>
      <c r="E274" s="64"/>
      <c r="F274" s="64"/>
      <c r="G274" s="64"/>
      <c r="H274" s="64"/>
      <c r="I274" s="64"/>
      <c r="J274" s="64"/>
      <c r="K274" s="64"/>
      <c r="L274" s="87"/>
    </row>
    <row r="275" spans="1:19">
      <c r="A275" s="81"/>
      <c r="C275" s="72"/>
      <c r="D275" s="64"/>
      <c r="E275" s="123" t="s">
        <v>202</v>
      </c>
      <c r="F275" s="64"/>
      <c r="G275" s="64"/>
      <c r="H275" s="178" t="s">
        <v>215</v>
      </c>
      <c r="I275" s="150" t="s">
        <v>4</v>
      </c>
      <c r="J275" s="29" t="str">
        <f>+J270</f>
        <v>W&amp;S Allocator</v>
      </c>
    </row>
    <row r="276" spans="1:19">
      <c r="A276" s="81">
        <v>17</v>
      </c>
      <c r="C276" s="72" t="s">
        <v>216</v>
      </c>
      <c r="D276" s="64" t="s">
        <v>217</v>
      </c>
      <c r="E276" s="51">
        <v>1223850790</v>
      </c>
      <c r="F276" s="64"/>
      <c r="H276" s="81" t="s">
        <v>218</v>
      </c>
      <c r="I276" s="150"/>
      <c r="J276" s="81" t="s">
        <v>219</v>
      </c>
      <c r="K276" s="64"/>
      <c r="L276" s="117" t="s">
        <v>91</v>
      </c>
    </row>
    <row r="277" spans="1:19">
      <c r="A277" s="81">
        <v>18</v>
      </c>
      <c r="C277" s="72" t="s">
        <v>220</v>
      </c>
      <c r="D277" s="64" t="s">
        <v>221</v>
      </c>
      <c r="E277" s="51">
        <v>521782056</v>
      </c>
      <c r="F277" s="64"/>
      <c r="H277" s="18">
        <f>IF(E279&gt;0,E276/E279,0)</f>
        <v>0.7010928975152888</v>
      </c>
      <c r="I277" s="178" t="s">
        <v>222</v>
      </c>
      <c r="J277" s="18">
        <f>J272</f>
        <v>0.14353382975656206</v>
      </c>
      <c r="K277" s="150" t="s">
        <v>212</v>
      </c>
      <c r="L277" s="45">
        <f>J277*H277</f>
        <v>0.10063054859549428</v>
      </c>
    </row>
    <row r="278" spans="1:19" ht="16.2" thickBot="1">
      <c r="A278" s="81">
        <v>19</v>
      </c>
      <c r="C278" s="182" t="s">
        <v>223</v>
      </c>
      <c r="D278" s="93" t="s">
        <v>224</v>
      </c>
      <c r="E278" s="59">
        <v>0</v>
      </c>
      <c r="F278" s="64"/>
      <c r="G278" s="64"/>
      <c r="H278" s="64" t="s">
        <v>4</v>
      </c>
      <c r="I278" s="64"/>
      <c r="J278" s="64"/>
      <c r="K278" s="64"/>
      <c r="L278" s="87"/>
    </row>
    <row r="279" spans="1:19">
      <c r="A279" s="81">
        <v>20</v>
      </c>
      <c r="C279" s="72" t="s">
        <v>225</v>
      </c>
      <c r="D279" s="64"/>
      <c r="E279" s="7">
        <f>E276+E277+E278</f>
        <v>1745632846</v>
      </c>
      <c r="F279" s="64"/>
      <c r="G279" s="64"/>
      <c r="H279" s="64"/>
      <c r="I279" s="64"/>
      <c r="J279" s="64"/>
      <c r="K279" s="64"/>
      <c r="L279" s="87"/>
    </row>
    <row r="280" spans="1:19">
      <c r="A280" s="81"/>
      <c r="C280" s="72"/>
      <c r="D280" s="64"/>
      <c r="F280" s="64"/>
      <c r="G280" s="64"/>
      <c r="H280" s="64"/>
      <c r="I280" s="64"/>
      <c r="J280" s="64"/>
      <c r="K280" s="64"/>
      <c r="L280" s="87"/>
    </row>
    <row r="281" spans="1:19" ht="16.2" thickBot="1">
      <c r="A281" s="81"/>
      <c r="B281" s="74"/>
      <c r="C281" s="72" t="s">
        <v>395</v>
      </c>
      <c r="D281" s="64"/>
      <c r="E281" s="64"/>
      <c r="F281" s="64"/>
      <c r="G281" s="64"/>
      <c r="H281" s="64"/>
      <c r="I281" s="64"/>
      <c r="J281" s="180" t="s">
        <v>202</v>
      </c>
      <c r="K281" s="64"/>
      <c r="L281" s="87"/>
      <c r="N281" s="183"/>
      <c r="O281" s="92"/>
      <c r="P281" s="184"/>
      <c r="Q281" s="183"/>
      <c r="R281" s="92"/>
      <c r="S281" s="92"/>
    </row>
    <row r="282" spans="1:19">
      <c r="A282" s="81">
        <v>21</v>
      </c>
      <c r="B282" s="74"/>
      <c r="C282" s="74"/>
      <c r="D282" s="64" t="s">
        <v>365</v>
      </c>
      <c r="E282" s="64"/>
      <c r="F282" s="64"/>
      <c r="G282" s="64"/>
      <c r="H282" s="64"/>
      <c r="I282" s="64"/>
      <c r="J282" s="67">
        <v>32204735</v>
      </c>
      <c r="K282" s="64"/>
      <c r="L282" s="87"/>
      <c r="N282" s="183"/>
      <c r="O282" s="92"/>
      <c r="P282" s="184"/>
      <c r="Q282" s="183"/>
      <c r="R282" s="92"/>
      <c r="S282" s="92"/>
    </row>
    <row r="283" spans="1:19">
      <c r="A283" s="81"/>
      <c r="C283" s="72"/>
      <c r="D283" s="64"/>
      <c r="E283" s="64"/>
      <c r="F283" s="64"/>
      <c r="G283" s="64"/>
      <c r="H283" s="64"/>
      <c r="I283" s="64"/>
      <c r="J283" s="64"/>
      <c r="K283" s="64"/>
      <c r="L283" s="87"/>
    </row>
    <row r="284" spans="1:19">
      <c r="A284" s="81">
        <v>22</v>
      </c>
      <c r="B284" s="74"/>
      <c r="C284" s="72"/>
      <c r="D284" s="64" t="s">
        <v>226</v>
      </c>
      <c r="E284" s="64"/>
      <c r="F284" s="64"/>
      <c r="G284" s="64"/>
      <c r="H284" s="64"/>
      <c r="I284" s="87"/>
      <c r="J284" s="68">
        <v>117251</v>
      </c>
      <c r="K284" s="64"/>
      <c r="L284" s="87"/>
    </row>
    <row r="285" spans="1:19">
      <c r="A285" s="81"/>
      <c r="B285" s="74"/>
      <c r="C285" s="72"/>
      <c r="D285" s="64"/>
      <c r="E285" s="64"/>
      <c r="F285" s="64"/>
      <c r="G285" s="64"/>
      <c r="H285" s="64"/>
      <c r="I285" s="64"/>
      <c r="J285" s="64"/>
      <c r="K285" s="64"/>
      <c r="L285" s="87"/>
    </row>
    <row r="286" spans="1:19">
      <c r="A286" s="81"/>
      <c r="B286" s="74"/>
      <c r="C286" s="72" t="s">
        <v>227</v>
      </c>
      <c r="D286" s="64"/>
      <c r="E286" s="64"/>
      <c r="F286" s="64"/>
      <c r="G286" s="64"/>
      <c r="H286" s="64"/>
      <c r="I286" s="64"/>
      <c r="J286" s="64"/>
      <c r="K286" s="64"/>
      <c r="L286" s="87"/>
    </row>
    <row r="287" spans="1:19">
      <c r="A287" s="81">
        <v>23</v>
      </c>
      <c r="B287" s="74"/>
      <c r="C287" s="72"/>
      <c r="D287" s="64" t="s">
        <v>380</v>
      </c>
      <c r="E287" s="74"/>
      <c r="F287" s="64"/>
      <c r="G287" s="64"/>
      <c r="H287" s="64"/>
      <c r="I287" s="64"/>
      <c r="J287" s="51">
        <v>2329439219</v>
      </c>
      <c r="K287" s="64"/>
      <c r="L287" s="87"/>
    </row>
    <row r="288" spans="1:19">
      <c r="A288" s="81">
        <v>24</v>
      </c>
      <c r="B288" s="74"/>
      <c r="C288" s="72"/>
      <c r="D288" s="64" t="s">
        <v>381</v>
      </c>
      <c r="E288" s="64"/>
      <c r="F288" s="64"/>
      <c r="G288" s="64"/>
      <c r="H288" s="64"/>
      <c r="I288" s="64"/>
      <c r="J288" s="10">
        <f>-E294</f>
        <v>-4615385</v>
      </c>
      <c r="K288" s="64"/>
      <c r="L288" s="87"/>
    </row>
    <row r="289" spans="1:18" ht="16.2" thickBot="1">
      <c r="A289" s="81">
        <v>25</v>
      </c>
      <c r="B289" s="74"/>
      <c r="C289" s="72"/>
      <c r="D289" s="64" t="s">
        <v>374</v>
      </c>
      <c r="E289" s="64"/>
      <c r="F289" s="64"/>
      <c r="G289" s="64"/>
      <c r="H289" s="64"/>
      <c r="I289" s="64"/>
      <c r="J289" s="59">
        <v>-1616788056</v>
      </c>
      <c r="K289" s="64"/>
      <c r="L289" s="87"/>
    </row>
    <row r="290" spans="1:18">
      <c r="A290" s="81">
        <v>26</v>
      </c>
      <c r="B290" s="74"/>
      <c r="C290" s="74"/>
      <c r="D290" s="64" t="s">
        <v>228</v>
      </c>
      <c r="E290" s="74" t="s">
        <v>375</v>
      </c>
      <c r="F290" s="74"/>
      <c r="G290" s="74"/>
      <c r="H290" s="74"/>
      <c r="I290" s="74"/>
      <c r="J290" s="7">
        <f>+J287+J288+J289</f>
        <v>708035778</v>
      </c>
      <c r="K290" s="64"/>
      <c r="L290" s="87"/>
    </row>
    <row r="291" spans="1:18">
      <c r="A291" s="81"/>
      <c r="C291" s="72"/>
      <c r="D291" s="64"/>
      <c r="E291" s="64"/>
      <c r="F291" s="64"/>
      <c r="G291" s="64"/>
      <c r="H291" s="178" t="s">
        <v>229</v>
      </c>
      <c r="I291" s="64"/>
      <c r="J291" s="64"/>
      <c r="K291" s="64"/>
      <c r="L291" s="87"/>
    </row>
    <row r="292" spans="1:18" ht="16.2" thickBot="1">
      <c r="A292" s="81"/>
      <c r="C292" s="72"/>
      <c r="D292" s="64"/>
      <c r="E292" s="85" t="s">
        <v>202</v>
      </c>
      <c r="F292" s="85" t="s">
        <v>230</v>
      </c>
      <c r="G292" s="64"/>
      <c r="H292" s="85" t="s">
        <v>231</v>
      </c>
      <c r="I292" s="64"/>
      <c r="J292" s="85" t="s">
        <v>232</v>
      </c>
      <c r="K292" s="64"/>
      <c r="L292" s="87"/>
    </row>
    <row r="293" spans="1:18">
      <c r="A293" s="81">
        <v>27</v>
      </c>
      <c r="C293" s="72" t="s">
        <v>376</v>
      </c>
      <c r="E293" s="51">
        <v>676136301</v>
      </c>
      <c r="F293" s="46">
        <f>IF($E$296&gt;0,E293/$E$296,0)</f>
        <v>0.48685368965859271</v>
      </c>
      <c r="G293" s="185"/>
      <c r="H293" s="47">
        <f>IF(E293&gt;0,J282/E293,0)</f>
        <v>4.763053684940368E-2</v>
      </c>
      <c r="J293" s="47">
        <f>H293*F293</f>
        <v>2.3189102605551744E-2</v>
      </c>
      <c r="K293" s="186" t="s">
        <v>233</v>
      </c>
      <c r="N293" s="187"/>
      <c r="O293" s="188"/>
      <c r="P293" s="188"/>
      <c r="Q293" s="188"/>
      <c r="R293" s="189"/>
    </row>
    <row r="294" spans="1:18">
      <c r="A294" s="81">
        <v>28</v>
      </c>
      <c r="C294" s="72" t="s">
        <v>377</v>
      </c>
      <c r="E294" s="51">
        <v>4615385</v>
      </c>
      <c r="F294" s="46">
        <f>IF($E$296&gt;0,E294/$E$296,0)</f>
        <v>3.3233198884923113E-3</v>
      </c>
      <c r="G294" s="185"/>
      <c r="H294" s="47">
        <f>IF(E294&gt;0,J284/E294,0)</f>
        <v>2.5404381216301564E-2</v>
      </c>
      <c r="J294" s="47">
        <f>H294*F294</f>
        <v>8.4426885350975483E-5</v>
      </c>
      <c r="K294" s="64"/>
      <c r="N294" s="190" t="s">
        <v>412</v>
      </c>
      <c r="O294" s="191"/>
      <c r="P294" s="191"/>
      <c r="Q294" s="191"/>
      <c r="R294" s="192"/>
    </row>
    <row r="295" spans="1:18" ht="16.2" thickBot="1">
      <c r="A295" s="81">
        <v>29</v>
      </c>
      <c r="C295" s="72" t="s">
        <v>378</v>
      </c>
      <c r="E295" s="19">
        <f>J290</f>
        <v>708035778</v>
      </c>
      <c r="F295" s="46">
        <f>IF($E$296&gt;0,E295/$E$296,0)</f>
        <v>0.50982299045291501</v>
      </c>
      <c r="G295" s="185"/>
      <c r="H295" s="48">
        <f>R295+R296</f>
        <v>0.1082</v>
      </c>
      <c r="J295" s="49">
        <f>H295*F295</f>
        <v>5.5162847567005409E-2</v>
      </c>
      <c r="K295" s="64"/>
      <c r="N295" s="190" t="s">
        <v>413</v>
      </c>
      <c r="O295" s="191"/>
      <c r="P295" s="191"/>
      <c r="Q295" s="191"/>
      <c r="R295" s="69">
        <v>0.1032</v>
      </c>
    </row>
    <row r="296" spans="1:18">
      <c r="A296" s="81">
        <v>30</v>
      </c>
      <c r="C296" s="72" t="s">
        <v>379</v>
      </c>
      <c r="E296" s="7">
        <f>E295+E294+E293</f>
        <v>1388787464</v>
      </c>
      <c r="F296" s="64" t="s">
        <v>4</v>
      </c>
      <c r="G296" s="64"/>
      <c r="H296" s="64"/>
      <c r="I296" s="64"/>
      <c r="J296" s="47">
        <f>SUM(J293:J295)</f>
        <v>7.8436377057908124E-2</v>
      </c>
      <c r="K296" s="186" t="s">
        <v>234</v>
      </c>
      <c r="N296" s="190" t="s">
        <v>414</v>
      </c>
      <c r="O296" s="191"/>
      <c r="P296" s="191"/>
      <c r="Q296" s="191"/>
      <c r="R296" s="69">
        <v>5.0000000000000001E-3</v>
      </c>
    </row>
    <row r="297" spans="1:18">
      <c r="F297" s="64"/>
      <c r="G297" s="64"/>
      <c r="H297" s="64"/>
      <c r="I297" s="64"/>
      <c r="N297" s="193"/>
      <c r="O297" s="194"/>
      <c r="P297" s="194"/>
      <c r="Q297" s="194"/>
      <c r="R297" s="195"/>
    </row>
    <row r="298" spans="1:18">
      <c r="A298" s="81"/>
      <c r="L298" s="87"/>
    </row>
    <row r="299" spans="1:18">
      <c r="A299" s="81"/>
      <c r="C299" s="72" t="s">
        <v>235</v>
      </c>
      <c r="D299" s="74"/>
      <c r="E299" s="74"/>
      <c r="F299" s="74"/>
      <c r="G299" s="74"/>
      <c r="H299" s="74"/>
      <c r="I299" s="74"/>
      <c r="J299" s="74"/>
      <c r="K299" s="74"/>
      <c r="L299" s="79"/>
    </row>
    <row r="300" spans="1:18" ht="16.2" thickBot="1">
      <c r="A300" s="81"/>
      <c r="C300" s="72"/>
      <c r="D300" s="72"/>
      <c r="E300" s="72"/>
      <c r="F300" s="72"/>
      <c r="G300" s="72"/>
      <c r="H300" s="72"/>
      <c r="I300" s="72"/>
      <c r="J300" s="85" t="s">
        <v>236</v>
      </c>
      <c r="K300" s="196"/>
    </row>
    <row r="301" spans="1:18">
      <c r="A301" s="81"/>
      <c r="C301" s="72" t="s">
        <v>237</v>
      </c>
      <c r="D301" s="74"/>
      <c r="E301" s="74" t="s">
        <v>238</v>
      </c>
      <c r="F301" s="74" t="s">
        <v>239</v>
      </c>
      <c r="G301" s="74"/>
      <c r="H301" s="197" t="s">
        <v>4</v>
      </c>
      <c r="I301" s="198"/>
      <c r="J301" s="118"/>
      <c r="K301" s="118"/>
    </row>
    <row r="302" spans="1:18">
      <c r="A302" s="81">
        <v>31</v>
      </c>
      <c r="C302" s="71" t="s">
        <v>240</v>
      </c>
      <c r="D302" s="74"/>
      <c r="E302" s="74"/>
      <c r="G302" s="74"/>
      <c r="I302" s="198"/>
      <c r="J302" s="3">
        <v>0</v>
      </c>
      <c r="K302" s="199"/>
    </row>
    <row r="303" spans="1:18" ht="16.2" thickBot="1">
      <c r="A303" s="81">
        <v>32</v>
      </c>
      <c r="C303" s="138" t="s">
        <v>241</v>
      </c>
      <c r="D303" s="200"/>
      <c r="E303" s="138"/>
      <c r="F303" s="200"/>
      <c r="G303" s="200"/>
      <c r="H303" s="200"/>
      <c r="I303" s="74"/>
      <c r="J303" s="4">
        <v>0</v>
      </c>
      <c r="K303" s="199"/>
    </row>
    <row r="304" spans="1:18">
      <c r="A304" s="81">
        <v>33</v>
      </c>
      <c r="C304" s="71" t="s">
        <v>242</v>
      </c>
      <c r="D304" s="74"/>
      <c r="F304" s="74"/>
      <c r="G304" s="74"/>
      <c r="H304" s="74"/>
      <c r="I304" s="74"/>
      <c r="J304" s="5">
        <f>+J302-J303</f>
        <v>0</v>
      </c>
      <c r="K304" s="199"/>
      <c r="N304" s="78"/>
      <c r="O304" s="78"/>
    </row>
    <row r="305" spans="1:16">
      <c r="A305" s="81"/>
      <c r="C305" s="71" t="s">
        <v>4</v>
      </c>
      <c r="D305" s="74"/>
      <c r="F305" s="74"/>
      <c r="G305" s="74"/>
      <c r="H305" s="116"/>
      <c r="I305" s="74"/>
      <c r="J305" s="201" t="s">
        <v>4</v>
      </c>
      <c r="K305" s="118"/>
      <c r="L305" s="202"/>
      <c r="N305" s="78"/>
      <c r="O305" s="78"/>
    </row>
    <row r="306" spans="1:16">
      <c r="A306" s="81">
        <v>34</v>
      </c>
      <c r="C306" s="72" t="s">
        <v>243</v>
      </c>
      <c r="D306" s="74"/>
      <c r="F306" s="74"/>
      <c r="G306" s="74"/>
      <c r="H306" s="112"/>
      <c r="I306" s="74"/>
      <c r="J306" s="70">
        <v>311669</v>
      </c>
      <c r="K306" s="118"/>
      <c r="L306" s="203"/>
      <c r="M306" s="78"/>
      <c r="N306" s="204"/>
      <c r="O306" s="78"/>
      <c r="P306" s="78"/>
    </row>
    <row r="307" spans="1:16">
      <c r="A307" s="81"/>
      <c r="D307" s="74"/>
      <c r="E307" s="74"/>
      <c r="F307" s="74"/>
      <c r="G307" s="74"/>
      <c r="H307" s="74"/>
      <c r="I307" s="74"/>
      <c r="J307" s="201"/>
      <c r="K307" s="118"/>
      <c r="L307" s="128"/>
      <c r="M307" s="78"/>
      <c r="N307" s="129"/>
      <c r="O307" s="129"/>
      <c r="P307" s="78"/>
    </row>
    <row r="308" spans="1:16">
      <c r="C308" s="72" t="s">
        <v>244</v>
      </c>
      <c r="D308" s="74"/>
      <c r="E308" s="74" t="s">
        <v>245</v>
      </c>
      <c r="F308" s="74"/>
      <c r="G308" s="74"/>
      <c r="H308" s="74"/>
      <c r="I308" s="74"/>
      <c r="L308" s="128"/>
      <c r="M308" s="78"/>
      <c r="N308" s="129"/>
      <c r="O308" s="129"/>
      <c r="P308" s="78"/>
    </row>
    <row r="309" spans="1:16">
      <c r="A309" s="81">
        <v>35</v>
      </c>
      <c r="C309" s="72" t="s">
        <v>246</v>
      </c>
      <c r="D309" s="64"/>
      <c r="E309" s="64"/>
      <c r="F309" s="64"/>
      <c r="G309" s="64"/>
      <c r="H309" s="64"/>
      <c r="I309" s="64"/>
      <c r="J309" s="6">
        <v>31471176</v>
      </c>
      <c r="K309" s="64"/>
      <c r="L309" s="133"/>
      <c r="M309" s="78"/>
      <c r="N309" s="133"/>
      <c r="O309" s="133"/>
      <c r="P309" s="78"/>
    </row>
    <row r="310" spans="1:16">
      <c r="A310" s="81">
        <v>36</v>
      </c>
      <c r="C310" s="205" t="s">
        <v>247</v>
      </c>
      <c r="D310" s="108"/>
      <c r="E310" s="108"/>
      <c r="F310" s="108"/>
      <c r="G310" s="108"/>
      <c r="H310" s="74"/>
      <c r="I310" s="74"/>
      <c r="J310" s="6">
        <v>4738183</v>
      </c>
      <c r="L310" s="133"/>
      <c r="M310" s="78"/>
      <c r="N310" s="133"/>
      <c r="O310" s="133"/>
      <c r="P310" s="78"/>
    </row>
    <row r="311" spans="1:16">
      <c r="A311" s="81" t="s">
        <v>248</v>
      </c>
      <c r="C311" s="205" t="s">
        <v>385</v>
      </c>
      <c r="D311" s="108"/>
      <c r="E311" s="108"/>
      <c r="F311" s="108"/>
      <c r="G311" s="108"/>
      <c r="H311" s="74"/>
      <c r="I311" s="74"/>
      <c r="J311" s="6">
        <v>1438814</v>
      </c>
      <c r="L311" s="133"/>
      <c r="M311" s="78"/>
      <c r="N311" s="133"/>
      <c r="O311" s="133"/>
      <c r="P311" s="78"/>
    </row>
    <row r="312" spans="1:16" ht="16.2" thickBot="1">
      <c r="A312" s="81" t="s">
        <v>249</v>
      </c>
      <c r="C312" s="182" t="s">
        <v>386</v>
      </c>
      <c r="D312" s="200"/>
      <c r="E312" s="200"/>
      <c r="F312" s="200"/>
      <c r="G312" s="200"/>
      <c r="H312" s="74"/>
      <c r="I312" s="74"/>
      <c r="J312" s="8">
        <v>10582000</v>
      </c>
      <c r="L312" s="133"/>
      <c r="M312" s="78"/>
      <c r="N312" s="133"/>
      <c r="O312" s="133"/>
      <c r="P312" s="78"/>
    </row>
    <row r="313" spans="1:16">
      <c r="A313" s="81">
        <v>37</v>
      </c>
      <c r="C313" s="206" t="s">
        <v>250</v>
      </c>
      <c r="D313" s="81"/>
      <c r="E313" s="64"/>
      <c r="F313" s="64"/>
      <c r="G313" s="64"/>
      <c r="H313" s="64"/>
      <c r="I313" s="74"/>
      <c r="J313" s="9">
        <f>+J309-J310-J311-J312</f>
        <v>14712179</v>
      </c>
      <c r="K313" s="64"/>
      <c r="L313" s="133"/>
      <c r="M313" s="78"/>
      <c r="N313" s="133"/>
      <c r="O313" s="133"/>
      <c r="P313" s="78"/>
    </row>
    <row r="314" spans="1:16">
      <c r="A314" s="81"/>
      <c r="D314" s="81"/>
      <c r="E314" s="64"/>
      <c r="F314" s="64"/>
      <c r="G314" s="64"/>
      <c r="H314" s="64"/>
      <c r="I314" s="74"/>
      <c r="J314" s="207"/>
      <c r="K314" s="64"/>
      <c r="L314" s="107"/>
      <c r="M314" s="78"/>
      <c r="N314" s="78"/>
      <c r="O314" s="78"/>
      <c r="P314" s="78"/>
    </row>
    <row r="315" spans="1:16">
      <c r="C315" s="72"/>
      <c r="D315" s="72"/>
      <c r="E315" s="73"/>
      <c r="F315" s="72"/>
      <c r="G315" s="72"/>
      <c r="H315" s="72"/>
      <c r="I315" s="74"/>
      <c r="J315" s="81"/>
      <c r="K315" s="81"/>
      <c r="L315" s="76"/>
    </row>
    <row r="316" spans="1:16">
      <c r="C316" s="72"/>
      <c r="D316" s="72"/>
      <c r="E316" s="73"/>
      <c r="F316" s="72"/>
      <c r="G316" s="72"/>
      <c r="H316" s="72"/>
      <c r="I316" s="74"/>
      <c r="J316" s="75"/>
      <c r="K316" s="75"/>
      <c r="L316" s="76"/>
    </row>
    <row r="317" spans="1:16">
      <c r="C317" s="72"/>
      <c r="D317" s="72"/>
      <c r="E317" s="73"/>
      <c r="F317" s="72"/>
      <c r="G317" s="72"/>
      <c r="H317" s="72"/>
      <c r="I317" s="74"/>
      <c r="J317" s="74"/>
      <c r="L317" s="75" t="s">
        <v>0</v>
      </c>
    </row>
    <row r="318" spans="1:16">
      <c r="C318" s="72"/>
      <c r="D318" s="72"/>
      <c r="E318" s="73"/>
      <c r="F318" s="72"/>
      <c r="G318" s="72"/>
      <c r="H318" s="72"/>
      <c r="I318" s="74"/>
      <c r="J318" s="74"/>
      <c r="K318" s="74"/>
      <c r="L318" s="76" t="s">
        <v>251</v>
      </c>
    </row>
    <row r="319" spans="1:16">
      <c r="C319" s="72"/>
      <c r="D319" s="72"/>
      <c r="E319" s="73"/>
      <c r="F319" s="72"/>
      <c r="G319" s="72"/>
      <c r="H319" s="72"/>
      <c r="I319" s="74"/>
      <c r="J319" s="74"/>
      <c r="K319" s="74"/>
      <c r="L319" s="76"/>
    </row>
    <row r="320" spans="1:16">
      <c r="C320" s="72" t="s">
        <v>2</v>
      </c>
      <c r="D320" s="72"/>
      <c r="E320" s="73" t="s">
        <v>3</v>
      </c>
      <c r="F320" s="72"/>
      <c r="G320" s="72"/>
      <c r="H320" s="72"/>
      <c r="I320" s="74"/>
      <c r="J320" s="14" t="str">
        <f>J5</f>
        <v>For the 12 months ended 12/31/17</v>
      </c>
      <c r="K320" s="1"/>
      <c r="L320" s="1"/>
    </row>
    <row r="321" spans="1:12">
      <c r="C321" s="72"/>
      <c r="D321" s="64" t="s">
        <v>4</v>
      </c>
      <c r="E321" s="64" t="s">
        <v>5</v>
      </c>
      <c r="F321" s="64"/>
      <c r="G321" s="64"/>
      <c r="H321" s="64"/>
      <c r="I321" s="74"/>
      <c r="J321" s="74"/>
      <c r="K321" s="74"/>
      <c r="L321" s="79"/>
    </row>
    <row r="322" spans="1:12">
      <c r="A322" s="81"/>
      <c r="B322" s="74"/>
      <c r="D322" s="81"/>
      <c r="E322" s="64"/>
      <c r="F322" s="64"/>
      <c r="G322" s="64"/>
      <c r="H322" s="64"/>
      <c r="I322" s="74"/>
      <c r="J322" s="208"/>
      <c r="K322" s="118"/>
      <c r="L322" s="87"/>
    </row>
    <row r="323" spans="1:12">
      <c r="A323" s="81"/>
      <c r="B323" s="74"/>
      <c r="D323" s="81"/>
      <c r="E323" s="15" t="str">
        <f>E8</f>
        <v>Montana-Dakota Utilities Co.</v>
      </c>
      <c r="F323" s="83"/>
      <c r="G323" s="83"/>
      <c r="H323" s="64"/>
      <c r="I323" s="74"/>
      <c r="J323" s="208"/>
      <c r="K323" s="118"/>
      <c r="L323" s="87"/>
    </row>
    <row r="324" spans="1:12">
      <c r="A324" s="81"/>
      <c r="B324" s="74"/>
      <c r="D324" s="81"/>
      <c r="E324" s="64"/>
      <c r="F324" s="64"/>
      <c r="G324" s="64"/>
      <c r="H324" s="64"/>
      <c r="I324" s="74"/>
      <c r="J324" s="208"/>
      <c r="K324" s="118"/>
      <c r="L324" s="87"/>
    </row>
    <row r="325" spans="1:12">
      <c r="A325" s="81"/>
      <c r="B325" s="74"/>
      <c r="C325" s="72" t="s">
        <v>252</v>
      </c>
      <c r="D325" s="81"/>
      <c r="E325" s="64"/>
      <c r="F325" s="64"/>
      <c r="G325" s="64"/>
      <c r="H325" s="64"/>
      <c r="I325" s="74"/>
      <c r="J325" s="64"/>
      <c r="K325" s="74"/>
      <c r="L325" s="87"/>
    </row>
    <row r="326" spans="1:12">
      <c r="A326" s="81"/>
      <c r="B326" s="74"/>
      <c r="C326" s="72" t="s">
        <v>253</v>
      </c>
      <c r="D326" s="81"/>
      <c r="E326" s="64"/>
      <c r="F326" s="64"/>
      <c r="G326" s="64"/>
      <c r="H326" s="64"/>
      <c r="I326" s="74"/>
      <c r="J326" s="64"/>
      <c r="K326" s="74"/>
      <c r="L326" s="87"/>
    </row>
    <row r="327" spans="1:12">
      <c r="A327" s="81" t="s">
        <v>254</v>
      </c>
      <c r="B327" s="74"/>
      <c r="C327" s="72"/>
      <c r="D327" s="74"/>
      <c r="E327" s="64"/>
      <c r="F327" s="64"/>
      <c r="G327" s="64"/>
      <c r="H327" s="64"/>
      <c r="I327" s="74"/>
      <c r="J327" s="64"/>
      <c r="K327" s="74"/>
      <c r="L327" s="87"/>
    </row>
    <row r="328" spans="1:12" ht="16.2" thickBot="1">
      <c r="A328" s="85" t="s">
        <v>255</v>
      </c>
      <c r="B328" s="74"/>
      <c r="C328" s="72"/>
      <c r="D328" s="74"/>
      <c r="E328" s="64"/>
      <c r="F328" s="64"/>
      <c r="G328" s="64"/>
      <c r="H328" s="64"/>
      <c r="I328" s="74"/>
      <c r="J328" s="64"/>
      <c r="K328" s="74"/>
      <c r="L328" s="87"/>
    </row>
    <row r="329" spans="1:12">
      <c r="A329" s="81" t="s">
        <v>256</v>
      </c>
      <c r="B329" s="74"/>
      <c r="C329" s="119" t="s">
        <v>257</v>
      </c>
      <c r="D329" s="79"/>
      <c r="E329" s="87"/>
      <c r="F329" s="87"/>
      <c r="G329" s="87"/>
      <c r="H329" s="87"/>
      <c r="I329" s="79"/>
      <c r="J329" s="87"/>
      <c r="K329" s="79"/>
      <c r="L329" s="87"/>
    </row>
    <row r="330" spans="1:12">
      <c r="A330" s="81" t="s">
        <v>258</v>
      </c>
      <c r="B330" s="74"/>
      <c r="C330" s="119" t="s">
        <v>259</v>
      </c>
      <c r="D330" s="79"/>
      <c r="E330" s="87"/>
      <c r="F330" s="87"/>
      <c r="G330" s="87"/>
      <c r="H330" s="87"/>
      <c r="I330" s="79"/>
      <c r="J330" s="87"/>
      <c r="K330" s="79"/>
      <c r="L330" s="87"/>
    </row>
    <row r="331" spans="1:12">
      <c r="A331" s="81" t="s">
        <v>260</v>
      </c>
      <c r="B331" s="74"/>
      <c r="C331" s="119" t="s">
        <v>261</v>
      </c>
      <c r="D331" s="79"/>
      <c r="E331" s="79"/>
      <c r="F331" s="79"/>
      <c r="G331" s="79"/>
      <c r="H331" s="79"/>
      <c r="I331" s="79"/>
      <c r="J331" s="87"/>
      <c r="K331" s="79"/>
      <c r="L331" s="79"/>
    </row>
    <row r="332" spans="1:12">
      <c r="A332" s="81" t="s">
        <v>262</v>
      </c>
      <c r="B332" s="74"/>
      <c r="C332" s="119" t="s">
        <v>261</v>
      </c>
      <c r="D332" s="79"/>
      <c r="E332" s="79"/>
      <c r="F332" s="79"/>
      <c r="G332" s="79"/>
      <c r="H332" s="79"/>
      <c r="I332" s="79"/>
      <c r="J332" s="87"/>
      <c r="K332" s="79"/>
      <c r="L332" s="79"/>
    </row>
    <row r="333" spans="1:12">
      <c r="A333" s="81" t="s">
        <v>263</v>
      </c>
      <c r="B333" s="74"/>
      <c r="C333" s="79" t="s">
        <v>264</v>
      </c>
      <c r="D333" s="79"/>
      <c r="E333" s="79"/>
      <c r="F333" s="79"/>
      <c r="G333" s="79"/>
      <c r="H333" s="79"/>
      <c r="I333" s="79"/>
      <c r="J333" s="79"/>
      <c r="K333" s="79"/>
      <c r="L333" s="79"/>
    </row>
    <row r="334" spans="1:12">
      <c r="A334" s="81" t="s">
        <v>265</v>
      </c>
      <c r="B334" s="74"/>
      <c r="C334" s="79" t="s">
        <v>266</v>
      </c>
      <c r="D334" s="79"/>
      <c r="E334" s="79"/>
      <c r="F334" s="79"/>
      <c r="G334" s="79"/>
      <c r="H334" s="79"/>
      <c r="I334" s="79"/>
      <c r="J334" s="79"/>
      <c r="K334" s="79"/>
      <c r="L334" s="79"/>
    </row>
    <row r="335" spans="1:12">
      <c r="A335" s="81"/>
      <c r="B335" s="74"/>
      <c r="C335" s="79" t="s">
        <v>267</v>
      </c>
      <c r="D335" s="79"/>
      <c r="E335" s="79"/>
      <c r="F335" s="79"/>
      <c r="G335" s="79"/>
      <c r="H335" s="79"/>
      <c r="I335" s="79"/>
      <c r="J335" s="79"/>
      <c r="K335" s="79"/>
      <c r="L335" s="79"/>
    </row>
    <row r="336" spans="1:12">
      <c r="A336" s="81"/>
      <c r="B336" s="74"/>
      <c r="C336" s="79" t="s">
        <v>268</v>
      </c>
      <c r="D336" s="79"/>
      <c r="E336" s="79"/>
      <c r="F336" s="79"/>
      <c r="G336" s="79"/>
      <c r="H336" s="79"/>
      <c r="I336" s="79"/>
      <c r="J336" s="79"/>
      <c r="K336" s="79"/>
      <c r="L336" s="79"/>
    </row>
    <row r="337" spans="1:12">
      <c r="A337" s="81"/>
      <c r="B337" s="74"/>
      <c r="C337" s="79" t="s">
        <v>396</v>
      </c>
      <c r="D337" s="79"/>
      <c r="E337" s="79"/>
      <c r="F337" s="79"/>
      <c r="G337" s="79"/>
      <c r="H337" s="79"/>
      <c r="I337" s="79"/>
      <c r="J337" s="79"/>
      <c r="K337" s="79"/>
      <c r="L337" s="79"/>
    </row>
    <row r="338" spans="1:12">
      <c r="A338" s="81"/>
      <c r="B338" s="74"/>
      <c r="C338" s="79" t="s">
        <v>397</v>
      </c>
      <c r="D338" s="79"/>
      <c r="E338" s="79"/>
      <c r="F338" s="79"/>
      <c r="G338" s="79"/>
      <c r="H338" s="79"/>
      <c r="I338" s="79"/>
      <c r="J338" s="79"/>
      <c r="K338" s="79"/>
      <c r="L338" s="79"/>
    </row>
    <row r="339" spans="1:12">
      <c r="A339" s="81"/>
      <c r="B339" s="74"/>
      <c r="C339" s="79" t="s">
        <v>398</v>
      </c>
      <c r="D339" s="79"/>
      <c r="E339" s="79"/>
      <c r="F339" s="79"/>
      <c r="G339" s="79"/>
      <c r="H339" s="79"/>
      <c r="I339" s="79"/>
      <c r="J339" s="79"/>
      <c r="K339" s="79"/>
      <c r="L339" s="79"/>
    </row>
    <row r="340" spans="1:12">
      <c r="A340" s="81"/>
      <c r="B340" s="74"/>
      <c r="C340" s="79" t="s">
        <v>399</v>
      </c>
      <c r="D340" s="79"/>
      <c r="E340" s="79"/>
      <c r="F340" s="79"/>
      <c r="G340" s="79"/>
      <c r="H340" s="79"/>
      <c r="I340" s="79"/>
      <c r="J340" s="79"/>
      <c r="K340" s="79"/>
      <c r="L340" s="79"/>
    </row>
    <row r="341" spans="1:12">
      <c r="A341" s="81" t="s">
        <v>269</v>
      </c>
      <c r="B341" s="74"/>
      <c r="C341" s="79" t="s">
        <v>270</v>
      </c>
      <c r="D341" s="79"/>
      <c r="E341" s="79"/>
      <c r="F341" s="79"/>
      <c r="G341" s="79"/>
      <c r="H341" s="79"/>
      <c r="I341" s="79"/>
      <c r="J341" s="79"/>
      <c r="K341" s="79"/>
      <c r="L341" s="79"/>
    </row>
    <row r="342" spans="1:12">
      <c r="A342" s="81" t="s">
        <v>271</v>
      </c>
      <c r="B342" s="74"/>
      <c r="C342" s="79" t="s">
        <v>272</v>
      </c>
      <c r="D342" s="79"/>
      <c r="E342" s="79"/>
      <c r="F342" s="79"/>
      <c r="G342" s="79"/>
      <c r="H342" s="79"/>
      <c r="I342" s="79"/>
      <c r="J342" s="79"/>
      <c r="K342" s="79"/>
      <c r="L342" s="79"/>
    </row>
    <row r="343" spans="1:12">
      <c r="A343" s="81"/>
      <c r="B343" s="74"/>
      <c r="C343" s="79" t="s">
        <v>273</v>
      </c>
      <c r="D343" s="79"/>
      <c r="E343" s="79"/>
      <c r="F343" s="79"/>
      <c r="G343" s="79"/>
      <c r="H343" s="79"/>
      <c r="I343" s="79"/>
      <c r="J343" s="79"/>
      <c r="K343" s="79"/>
      <c r="L343" s="79"/>
    </row>
    <row r="344" spans="1:12">
      <c r="A344" s="81" t="s">
        <v>274</v>
      </c>
      <c r="B344" s="74"/>
      <c r="C344" s="79" t="s">
        <v>275</v>
      </c>
      <c r="D344" s="79"/>
      <c r="E344" s="79"/>
      <c r="F344" s="79"/>
      <c r="G344" s="79"/>
      <c r="H344" s="79"/>
      <c r="I344" s="79"/>
      <c r="J344" s="79"/>
      <c r="K344" s="79"/>
      <c r="L344" s="79"/>
    </row>
    <row r="345" spans="1:12">
      <c r="A345" s="81"/>
      <c r="B345" s="74"/>
      <c r="C345" s="118" t="s">
        <v>276</v>
      </c>
      <c r="D345" s="79"/>
      <c r="E345" s="79"/>
      <c r="F345" s="79"/>
      <c r="G345" s="79"/>
      <c r="H345" s="79"/>
      <c r="I345" s="79"/>
      <c r="J345" s="79"/>
      <c r="K345" s="79"/>
      <c r="L345" s="79"/>
    </row>
    <row r="346" spans="1:12">
      <c r="A346" s="81"/>
      <c r="B346" s="74"/>
      <c r="C346" s="79" t="s">
        <v>277</v>
      </c>
      <c r="D346" s="79"/>
      <c r="E346" s="79"/>
      <c r="F346" s="79"/>
      <c r="G346" s="79"/>
      <c r="H346" s="79"/>
      <c r="I346" s="79"/>
      <c r="J346" s="79"/>
      <c r="K346" s="79"/>
      <c r="L346" s="79"/>
    </row>
    <row r="347" spans="1:12">
      <c r="A347" s="81" t="s">
        <v>278</v>
      </c>
      <c r="B347" s="74"/>
      <c r="C347" s="79" t="s">
        <v>279</v>
      </c>
      <c r="D347" s="79"/>
      <c r="E347" s="79"/>
      <c r="F347" s="79"/>
      <c r="G347" s="79"/>
      <c r="H347" s="79"/>
      <c r="I347" s="79"/>
      <c r="J347" s="79"/>
      <c r="K347" s="79"/>
      <c r="L347" s="79"/>
    </row>
    <row r="348" spans="1:12">
      <c r="A348" s="81"/>
      <c r="B348" s="74"/>
      <c r="C348" s="79" t="s">
        <v>280</v>
      </c>
      <c r="D348" s="79"/>
      <c r="E348" s="79"/>
      <c r="F348" s="79"/>
      <c r="G348" s="79"/>
      <c r="H348" s="79"/>
      <c r="I348" s="79"/>
      <c r="J348" s="79"/>
      <c r="K348" s="79"/>
      <c r="L348" s="79"/>
    </row>
    <row r="349" spans="1:12">
      <c r="A349" s="81"/>
      <c r="B349" s="74"/>
      <c r="C349" s="79" t="s">
        <v>281</v>
      </c>
      <c r="D349" s="79"/>
      <c r="E349" s="79"/>
      <c r="F349" s="79"/>
      <c r="G349" s="79"/>
      <c r="H349" s="79"/>
      <c r="I349" s="79"/>
      <c r="J349" s="79"/>
      <c r="K349" s="79"/>
      <c r="L349" s="79"/>
    </row>
    <row r="350" spans="1:12">
      <c r="A350" s="81" t="s">
        <v>282</v>
      </c>
      <c r="B350" s="74"/>
      <c r="C350" s="79" t="s">
        <v>283</v>
      </c>
      <c r="D350" s="79"/>
      <c r="E350" s="79"/>
      <c r="F350" s="79"/>
      <c r="G350" s="79"/>
      <c r="H350" s="79"/>
      <c r="I350" s="79"/>
      <c r="J350" s="79"/>
      <c r="K350" s="79"/>
      <c r="L350" s="79"/>
    </row>
    <row r="351" spans="1:12">
      <c r="A351" s="81"/>
      <c r="B351" s="74"/>
      <c r="C351" s="79" t="s">
        <v>284</v>
      </c>
      <c r="D351" s="79"/>
      <c r="E351" s="79"/>
      <c r="F351" s="79"/>
      <c r="G351" s="79"/>
      <c r="H351" s="79"/>
      <c r="I351" s="79"/>
      <c r="J351" s="79"/>
      <c r="K351" s="79"/>
      <c r="L351" s="79"/>
    </row>
    <row r="352" spans="1:12">
      <c r="A352" s="81"/>
      <c r="B352" s="74"/>
      <c r="C352" s="79" t="s">
        <v>285</v>
      </c>
      <c r="D352" s="79"/>
      <c r="E352" s="79"/>
      <c r="F352" s="79"/>
      <c r="G352" s="79"/>
      <c r="H352" s="79"/>
      <c r="I352" s="79"/>
      <c r="J352" s="79"/>
      <c r="K352" s="79"/>
      <c r="L352" s="79"/>
    </row>
    <row r="353" spans="1:14">
      <c r="A353" s="81"/>
      <c r="B353" s="74"/>
      <c r="C353" s="79" t="s">
        <v>286</v>
      </c>
      <c r="D353" s="79"/>
      <c r="E353" s="79"/>
      <c r="F353" s="79"/>
      <c r="G353" s="79"/>
      <c r="H353" s="79"/>
      <c r="I353" s="79"/>
      <c r="J353" s="79"/>
      <c r="K353" s="79"/>
      <c r="L353" s="79"/>
    </row>
    <row r="354" spans="1:14">
      <c r="A354" s="81"/>
      <c r="B354" s="74"/>
      <c r="C354" s="79" t="s">
        <v>287</v>
      </c>
      <c r="D354" s="79"/>
      <c r="E354" s="79"/>
      <c r="F354" s="79"/>
      <c r="G354" s="79"/>
      <c r="H354" s="79"/>
      <c r="I354" s="79"/>
      <c r="J354" s="79"/>
      <c r="K354" s="79"/>
      <c r="L354" s="79"/>
    </row>
    <row r="355" spans="1:14">
      <c r="A355" s="81"/>
      <c r="B355" s="74"/>
      <c r="C355" s="79" t="s">
        <v>288</v>
      </c>
      <c r="D355" s="79"/>
      <c r="E355" s="79"/>
      <c r="F355" s="79"/>
      <c r="G355" s="79"/>
      <c r="H355" s="79"/>
      <c r="I355" s="79"/>
      <c r="J355" s="79"/>
      <c r="K355" s="79"/>
      <c r="L355" s="79"/>
    </row>
    <row r="356" spans="1:14">
      <c r="A356" s="81" t="s">
        <v>4</v>
      </c>
      <c r="B356" s="74"/>
      <c r="C356" s="79" t="s">
        <v>289</v>
      </c>
      <c r="D356" s="79" t="s">
        <v>290</v>
      </c>
      <c r="E356" s="11">
        <v>0.35</v>
      </c>
      <c r="F356" s="79"/>
      <c r="G356" s="79"/>
      <c r="H356" s="79"/>
      <c r="I356" s="79"/>
      <c r="J356" s="79"/>
      <c r="K356" s="79"/>
      <c r="L356" s="79"/>
    </row>
    <row r="357" spans="1:14">
      <c r="A357" s="81"/>
      <c r="B357" s="74"/>
      <c r="C357" s="79"/>
      <c r="D357" s="79" t="s">
        <v>291</v>
      </c>
      <c r="E357" s="11">
        <v>4.6600000000000003E-2</v>
      </c>
      <c r="F357" s="79" t="s">
        <v>292</v>
      </c>
      <c r="G357" s="79"/>
      <c r="H357" s="79"/>
      <c r="I357" s="79"/>
      <c r="J357" s="79"/>
      <c r="K357" s="79"/>
      <c r="L357" s="79"/>
      <c r="N357" s="209"/>
    </row>
    <row r="358" spans="1:14">
      <c r="A358" s="81"/>
      <c r="B358" s="74"/>
      <c r="C358" s="79"/>
      <c r="D358" s="79" t="s">
        <v>293</v>
      </c>
      <c r="E358" s="11">
        <v>0</v>
      </c>
      <c r="F358" s="79" t="s">
        <v>294</v>
      </c>
      <c r="G358" s="79"/>
      <c r="H358" s="79"/>
      <c r="I358" s="79"/>
      <c r="J358" s="79"/>
      <c r="K358" s="79"/>
      <c r="L358" s="79"/>
    </row>
    <row r="359" spans="1:14">
      <c r="A359" s="81" t="s">
        <v>295</v>
      </c>
      <c r="B359" s="74"/>
      <c r="C359" s="79" t="s">
        <v>296</v>
      </c>
      <c r="D359" s="79"/>
      <c r="E359" s="79"/>
      <c r="F359" s="79"/>
      <c r="G359" s="79"/>
      <c r="H359" s="79"/>
      <c r="I359" s="79"/>
      <c r="J359" s="210"/>
      <c r="K359" s="210"/>
      <c r="L359" s="79"/>
    </row>
    <row r="360" spans="1:14">
      <c r="A360" s="81" t="s">
        <v>297</v>
      </c>
      <c r="B360" s="74"/>
      <c r="C360" s="79" t="s">
        <v>298</v>
      </c>
      <c r="D360" s="79"/>
      <c r="E360" s="79"/>
      <c r="F360" s="79"/>
      <c r="G360" s="79"/>
      <c r="H360" s="79"/>
      <c r="I360" s="79"/>
      <c r="J360" s="79"/>
      <c r="K360" s="79"/>
      <c r="L360" s="79"/>
    </row>
    <row r="361" spans="1:14">
      <c r="A361" s="81"/>
      <c r="B361" s="74"/>
      <c r="C361" s="79" t="s">
        <v>299</v>
      </c>
      <c r="D361" s="79"/>
      <c r="E361" s="79"/>
      <c r="F361" s="79"/>
      <c r="G361" s="79"/>
      <c r="H361" s="79"/>
      <c r="I361" s="79"/>
      <c r="J361" s="79"/>
      <c r="K361" s="79"/>
      <c r="L361" s="79"/>
    </row>
    <row r="362" spans="1:14">
      <c r="A362" s="81" t="s">
        <v>300</v>
      </c>
      <c r="B362" s="74"/>
      <c r="C362" s="79" t="s">
        <v>301</v>
      </c>
      <c r="D362" s="79"/>
      <c r="E362" s="79"/>
      <c r="F362" s="79"/>
      <c r="G362" s="79"/>
      <c r="H362" s="79"/>
      <c r="I362" s="79"/>
      <c r="J362" s="79"/>
      <c r="K362" s="79"/>
      <c r="L362" s="79"/>
    </row>
    <row r="363" spans="1:14">
      <c r="A363" s="81"/>
      <c r="B363" s="74"/>
      <c r="C363" s="79" t="s">
        <v>302</v>
      </c>
      <c r="D363" s="79"/>
      <c r="E363" s="79"/>
      <c r="F363" s="79"/>
      <c r="G363" s="79"/>
      <c r="H363" s="79"/>
      <c r="I363" s="79"/>
      <c r="J363" s="79"/>
      <c r="K363" s="79"/>
      <c r="L363" s="79"/>
    </row>
    <row r="364" spans="1:14">
      <c r="A364" s="81"/>
      <c r="B364" s="74"/>
      <c r="C364" s="79" t="s">
        <v>303</v>
      </c>
      <c r="D364" s="79"/>
      <c r="E364" s="79"/>
      <c r="F364" s="79"/>
      <c r="G364" s="79"/>
      <c r="H364" s="79"/>
      <c r="I364" s="79"/>
      <c r="J364" s="79"/>
      <c r="K364" s="79"/>
      <c r="L364" s="79"/>
    </row>
    <row r="365" spans="1:14">
      <c r="A365" s="81" t="s">
        <v>304</v>
      </c>
      <c r="B365" s="74"/>
      <c r="C365" s="79" t="s">
        <v>305</v>
      </c>
      <c r="D365" s="79"/>
      <c r="E365" s="79"/>
      <c r="F365" s="79"/>
      <c r="G365" s="79"/>
      <c r="H365" s="79"/>
      <c r="I365" s="79"/>
      <c r="J365" s="79"/>
      <c r="K365" s="79"/>
      <c r="L365" s="79"/>
    </row>
    <row r="366" spans="1:14">
      <c r="A366" s="81" t="s">
        <v>306</v>
      </c>
      <c r="B366" s="74"/>
      <c r="C366" s="79" t="s">
        <v>307</v>
      </c>
      <c r="D366" s="79"/>
      <c r="E366" s="79"/>
      <c r="F366" s="79"/>
      <c r="G366" s="79"/>
      <c r="H366" s="79"/>
      <c r="I366" s="79"/>
      <c r="J366" s="79"/>
      <c r="K366" s="79"/>
      <c r="L366" s="79"/>
    </row>
    <row r="367" spans="1:14">
      <c r="A367" s="81"/>
      <c r="B367" s="74"/>
      <c r="C367" s="79" t="s">
        <v>308</v>
      </c>
      <c r="D367" s="79"/>
      <c r="E367" s="79"/>
      <c r="F367" s="79"/>
      <c r="G367" s="79"/>
      <c r="H367" s="79"/>
      <c r="I367" s="79"/>
      <c r="J367" s="79"/>
      <c r="K367" s="79"/>
      <c r="L367" s="79"/>
    </row>
    <row r="368" spans="1:14">
      <c r="A368" s="81"/>
      <c r="B368" s="74"/>
      <c r="C368" s="79" t="s">
        <v>411</v>
      </c>
      <c r="D368" s="79"/>
      <c r="E368" s="79"/>
      <c r="F368" s="79"/>
      <c r="G368" s="79"/>
      <c r="H368" s="79"/>
      <c r="I368" s="79"/>
      <c r="J368" s="79"/>
      <c r="K368" s="79"/>
      <c r="L368" s="79"/>
    </row>
    <row r="369" spans="1:12">
      <c r="A369" s="81" t="s">
        <v>309</v>
      </c>
      <c r="B369" s="74"/>
      <c r="C369" s="79" t="s">
        <v>310</v>
      </c>
      <c r="D369" s="79"/>
      <c r="E369" s="79"/>
      <c r="F369" s="79"/>
      <c r="G369" s="79"/>
      <c r="H369" s="79"/>
      <c r="I369" s="79"/>
      <c r="J369" s="79"/>
      <c r="K369" s="79"/>
      <c r="L369" s="79"/>
    </row>
    <row r="370" spans="1:12">
      <c r="A370" s="81"/>
      <c r="B370" s="74"/>
      <c r="C370" s="79" t="s">
        <v>311</v>
      </c>
      <c r="D370" s="79"/>
      <c r="E370" s="79"/>
      <c r="F370" s="79"/>
      <c r="G370" s="79"/>
      <c r="H370" s="79"/>
      <c r="I370" s="79"/>
      <c r="J370" s="79"/>
      <c r="K370" s="79"/>
      <c r="L370" s="79"/>
    </row>
    <row r="371" spans="1:12">
      <c r="A371" s="81" t="s">
        <v>312</v>
      </c>
      <c r="B371" s="74"/>
      <c r="C371" s="79" t="s">
        <v>313</v>
      </c>
      <c r="D371" s="79"/>
      <c r="E371" s="79"/>
      <c r="F371" s="79"/>
      <c r="G371" s="79"/>
      <c r="H371" s="79"/>
      <c r="I371" s="79"/>
      <c r="J371" s="79"/>
      <c r="K371" s="79"/>
      <c r="L371" s="79"/>
    </row>
    <row r="372" spans="1:12">
      <c r="A372" s="81" t="s">
        <v>314</v>
      </c>
      <c r="B372" s="74"/>
      <c r="C372" s="79" t="s">
        <v>315</v>
      </c>
      <c r="D372" s="79"/>
      <c r="E372" s="79"/>
      <c r="F372" s="79"/>
      <c r="G372" s="79"/>
      <c r="H372" s="79"/>
      <c r="I372" s="79"/>
      <c r="J372" s="79"/>
      <c r="K372" s="79"/>
      <c r="L372" s="79"/>
    </row>
    <row r="373" spans="1:12">
      <c r="B373" s="74"/>
      <c r="C373" s="79" t="s">
        <v>316</v>
      </c>
      <c r="D373" s="79"/>
      <c r="E373" s="79"/>
      <c r="F373" s="79"/>
      <c r="G373" s="79"/>
      <c r="H373" s="79"/>
      <c r="I373" s="79"/>
      <c r="J373" s="79"/>
      <c r="K373" s="79"/>
      <c r="L373" s="79"/>
    </row>
    <row r="374" spans="1:12">
      <c r="C374" s="79" t="s">
        <v>317</v>
      </c>
      <c r="D374" s="79"/>
      <c r="E374" s="79"/>
      <c r="F374" s="79"/>
      <c r="G374" s="79"/>
      <c r="H374" s="79"/>
      <c r="I374" s="79"/>
      <c r="J374" s="79"/>
      <c r="K374" s="79"/>
      <c r="L374" s="79"/>
    </row>
    <row r="375" spans="1:12">
      <c r="A375" s="114" t="s">
        <v>318</v>
      </c>
      <c r="C375" s="79" t="s">
        <v>319</v>
      </c>
      <c r="D375" s="79"/>
      <c r="E375" s="79"/>
      <c r="F375" s="79"/>
      <c r="G375" s="79"/>
      <c r="H375" s="79"/>
      <c r="I375" s="79"/>
      <c r="J375" s="79"/>
      <c r="K375" s="79"/>
      <c r="L375" s="79"/>
    </row>
    <row r="376" spans="1:12">
      <c r="C376" s="79" t="s">
        <v>320</v>
      </c>
      <c r="D376" s="211"/>
      <c r="E376" s="79"/>
      <c r="F376" s="79"/>
      <c r="G376" s="79"/>
      <c r="H376" s="79"/>
      <c r="I376" s="79"/>
      <c r="J376" s="79"/>
      <c r="K376" s="79"/>
      <c r="L376" s="79"/>
    </row>
    <row r="377" spans="1:12">
      <c r="C377" s="79" t="s">
        <v>321</v>
      </c>
      <c r="D377" s="79"/>
      <c r="E377" s="79"/>
      <c r="F377" s="79"/>
      <c r="G377" s="79"/>
      <c r="H377" s="79"/>
      <c r="I377" s="79"/>
      <c r="J377" s="79"/>
      <c r="K377" s="79"/>
      <c r="L377" s="79"/>
    </row>
    <row r="378" spans="1:12">
      <c r="C378" s="79" t="s">
        <v>322</v>
      </c>
      <c r="D378" s="79"/>
      <c r="E378" s="211"/>
      <c r="F378" s="79"/>
      <c r="G378" s="79"/>
      <c r="H378" s="79"/>
      <c r="I378" s="79"/>
      <c r="J378" s="79"/>
      <c r="K378" s="79"/>
      <c r="L378" s="79"/>
    </row>
    <row r="379" spans="1:12">
      <c r="A379" s="114" t="s">
        <v>323</v>
      </c>
      <c r="C379" s="79" t="s">
        <v>324</v>
      </c>
      <c r="D379" s="74"/>
      <c r="E379" s="74"/>
      <c r="F379" s="74"/>
      <c r="G379" s="74"/>
      <c r="H379" s="74"/>
      <c r="I379" s="74"/>
      <c r="J379" s="79"/>
      <c r="K379" s="79"/>
      <c r="L379" s="79"/>
    </row>
    <row r="380" spans="1:12" s="118" customFormat="1">
      <c r="A380" s="212" t="s">
        <v>325</v>
      </c>
      <c r="C380" s="79" t="s">
        <v>326</v>
      </c>
      <c r="D380" s="79"/>
      <c r="E380" s="79"/>
      <c r="F380" s="79"/>
      <c r="G380" s="79"/>
      <c r="H380" s="79"/>
      <c r="I380" s="79"/>
      <c r="J380" s="79"/>
      <c r="K380" s="79"/>
      <c r="L380" s="79"/>
    </row>
    <row r="381" spans="1:12">
      <c r="A381" s="114" t="s">
        <v>327</v>
      </c>
      <c r="C381" s="79" t="s">
        <v>387</v>
      </c>
      <c r="D381" s="79"/>
      <c r="E381" s="79"/>
      <c r="F381" s="79"/>
      <c r="G381" s="79"/>
      <c r="H381" s="79"/>
      <c r="I381" s="79"/>
      <c r="J381" s="79"/>
      <c r="K381" s="79"/>
      <c r="L381" s="79"/>
    </row>
    <row r="382" spans="1:12">
      <c r="A382" s="114" t="s">
        <v>328</v>
      </c>
      <c r="C382" s="79" t="s">
        <v>388</v>
      </c>
      <c r="D382" s="79"/>
      <c r="E382" s="79"/>
      <c r="F382" s="79"/>
      <c r="G382" s="79"/>
      <c r="H382" s="79"/>
      <c r="I382" s="79"/>
      <c r="J382" s="79"/>
      <c r="K382" s="79"/>
      <c r="L382" s="79"/>
    </row>
    <row r="383" spans="1:12">
      <c r="A383" s="114"/>
      <c r="C383" s="79" t="s">
        <v>389</v>
      </c>
      <c r="D383" s="79"/>
      <c r="E383" s="79"/>
      <c r="F383" s="79"/>
      <c r="G383" s="79"/>
      <c r="H383" s="79"/>
      <c r="I383" s="79"/>
      <c r="J383" s="79"/>
      <c r="K383" s="79"/>
      <c r="L383" s="79"/>
    </row>
    <row r="384" spans="1:12">
      <c r="A384" s="114" t="s">
        <v>329</v>
      </c>
      <c r="C384" s="335" t="s">
        <v>390</v>
      </c>
      <c r="D384" s="335"/>
      <c r="E384" s="335"/>
      <c r="F384" s="335"/>
      <c r="G384" s="335"/>
      <c r="H384" s="335"/>
      <c r="I384" s="335"/>
      <c r="J384" s="335"/>
      <c r="K384" s="335"/>
      <c r="L384" s="335"/>
    </row>
    <row r="385" spans="1:12">
      <c r="A385" s="114" t="s">
        <v>331</v>
      </c>
      <c r="C385" s="335" t="s">
        <v>391</v>
      </c>
      <c r="D385" s="335"/>
      <c r="E385" s="335"/>
      <c r="F385" s="335"/>
      <c r="G385" s="335"/>
      <c r="H385" s="335"/>
      <c r="I385" s="335"/>
      <c r="J385" s="335"/>
      <c r="K385" s="335"/>
      <c r="L385" s="335"/>
    </row>
    <row r="386" spans="1:12">
      <c r="A386" s="114"/>
      <c r="C386" s="79" t="s">
        <v>392</v>
      </c>
      <c r="D386" s="74"/>
      <c r="E386" s="74"/>
      <c r="F386" s="74"/>
      <c r="G386" s="74"/>
      <c r="H386" s="74"/>
      <c r="I386" s="74"/>
      <c r="J386" s="79"/>
      <c r="K386" s="79"/>
      <c r="L386" s="79"/>
    </row>
    <row r="387" spans="1:12">
      <c r="A387" s="114" t="s">
        <v>333</v>
      </c>
      <c r="C387" s="98" t="s">
        <v>347</v>
      </c>
      <c r="D387" s="74"/>
      <c r="E387" s="74"/>
      <c r="F387" s="74"/>
      <c r="G387" s="74"/>
      <c r="H387" s="74"/>
      <c r="I387" s="74"/>
      <c r="J387" s="79"/>
      <c r="K387" s="79"/>
      <c r="L387" s="79"/>
    </row>
    <row r="388" spans="1:12">
      <c r="A388" s="114" t="s">
        <v>335</v>
      </c>
      <c r="C388" s="213" t="s">
        <v>349</v>
      </c>
      <c r="D388" s="74"/>
      <c r="E388" s="74"/>
      <c r="F388" s="74"/>
      <c r="G388" s="74"/>
      <c r="H388" s="74"/>
      <c r="I388" s="74"/>
      <c r="J388" s="79"/>
      <c r="K388" s="79"/>
      <c r="L388" s="79"/>
    </row>
    <row r="389" spans="1:12">
      <c r="A389" s="114" t="s">
        <v>344</v>
      </c>
      <c r="C389" s="98" t="s">
        <v>393</v>
      </c>
      <c r="D389" s="74"/>
      <c r="E389" s="74"/>
      <c r="F389" s="74"/>
      <c r="G389" s="74"/>
      <c r="H389" s="74"/>
      <c r="I389" s="74"/>
      <c r="J389" s="79"/>
      <c r="K389" s="79"/>
      <c r="L389" s="79"/>
    </row>
    <row r="390" spans="1:12">
      <c r="A390" s="214"/>
      <c r="B390" s="97"/>
      <c r="C390" s="98" t="s">
        <v>394</v>
      </c>
      <c r="D390" s="98"/>
      <c r="E390" s="98"/>
      <c r="F390" s="98"/>
      <c r="G390" s="98"/>
      <c r="H390" s="98"/>
      <c r="I390" s="98"/>
      <c r="J390" s="98"/>
      <c r="K390" s="98"/>
      <c r="L390" s="98"/>
    </row>
    <row r="391" spans="1:12">
      <c r="A391" s="214"/>
      <c r="B391" s="97"/>
      <c r="C391" s="98" t="s">
        <v>330</v>
      </c>
      <c r="D391" s="98"/>
      <c r="E391" s="98"/>
      <c r="F391" s="98"/>
      <c r="G391" s="98"/>
      <c r="H391" s="213"/>
      <c r="I391" s="146"/>
      <c r="J391" s="98"/>
      <c r="K391" s="98"/>
      <c r="L391" s="98"/>
    </row>
    <row r="392" spans="1:12">
      <c r="A392" s="215" t="s">
        <v>345</v>
      </c>
      <c r="B392" s="97"/>
      <c r="C392" s="98" t="s">
        <v>332</v>
      </c>
      <c r="D392" s="98"/>
      <c r="E392" s="98"/>
      <c r="F392" s="98"/>
      <c r="G392" s="98"/>
      <c r="H392" s="213"/>
      <c r="I392" s="213"/>
      <c r="J392" s="98"/>
      <c r="K392" s="98"/>
      <c r="L392" s="98"/>
    </row>
    <row r="393" spans="1:12">
      <c r="A393" s="216" t="s">
        <v>346</v>
      </c>
      <c r="B393" s="97"/>
      <c r="C393" s="98" t="s">
        <v>334</v>
      </c>
      <c r="D393" s="98"/>
      <c r="E393" s="98"/>
      <c r="F393" s="98"/>
      <c r="G393" s="98"/>
      <c r="H393" s="213"/>
      <c r="I393" s="213"/>
      <c r="J393" s="98"/>
      <c r="K393" s="98"/>
      <c r="L393" s="98"/>
    </row>
    <row r="394" spans="1:12">
      <c r="A394" s="216" t="s">
        <v>348</v>
      </c>
      <c r="B394" s="146"/>
      <c r="C394" s="98" t="s">
        <v>336</v>
      </c>
      <c r="D394" s="97"/>
      <c r="E394" s="97"/>
      <c r="F394" s="98"/>
      <c r="G394" s="98"/>
      <c r="H394" s="98"/>
      <c r="I394" s="213"/>
      <c r="J394" s="98"/>
      <c r="K394" s="98"/>
      <c r="L394" s="98"/>
    </row>
    <row r="395" spans="1:12">
      <c r="A395" s="216"/>
      <c r="B395" s="146"/>
      <c r="C395" s="217" t="s">
        <v>337</v>
      </c>
      <c r="D395" s="98" t="s">
        <v>338</v>
      </c>
      <c r="E395" s="220">
        <v>511134</v>
      </c>
      <c r="F395" s="98"/>
      <c r="G395" s="98"/>
      <c r="H395" s="98"/>
      <c r="I395" s="213"/>
      <c r="J395" s="98"/>
      <c r="K395" s="98"/>
      <c r="L395" s="98"/>
    </row>
    <row r="396" spans="1:12">
      <c r="A396" s="216"/>
      <c r="B396" s="146"/>
      <c r="C396" s="217" t="s">
        <v>339</v>
      </c>
      <c r="D396" s="98" t="s">
        <v>338</v>
      </c>
      <c r="E396" s="221">
        <v>514467</v>
      </c>
      <c r="F396" s="97"/>
      <c r="G396" s="98"/>
      <c r="H396" s="98"/>
      <c r="I396" s="213"/>
      <c r="J396" s="98"/>
      <c r="K396" s="98"/>
      <c r="L396" s="98"/>
    </row>
    <row r="397" spans="1:12">
      <c r="A397" s="216"/>
      <c r="B397" s="146"/>
      <c r="C397" s="218" t="s">
        <v>340</v>
      </c>
      <c r="D397" s="98"/>
      <c r="E397" s="50">
        <f>+E396-E395</f>
        <v>3333</v>
      </c>
      <c r="F397" s="97"/>
      <c r="G397" s="98"/>
      <c r="H397" s="98"/>
      <c r="I397" s="213"/>
      <c r="J397" s="98"/>
      <c r="K397" s="98"/>
      <c r="L397" s="98"/>
    </row>
    <row r="398" spans="1:12">
      <c r="A398" s="216"/>
      <c r="B398" s="146"/>
      <c r="C398" s="217" t="s">
        <v>341</v>
      </c>
      <c r="D398" s="98" t="s">
        <v>342</v>
      </c>
      <c r="E398" s="222">
        <v>39.468800000000002</v>
      </c>
      <c r="F398" s="97"/>
      <c r="G398" s="98"/>
      <c r="H398" s="98"/>
      <c r="I398" s="213"/>
      <c r="J398" s="98"/>
      <c r="K398" s="98"/>
      <c r="L398" s="98"/>
    </row>
    <row r="399" spans="1:12">
      <c r="A399" s="216"/>
      <c r="B399" s="146"/>
      <c r="C399" s="217" t="s">
        <v>343</v>
      </c>
      <c r="D399" s="98"/>
      <c r="E399" s="50">
        <f>+E397*E398</f>
        <v>131549.5104</v>
      </c>
      <c r="F399" s="97"/>
      <c r="G399" s="98"/>
      <c r="H399" s="98"/>
      <c r="I399" s="213"/>
      <c r="J399" s="98"/>
      <c r="K399" s="98"/>
      <c r="L399" s="98"/>
    </row>
    <row r="400" spans="1:12">
      <c r="A400" s="216" t="s">
        <v>406</v>
      </c>
      <c r="B400" s="146"/>
      <c r="C400" s="71" t="s">
        <v>407</v>
      </c>
      <c r="F400" s="97"/>
      <c r="G400" s="98"/>
      <c r="H400" s="98"/>
      <c r="I400" s="213"/>
      <c r="J400" s="98"/>
      <c r="K400" s="98"/>
      <c r="L400" s="98"/>
    </row>
    <row r="401" spans="1:12">
      <c r="A401" s="216"/>
      <c r="B401" s="146"/>
      <c r="C401" s="71" t="s">
        <v>408</v>
      </c>
      <c r="F401" s="98"/>
      <c r="G401" s="98"/>
      <c r="H401" s="98"/>
      <c r="I401" s="213"/>
      <c r="J401" s="98"/>
      <c r="K401" s="98"/>
      <c r="L401" s="98"/>
    </row>
    <row r="402" spans="1:12">
      <c r="A402" s="215"/>
      <c r="B402" s="215"/>
      <c r="C402" s="71" t="s">
        <v>409</v>
      </c>
      <c r="L402" s="71"/>
    </row>
    <row r="403" spans="1:12">
      <c r="B403" s="215"/>
      <c r="C403" s="71" t="s">
        <v>410</v>
      </c>
      <c r="L403" s="71"/>
    </row>
    <row r="404" spans="1:12">
      <c r="B404" s="216"/>
      <c r="D404" s="213"/>
      <c r="E404" s="213"/>
      <c r="F404" s="213"/>
      <c r="G404" s="213"/>
      <c r="H404" s="213"/>
      <c r="I404" s="213"/>
      <c r="J404" s="98"/>
      <c r="K404" s="213"/>
      <c r="L404" s="98"/>
    </row>
    <row r="405" spans="1:12">
      <c r="B405" s="146"/>
      <c r="D405" s="213"/>
      <c r="E405" s="213"/>
      <c r="F405" s="213"/>
      <c r="G405" s="213"/>
      <c r="H405" s="213"/>
      <c r="I405" s="213"/>
      <c r="J405" s="213"/>
      <c r="K405" s="146"/>
      <c r="L405" s="97"/>
    </row>
    <row r="406" spans="1:12">
      <c r="A406" s="72"/>
      <c r="C406" s="72"/>
      <c r="D406" s="64"/>
      <c r="E406" s="133"/>
      <c r="F406" s="64"/>
      <c r="G406" s="64"/>
      <c r="H406" s="134"/>
      <c r="I406" s="64"/>
      <c r="J406" s="133"/>
      <c r="K406" s="64"/>
      <c r="L406" s="140"/>
    </row>
    <row r="407" spans="1:12">
      <c r="C407" s="74"/>
      <c r="D407" s="74"/>
      <c r="E407" s="74"/>
      <c r="F407" s="74"/>
      <c r="G407" s="74"/>
      <c r="H407" s="74"/>
      <c r="I407" s="74"/>
      <c r="J407" s="74"/>
      <c r="K407" s="74"/>
      <c r="L407" s="79"/>
    </row>
    <row r="408" spans="1:12">
      <c r="C408" s="74"/>
      <c r="D408" s="74"/>
      <c r="E408" s="74"/>
      <c r="F408" s="74"/>
      <c r="G408" s="74"/>
      <c r="H408" s="74"/>
      <c r="I408" s="74"/>
      <c r="J408" s="74"/>
      <c r="K408" s="74"/>
      <c r="L408" s="79"/>
    </row>
    <row r="409" spans="1:12">
      <c r="C409" s="74"/>
      <c r="D409" s="74"/>
      <c r="E409" s="74"/>
      <c r="F409" s="74"/>
      <c r="G409" s="74"/>
      <c r="H409" s="74"/>
      <c r="I409" s="74"/>
      <c r="J409" s="74"/>
      <c r="K409" s="74"/>
      <c r="L409" s="79"/>
    </row>
    <row r="410" spans="1:12">
      <c r="C410" s="118"/>
    </row>
  </sheetData>
  <sheetProtection algorithmName="SHA-512" hashValue="7//YImApMtEaQuUkSo0OHvw0GdI+xhKm4AGV8XWUL8DujuYMEtzvRsU0sIk6w+L2G5VAiII4MEY2FOktFb88DA==" saltValue="/lWNoFYJonlFfJZU7FaZ2Q==" spinCount="100000" sheet="1" objects="1" scenarios="1" formatCells="0" formatColumns="0"/>
  <mergeCells count="5">
    <mergeCell ref="C385:L385"/>
    <mergeCell ref="C222:D222"/>
    <mergeCell ref="C226:D226"/>
    <mergeCell ref="N257:S257"/>
    <mergeCell ref="C384:L384"/>
  </mergeCells>
  <pageMargins left="0.49" right="0.17" top="0.5" bottom="0.43" header="0.3" footer="0.3"/>
  <pageSetup scale="53" orientation="portrait" r:id="rId1"/>
  <headerFooter>
    <oddFooter>&amp;RV34
EFF 04.04.16</oddFooter>
  </headerFooter>
  <rowBreaks count="4" manualBreakCount="4">
    <brk id="81" max="16383" man="1"/>
    <brk id="161" max="11" man="1"/>
    <brk id="237" max="11" man="1"/>
    <brk id="31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8E35-E659-447E-8E72-6145BF81B8C3}">
  <dimension ref="A1:E31"/>
  <sheetViews>
    <sheetView showGridLines="0" workbookViewId="0">
      <selection activeCell="E8" sqref="E8"/>
    </sheetView>
  </sheetViews>
  <sheetFormatPr defaultColWidth="9.109375" defaultRowHeight="13.2"/>
  <cols>
    <col min="1" max="2" width="2.6640625" style="312" customWidth="1"/>
    <col min="3" max="3" width="55.6640625" style="312" customWidth="1"/>
    <col min="4" max="4" width="9.109375" style="312"/>
    <col min="5" max="5" width="12.33203125" style="313" bestFit="1" customWidth="1"/>
    <col min="6" max="16384" width="9.109375" style="312"/>
  </cols>
  <sheetData>
    <row r="1" spans="1:5">
      <c r="A1" s="309" t="s">
        <v>350</v>
      </c>
      <c r="B1" s="310"/>
      <c r="C1" s="310"/>
      <c r="D1" s="310"/>
      <c r="E1" s="311"/>
    </row>
    <row r="2" spans="1:5">
      <c r="A2" s="309" t="s">
        <v>478</v>
      </c>
      <c r="B2" s="310"/>
      <c r="C2" s="310"/>
      <c r="D2" s="310"/>
      <c r="E2" s="311"/>
    </row>
    <row r="3" spans="1:5">
      <c r="A3" s="309" t="s">
        <v>491</v>
      </c>
      <c r="B3" s="310"/>
      <c r="C3" s="310"/>
      <c r="D3" s="310"/>
      <c r="E3" s="311"/>
    </row>
    <row r="6" spans="1:5">
      <c r="A6" s="312" t="s">
        <v>479</v>
      </c>
    </row>
    <row r="7" spans="1:5">
      <c r="B7" s="312" t="s">
        <v>24</v>
      </c>
      <c r="E7" s="321">
        <v>20478564</v>
      </c>
    </row>
    <row r="8" spans="1:5">
      <c r="B8" s="312" t="s">
        <v>480</v>
      </c>
      <c r="E8" s="316">
        <v>22257904</v>
      </c>
    </row>
    <row r="9" spans="1:5">
      <c r="B9" s="312" t="s">
        <v>481</v>
      </c>
      <c r="E9" s="322">
        <f>E7-E8</f>
        <v>-1779340</v>
      </c>
    </row>
    <row r="10" spans="1:5">
      <c r="E10" s="316"/>
    </row>
    <row r="11" spans="1:5">
      <c r="A11" s="312" t="s">
        <v>482</v>
      </c>
      <c r="E11" s="316"/>
    </row>
    <row r="12" spans="1:5">
      <c r="B12" s="312" t="s">
        <v>337</v>
      </c>
      <c r="E12" s="316">
        <v>617025</v>
      </c>
    </row>
    <row r="13" spans="1:5">
      <c r="B13" s="312" t="s">
        <v>339</v>
      </c>
      <c r="E13" s="316">
        <v>608451</v>
      </c>
    </row>
    <row r="14" spans="1:5">
      <c r="C14" s="312" t="s">
        <v>483</v>
      </c>
      <c r="E14" s="322">
        <f>E13-E12</f>
        <v>-8574</v>
      </c>
    </row>
    <row r="15" spans="1:5">
      <c r="B15" s="312" t="s">
        <v>341</v>
      </c>
      <c r="E15" s="323">
        <v>37.665999999999997</v>
      </c>
    </row>
    <row r="16" spans="1:5">
      <c r="C16" s="312" t="s">
        <v>556</v>
      </c>
      <c r="E16" s="322">
        <f>ROUND(E14*E15,0)</f>
        <v>-322948</v>
      </c>
    </row>
    <row r="17" spans="1:5">
      <c r="E17" s="316"/>
    </row>
    <row r="18" spans="1:5">
      <c r="A18" s="312" t="s">
        <v>13</v>
      </c>
      <c r="E18" s="316"/>
    </row>
    <row r="19" spans="1:5">
      <c r="B19" s="312" t="s">
        <v>484</v>
      </c>
      <c r="E19" s="316">
        <f>E9</f>
        <v>-1779340</v>
      </c>
    </row>
    <row r="20" spans="1:5">
      <c r="B20" s="312" t="s">
        <v>485</v>
      </c>
      <c r="E20" s="316">
        <f>E16</f>
        <v>-322948</v>
      </c>
    </row>
    <row r="21" spans="1:5">
      <c r="C21" s="312" t="s">
        <v>486</v>
      </c>
      <c r="E21" s="322">
        <f>SUM(E19:E20)</f>
        <v>-2102288</v>
      </c>
    </row>
    <row r="22" spans="1:5">
      <c r="E22" s="316"/>
    </row>
    <row r="23" spans="1:5">
      <c r="A23" s="312" t="s">
        <v>487</v>
      </c>
      <c r="E23" s="316"/>
    </row>
    <row r="24" spans="1:5">
      <c r="B24" s="312" t="s">
        <v>488</v>
      </c>
      <c r="E24" s="324">
        <v>3.3999999999999998E-3</v>
      </c>
    </row>
    <row r="25" spans="1:5">
      <c r="B25" s="312" t="s">
        <v>489</v>
      </c>
      <c r="E25" s="313">
        <f>ROUND(E21*E24*24,0)</f>
        <v>-171547</v>
      </c>
    </row>
    <row r="27" spans="1:5" ht="13.8" thickBot="1">
      <c r="A27" s="312" t="s">
        <v>490</v>
      </c>
      <c r="E27" s="314">
        <f>ROUND(E21+E25,0)</f>
        <v>-2273835</v>
      </c>
    </row>
    <row r="28" spans="1:5" ht="13.8" thickTop="1"/>
    <row r="30" spans="1:5">
      <c r="A30" s="312" t="s">
        <v>492</v>
      </c>
      <c r="B30" s="315"/>
      <c r="C30" s="315"/>
      <c r="D30" s="315"/>
      <c r="E30" s="316"/>
    </row>
    <row r="31" spans="1:5">
      <c r="A31" s="312" t="s">
        <v>493</v>
      </c>
    </row>
  </sheetData>
  <printOptions horizontalCentered="1"/>
  <pageMargins left="0.17" right="0.2" top="1" bottom="0.75" header="0.3" footer="0.3"/>
  <pageSetup orientation="portrait" r:id="rId1"/>
  <headerFooter>
    <oddFooter>&amp;C&amp;F -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4846-1F78-4ACD-A865-F5A981126B11}">
  <sheetPr>
    <pageSetUpPr fitToPage="1"/>
  </sheetPr>
  <dimension ref="A1:I91"/>
  <sheetViews>
    <sheetView zoomScaleNormal="100" workbookViewId="0"/>
  </sheetViews>
  <sheetFormatPr defaultColWidth="9.109375" defaultRowHeight="13.2"/>
  <cols>
    <col min="1" max="1" width="5.5546875" style="224" customWidth="1"/>
    <col min="2" max="2" width="62.6640625" style="224" customWidth="1"/>
    <col min="3" max="5" width="19.6640625" style="224" customWidth="1"/>
    <col min="6" max="6" width="15.6640625" style="224" customWidth="1"/>
    <col min="7" max="7" width="2.6640625" style="224" customWidth="1"/>
    <col min="8" max="9" width="12.6640625" style="224" customWidth="1"/>
    <col min="10" max="16384" width="9.109375" style="224"/>
  </cols>
  <sheetData>
    <row r="1" spans="1:6" ht="15">
      <c r="A1" s="223" t="s">
        <v>350</v>
      </c>
    </row>
    <row r="2" spans="1:6" ht="15.6">
      <c r="A2" s="225" t="s">
        <v>416</v>
      </c>
      <c r="B2" s="225"/>
      <c r="C2" s="226"/>
      <c r="D2" s="226"/>
      <c r="E2" s="226"/>
      <c r="F2" s="226"/>
    </row>
    <row r="3" spans="1:6">
      <c r="A3" s="227" t="s">
        <v>417</v>
      </c>
      <c r="B3" s="227"/>
      <c r="C3" s="228"/>
      <c r="D3" s="228"/>
      <c r="E3" s="228"/>
      <c r="F3" s="228"/>
    </row>
    <row r="4" spans="1:6">
      <c r="A4" s="229" t="s">
        <v>418</v>
      </c>
    </row>
    <row r="5" spans="1:6" ht="12.75" customHeight="1">
      <c r="A5" s="230"/>
      <c r="B5" s="231"/>
      <c r="C5" s="339" t="s">
        <v>419</v>
      </c>
      <c r="D5" s="339" t="s">
        <v>420</v>
      </c>
      <c r="E5" s="339" t="s">
        <v>421</v>
      </c>
      <c r="F5" s="341" t="s">
        <v>422</v>
      </c>
    </row>
    <row r="6" spans="1:6">
      <c r="A6" s="232"/>
      <c r="B6" s="233"/>
      <c r="C6" s="340"/>
      <c r="D6" s="340"/>
      <c r="E6" s="340"/>
      <c r="F6" s="342"/>
    </row>
    <row r="7" spans="1:6">
      <c r="A7" s="232" t="s">
        <v>423</v>
      </c>
      <c r="B7" s="233"/>
      <c r="C7" s="234">
        <v>21395392</v>
      </c>
      <c r="D7" s="235">
        <v>19701110</v>
      </c>
      <c r="E7" s="235">
        <v>20112344</v>
      </c>
      <c r="F7" s="236"/>
    </row>
    <row r="8" spans="1:6">
      <c r="A8" s="232" t="s">
        <v>424</v>
      </c>
      <c r="B8" s="233"/>
      <c r="C8" s="237">
        <v>0.87563000000000002</v>
      </c>
      <c r="D8" s="237">
        <v>1.465E-2</v>
      </c>
      <c r="E8" s="237">
        <v>0.10971</v>
      </c>
      <c r="F8" s="238"/>
    </row>
    <row r="9" spans="1:6">
      <c r="A9" s="232" t="s">
        <v>425</v>
      </c>
      <c r="B9" s="239"/>
      <c r="C9" s="240">
        <v>18734447.096960001</v>
      </c>
      <c r="D9" s="240">
        <v>288621.26150000002</v>
      </c>
      <c r="E9" s="240">
        <v>2206525.2602400002</v>
      </c>
      <c r="F9" s="241">
        <v>21229593.618700001</v>
      </c>
    </row>
    <row r="10" spans="1:6">
      <c r="A10" s="232"/>
      <c r="B10" s="233"/>
      <c r="C10" s="233"/>
      <c r="D10" s="233"/>
      <c r="E10" s="233"/>
      <c r="F10" s="236"/>
    </row>
    <row r="11" spans="1:6">
      <c r="A11" s="232" t="s">
        <v>426</v>
      </c>
      <c r="B11" s="233"/>
      <c r="C11" s="234">
        <v>20474147</v>
      </c>
      <c r="D11" s="235">
        <v>18749458</v>
      </c>
      <c r="E11" s="235">
        <v>19168072</v>
      </c>
      <c r="F11" s="236"/>
    </row>
    <row r="12" spans="1:6">
      <c r="A12" s="232" t="s">
        <v>424</v>
      </c>
      <c r="B12" s="233"/>
      <c r="C12" s="237">
        <v>0.87563000000000002</v>
      </c>
      <c r="D12" s="237">
        <v>1.465E-2</v>
      </c>
      <c r="E12" s="237">
        <v>0.10971</v>
      </c>
      <c r="F12" s="238"/>
    </row>
    <row r="13" spans="1:6">
      <c r="A13" s="242" t="s">
        <v>427</v>
      </c>
      <c r="B13" s="226"/>
      <c r="C13" s="243">
        <v>17927777.337609999</v>
      </c>
      <c r="D13" s="243">
        <v>274679.55969999998</v>
      </c>
      <c r="E13" s="243">
        <v>2102929.17912</v>
      </c>
      <c r="F13" s="244">
        <v>20305386.07643</v>
      </c>
    </row>
    <row r="15" spans="1:6">
      <c r="A15" s="229" t="s">
        <v>428</v>
      </c>
      <c r="D15" s="245" t="s">
        <v>429</v>
      </c>
    </row>
    <row r="16" spans="1:6" ht="12.75" customHeight="1">
      <c r="A16" s="230"/>
      <c r="B16" s="231"/>
      <c r="C16" s="339" t="s">
        <v>430</v>
      </c>
      <c r="D16" s="339" t="s">
        <v>431</v>
      </c>
      <c r="E16" s="341" t="s">
        <v>432</v>
      </c>
    </row>
    <row r="17" spans="1:5">
      <c r="A17" s="232"/>
      <c r="B17" s="233"/>
      <c r="C17" s="340"/>
      <c r="D17" s="340"/>
      <c r="E17" s="342"/>
    </row>
    <row r="18" spans="1:5">
      <c r="A18" s="232" t="s">
        <v>433</v>
      </c>
      <c r="B18" s="233"/>
      <c r="C18" s="246">
        <v>21395392</v>
      </c>
      <c r="D18" s="247">
        <v>21229593.618700001</v>
      </c>
      <c r="E18" s="248">
        <v>-165798.38129999861</v>
      </c>
    </row>
    <row r="19" spans="1:5">
      <c r="A19" s="232" t="s">
        <v>434</v>
      </c>
      <c r="B19" s="233"/>
      <c r="C19" s="249">
        <v>20474147</v>
      </c>
      <c r="D19" s="250">
        <v>20305386.07643</v>
      </c>
      <c r="E19" s="251">
        <v>-168760.92356999964</v>
      </c>
    </row>
    <row r="20" spans="1:5">
      <c r="A20" s="252" t="s">
        <v>435</v>
      </c>
      <c r="B20" s="239"/>
      <c r="C20" s="253">
        <v>921245</v>
      </c>
      <c r="D20" s="254">
        <v>924207.54227000102</v>
      </c>
      <c r="E20" s="241">
        <v>2962.542270001024</v>
      </c>
    </row>
    <row r="21" spans="1:5">
      <c r="A21" s="232"/>
      <c r="B21" s="233"/>
      <c r="C21" s="255"/>
      <c r="D21" s="233"/>
      <c r="E21" s="256"/>
    </row>
    <row r="22" spans="1:5">
      <c r="A22" s="257" t="s">
        <v>436</v>
      </c>
      <c r="B22" s="258"/>
      <c r="C22" s="259">
        <v>511134</v>
      </c>
      <c r="D22" s="259">
        <v>511134</v>
      </c>
      <c r="E22" s="260">
        <v>0</v>
      </c>
    </row>
    <row r="23" spans="1:5">
      <c r="A23" s="257" t="s">
        <v>437</v>
      </c>
      <c r="B23" s="258"/>
      <c r="C23" s="261">
        <v>514467</v>
      </c>
      <c r="D23" s="261">
        <v>514467</v>
      </c>
      <c r="E23" s="262">
        <v>0</v>
      </c>
    </row>
    <row r="24" spans="1:5">
      <c r="A24" s="257" t="s">
        <v>438</v>
      </c>
      <c r="B24" s="258"/>
      <c r="C24" s="259">
        <v>-3333</v>
      </c>
      <c r="D24" s="259">
        <v>-3333</v>
      </c>
      <c r="E24" s="260">
        <v>0</v>
      </c>
    </row>
    <row r="25" spans="1:5">
      <c r="A25" s="257" t="s">
        <v>439</v>
      </c>
      <c r="B25" s="258"/>
      <c r="C25" s="263">
        <v>39.796799999999998</v>
      </c>
      <c r="D25" s="264">
        <v>39.468800000000002</v>
      </c>
      <c r="E25" s="265">
        <v>-0.32799999999999585</v>
      </c>
    </row>
    <row r="26" spans="1:5">
      <c r="A26" s="266" t="s">
        <v>440</v>
      </c>
      <c r="B26" s="267"/>
      <c r="C26" s="253">
        <v>132642.73439999999</v>
      </c>
      <c r="D26" s="254">
        <v>131549.5104</v>
      </c>
      <c r="E26" s="268">
        <v>-1093.2239999999874</v>
      </c>
    </row>
    <row r="27" spans="1:5">
      <c r="A27" s="266"/>
      <c r="B27" s="267"/>
      <c r="D27" s="254"/>
      <c r="E27" s="268"/>
    </row>
    <row r="28" spans="1:5">
      <c r="A28" s="232" t="s">
        <v>441</v>
      </c>
      <c r="B28" s="267"/>
      <c r="D28" s="269">
        <v>4024</v>
      </c>
      <c r="E28" s="268"/>
    </row>
    <row r="29" spans="1:5">
      <c r="A29" s="232"/>
      <c r="B29" s="233"/>
      <c r="C29" s="270"/>
      <c r="D29" s="270"/>
      <c r="E29" s="271"/>
    </row>
    <row r="30" spans="1:5">
      <c r="A30" s="272" t="s">
        <v>442</v>
      </c>
      <c r="B30" s="273"/>
      <c r="C30" s="253">
        <v>1053887.7344</v>
      </c>
      <c r="D30" s="254">
        <v>1059781.0526700011</v>
      </c>
      <c r="E30" s="268">
        <v>5893.3182700010948</v>
      </c>
    </row>
    <row r="31" spans="1:5">
      <c r="A31" s="232"/>
      <c r="B31" s="233"/>
      <c r="C31" s="255"/>
      <c r="D31" s="255"/>
      <c r="E31" s="256"/>
    </row>
    <row r="32" spans="1:5">
      <c r="A32" s="232" t="s">
        <v>443</v>
      </c>
      <c r="B32" s="233"/>
      <c r="C32" s="274">
        <v>2.8E-3</v>
      </c>
      <c r="D32" s="274">
        <v>2.8E-3</v>
      </c>
      <c r="E32" s="275"/>
    </row>
    <row r="33" spans="1:6" ht="13.8" thickBot="1">
      <c r="A33" s="232" t="s">
        <v>444</v>
      </c>
      <c r="B33" s="233"/>
      <c r="C33" s="276">
        <v>70821.255751680001</v>
      </c>
      <c r="D33" s="270">
        <v>71217.286739424075</v>
      </c>
      <c r="E33" s="271">
        <v>396.03098774407408</v>
      </c>
    </row>
    <row r="34" spans="1:6">
      <c r="A34" s="277" t="s">
        <v>445</v>
      </c>
      <c r="B34" s="278"/>
      <c r="C34" s="279">
        <v>1124708.9901516801</v>
      </c>
      <c r="D34" s="280">
        <v>1130998.3394094252</v>
      </c>
      <c r="E34" s="281">
        <v>6289.3492577450816</v>
      </c>
    </row>
    <row r="37" spans="1:6">
      <c r="A37" s="282" t="s">
        <v>446</v>
      </c>
      <c r="B37" s="282"/>
      <c r="C37" s="283"/>
      <c r="D37" s="283"/>
      <c r="E37" s="283"/>
      <c r="F37" s="283"/>
    </row>
    <row r="38" spans="1:6">
      <c r="A38" s="229" t="s">
        <v>418</v>
      </c>
    </row>
    <row r="39" spans="1:6" ht="12.75" customHeight="1">
      <c r="A39" s="230"/>
      <c r="B39" s="231"/>
      <c r="C39" s="339" t="s">
        <v>447</v>
      </c>
      <c r="D39" s="339" t="s">
        <v>448</v>
      </c>
      <c r="E39" s="339" t="s">
        <v>449</v>
      </c>
      <c r="F39" s="341" t="s">
        <v>450</v>
      </c>
    </row>
    <row r="40" spans="1:6">
      <c r="A40" s="232"/>
      <c r="B40" s="233"/>
      <c r="C40" s="340"/>
      <c r="D40" s="340"/>
      <c r="E40" s="340"/>
      <c r="F40" s="342"/>
    </row>
    <row r="41" spans="1:6">
      <c r="A41" s="232" t="s">
        <v>451</v>
      </c>
      <c r="B41" s="233"/>
      <c r="C41" s="234">
        <v>1552512</v>
      </c>
      <c r="D41" s="235">
        <v>1434259</v>
      </c>
      <c r="E41" s="235">
        <v>1462961</v>
      </c>
      <c r="F41" s="236"/>
    </row>
    <row r="42" spans="1:6">
      <c r="A42" s="232" t="s">
        <v>424</v>
      </c>
      <c r="B42" s="233"/>
      <c r="C42" s="237">
        <v>0.88256000000000001</v>
      </c>
      <c r="D42" s="237">
        <v>1.4069999999999999E-2</v>
      </c>
      <c r="E42" s="237">
        <v>0.10335999999999999</v>
      </c>
      <c r="F42" s="238"/>
    </row>
    <row r="43" spans="1:6">
      <c r="A43" s="242" t="s">
        <v>452</v>
      </c>
      <c r="B43" s="278"/>
      <c r="C43" s="243">
        <v>1370184.9907200001</v>
      </c>
      <c r="D43" s="243">
        <v>20180.024129999998</v>
      </c>
      <c r="E43" s="243">
        <v>151211.64895999999</v>
      </c>
      <c r="F43" s="244">
        <v>1541576.6638100001</v>
      </c>
    </row>
    <row r="44" spans="1:6">
      <c r="A44" s="233"/>
      <c r="B44" s="239"/>
      <c r="C44" s="270"/>
      <c r="D44" s="270"/>
      <c r="E44" s="254"/>
    </row>
    <row r="45" spans="1:6">
      <c r="A45" s="229" t="s">
        <v>453</v>
      </c>
    </row>
    <row r="46" spans="1:6">
      <c r="A46" s="230" t="s">
        <v>454</v>
      </c>
      <c r="B46" s="231"/>
      <c r="C46" s="284">
        <v>1202014</v>
      </c>
    </row>
    <row r="47" spans="1:6">
      <c r="A47" s="232" t="s">
        <v>455</v>
      </c>
      <c r="B47" s="233"/>
      <c r="C47" s="285">
        <v>11692</v>
      </c>
    </row>
    <row r="48" spans="1:6">
      <c r="A48" s="242" t="s">
        <v>456</v>
      </c>
      <c r="B48" s="226"/>
      <c r="C48" s="286">
        <v>1190322</v>
      </c>
    </row>
    <row r="49" spans="1:9">
      <c r="A49" s="233"/>
      <c r="B49" s="233"/>
      <c r="C49" s="287"/>
    </row>
    <row r="50" spans="1:9">
      <c r="A50" s="229" t="s">
        <v>428</v>
      </c>
      <c r="D50" s="245" t="s">
        <v>429</v>
      </c>
    </row>
    <row r="51" spans="1:9" ht="12.75" customHeight="1">
      <c r="A51" s="230"/>
      <c r="B51" s="231"/>
      <c r="C51" s="339" t="s">
        <v>430</v>
      </c>
      <c r="D51" s="339" t="s">
        <v>457</v>
      </c>
      <c r="E51" s="341" t="s">
        <v>432</v>
      </c>
      <c r="H51" s="339" t="s">
        <v>458</v>
      </c>
      <c r="I51" s="343" t="s">
        <v>459</v>
      </c>
    </row>
    <row r="52" spans="1:9">
      <c r="A52" s="232"/>
      <c r="B52" s="233"/>
      <c r="C52" s="340"/>
      <c r="D52" s="340"/>
      <c r="E52" s="342"/>
      <c r="H52" s="340"/>
      <c r="I52" s="343"/>
    </row>
    <row r="53" spans="1:9">
      <c r="A53" s="232" t="s">
        <v>454</v>
      </c>
      <c r="B53" s="233"/>
      <c r="C53" s="234">
        <v>1202014</v>
      </c>
      <c r="D53" s="247">
        <v>1190322</v>
      </c>
      <c r="E53" s="288">
        <v>-11692</v>
      </c>
    </row>
    <row r="54" spans="1:9">
      <c r="A54" s="232" t="s">
        <v>460</v>
      </c>
      <c r="B54" s="233"/>
      <c r="C54" s="234">
        <v>1552512</v>
      </c>
      <c r="D54" s="247">
        <v>1541576.6638100001</v>
      </c>
      <c r="E54" s="288">
        <v>-10935.336189999944</v>
      </c>
      <c r="H54" s="289">
        <v>1541576.6638100001</v>
      </c>
      <c r="I54" s="290">
        <v>0</v>
      </c>
    </row>
    <row r="55" spans="1:9">
      <c r="A55" s="252" t="s">
        <v>461</v>
      </c>
      <c r="B55" s="239"/>
      <c r="C55" s="291">
        <v>350498</v>
      </c>
      <c r="D55" s="292">
        <v>351254.66381000006</v>
      </c>
      <c r="E55" s="293">
        <v>756.6638100000564</v>
      </c>
    </row>
    <row r="56" spans="1:9">
      <c r="A56" s="232" t="s">
        <v>462</v>
      </c>
      <c r="B56" s="233"/>
      <c r="C56" s="294">
        <v>2.8E-3</v>
      </c>
      <c r="D56" s="295">
        <v>2.8E-3</v>
      </c>
      <c r="E56" s="275"/>
    </row>
    <row r="57" spans="1:9" ht="13.8" thickBot="1">
      <c r="A57" s="232" t="s">
        <v>444</v>
      </c>
      <c r="B57" s="233"/>
      <c r="C57" s="276">
        <v>23553.4656</v>
      </c>
      <c r="D57" s="270">
        <v>23604.313408032001</v>
      </c>
      <c r="E57" s="271">
        <v>50.847808032001922</v>
      </c>
    </row>
    <row r="58" spans="1:9" ht="13.8" thickBot="1">
      <c r="A58" s="277" t="s">
        <v>463</v>
      </c>
      <c r="B58" s="278"/>
      <c r="C58" s="291">
        <v>374051.4656</v>
      </c>
      <c r="D58" s="292">
        <v>374858.97721803206</v>
      </c>
      <c r="E58" s="296">
        <v>807.51161803206196</v>
      </c>
      <c r="H58" s="289">
        <v>374858.66381000006</v>
      </c>
      <c r="I58" s="290">
        <v>0.31340803200146183</v>
      </c>
    </row>
    <row r="59" spans="1:9">
      <c r="A59" s="229"/>
      <c r="B59" s="229"/>
      <c r="C59" s="297"/>
      <c r="D59" s="297"/>
      <c r="E59" s="297"/>
    </row>
    <row r="60" spans="1:9" ht="14.4">
      <c r="E60" s="298"/>
    </row>
    <row r="61" spans="1:9" ht="14.4">
      <c r="A61" s="299" t="s">
        <v>464</v>
      </c>
      <c r="B61" s="299"/>
      <c r="C61" s="300"/>
      <c r="D61" s="300"/>
      <c r="E61" s="300"/>
      <c r="F61" s="301"/>
    </row>
    <row r="62" spans="1:9">
      <c r="A62" s="229" t="s">
        <v>418</v>
      </c>
    </row>
    <row r="63" spans="1:9" ht="12.75" customHeight="1">
      <c r="A63" s="230"/>
      <c r="B63" s="231"/>
      <c r="C63" s="339" t="s">
        <v>447</v>
      </c>
      <c r="D63" s="339" t="s">
        <v>448</v>
      </c>
      <c r="E63" s="339" t="s">
        <v>449</v>
      </c>
      <c r="F63" s="341" t="s">
        <v>450</v>
      </c>
    </row>
    <row r="64" spans="1:9">
      <c r="A64" s="232"/>
      <c r="B64" s="233"/>
      <c r="C64" s="340"/>
      <c r="D64" s="340"/>
      <c r="E64" s="340"/>
      <c r="F64" s="342"/>
    </row>
    <row r="65" spans="1:9">
      <c r="A65" s="232" t="s">
        <v>465</v>
      </c>
      <c r="B65" s="233"/>
      <c r="C65" s="234">
        <v>1005711</v>
      </c>
      <c r="D65" s="235">
        <v>895717</v>
      </c>
      <c r="E65" s="235">
        <v>922415</v>
      </c>
      <c r="F65" s="236"/>
    </row>
    <row r="66" spans="1:9">
      <c r="A66" s="232" t="s">
        <v>424</v>
      </c>
      <c r="B66" s="233"/>
      <c r="C66" s="237">
        <v>0.87212000000000001</v>
      </c>
      <c r="D66" s="237">
        <v>1.5259999999999999E-2</v>
      </c>
      <c r="E66" s="237">
        <v>0.11262</v>
      </c>
      <c r="F66" s="238"/>
    </row>
    <row r="67" spans="1:9">
      <c r="A67" s="242" t="s">
        <v>466</v>
      </c>
      <c r="B67" s="278"/>
      <c r="C67" s="243">
        <v>877100.67732000002</v>
      </c>
      <c r="D67" s="243">
        <v>13668.64142</v>
      </c>
      <c r="E67" s="243">
        <v>103882.37729999999</v>
      </c>
      <c r="F67" s="244">
        <v>994651.69604000007</v>
      </c>
    </row>
    <row r="68" spans="1:9">
      <c r="A68" s="233"/>
      <c r="B68" s="239"/>
      <c r="C68" s="270"/>
      <c r="D68" s="270"/>
      <c r="E68" s="254"/>
    </row>
    <row r="69" spans="1:9">
      <c r="A69" s="229" t="s">
        <v>453</v>
      </c>
    </row>
    <row r="70" spans="1:9">
      <c r="A70" s="230" t="s">
        <v>467</v>
      </c>
      <c r="B70" s="231"/>
      <c r="C70" s="284">
        <v>1198801</v>
      </c>
      <c r="G70" s="270"/>
      <c r="H70" s="270"/>
    </row>
    <row r="71" spans="1:9">
      <c r="A71" s="232" t="s">
        <v>468</v>
      </c>
      <c r="B71" s="233"/>
      <c r="C71" s="285">
        <v>15131</v>
      </c>
      <c r="G71" s="270"/>
      <c r="H71" s="270"/>
    </row>
    <row r="72" spans="1:9">
      <c r="A72" s="242" t="s">
        <v>469</v>
      </c>
      <c r="B72" s="226"/>
      <c r="C72" s="286">
        <v>1183670</v>
      </c>
    </row>
    <row r="73" spans="1:9">
      <c r="A73" s="233"/>
      <c r="B73" s="233"/>
      <c r="C73" s="287"/>
    </row>
    <row r="74" spans="1:9">
      <c r="A74" s="229" t="s">
        <v>428</v>
      </c>
      <c r="D74" s="245" t="s">
        <v>429</v>
      </c>
    </row>
    <row r="75" spans="1:9" ht="12.75" customHeight="1">
      <c r="A75" s="230"/>
      <c r="B75" s="231"/>
      <c r="C75" s="339" t="s">
        <v>430</v>
      </c>
      <c r="D75" s="339" t="s">
        <v>457</v>
      </c>
      <c r="E75" s="341" t="s">
        <v>432</v>
      </c>
      <c r="H75" s="339" t="s">
        <v>458</v>
      </c>
      <c r="I75" s="343" t="s">
        <v>459</v>
      </c>
    </row>
    <row r="76" spans="1:9">
      <c r="A76" s="232"/>
      <c r="B76" s="233"/>
      <c r="C76" s="340"/>
      <c r="D76" s="340"/>
      <c r="E76" s="342"/>
      <c r="H76" s="340"/>
      <c r="I76" s="343"/>
    </row>
    <row r="77" spans="1:9">
      <c r="A77" s="232" t="s">
        <v>467</v>
      </c>
      <c r="B77" s="233"/>
      <c r="C77" s="234">
        <v>1198801</v>
      </c>
      <c r="D77" s="247">
        <v>1183670</v>
      </c>
      <c r="E77" s="288">
        <v>-15131</v>
      </c>
    </row>
    <row r="78" spans="1:9">
      <c r="A78" s="232" t="s">
        <v>460</v>
      </c>
      <c r="B78" s="233"/>
      <c r="C78" s="234">
        <v>1005711</v>
      </c>
      <c r="D78" s="247">
        <v>994651.69604000007</v>
      </c>
      <c r="E78" s="288">
        <v>-11059.303959999932</v>
      </c>
      <c r="H78" s="289">
        <v>994651.69604000007</v>
      </c>
      <c r="I78" s="290">
        <v>0</v>
      </c>
    </row>
    <row r="79" spans="1:9">
      <c r="A79" s="252" t="s">
        <v>461</v>
      </c>
      <c r="B79" s="239"/>
      <c r="C79" s="291">
        <v>-193090</v>
      </c>
      <c r="D79" s="292">
        <v>-189018.30395999993</v>
      </c>
      <c r="E79" s="293">
        <v>4071.696040000068</v>
      </c>
    </row>
    <row r="80" spans="1:9">
      <c r="A80" s="232" t="s">
        <v>462</v>
      </c>
      <c r="B80" s="233"/>
      <c r="C80" s="294">
        <v>2.8E-3</v>
      </c>
      <c r="D80" s="295">
        <v>2.8E-3</v>
      </c>
      <c r="E80" s="275"/>
    </row>
    <row r="81" spans="1:9" ht="13.8" thickBot="1">
      <c r="A81" s="232" t="s">
        <v>444</v>
      </c>
      <c r="B81" s="233"/>
      <c r="C81" s="276">
        <v>-12975.648000000001</v>
      </c>
      <c r="D81" s="270">
        <v>-12702.030026111996</v>
      </c>
      <c r="E81" s="271">
        <v>273.61797388800551</v>
      </c>
    </row>
    <row r="82" spans="1:9">
      <c r="A82" s="277" t="s">
        <v>470</v>
      </c>
      <c r="B82" s="278"/>
      <c r="C82" s="291">
        <v>-206065.64799999999</v>
      </c>
      <c r="D82" s="292">
        <v>-201720.33398611192</v>
      </c>
      <c r="E82" s="302">
        <v>4345.3140138880699</v>
      </c>
      <c r="H82" s="289">
        <v>-201720.30395999993</v>
      </c>
      <c r="I82" s="290">
        <v>-3.0026111984625459E-2</v>
      </c>
    </row>
    <row r="84" spans="1:9">
      <c r="A84" s="303" t="s">
        <v>471</v>
      </c>
    </row>
    <row r="85" spans="1:9">
      <c r="A85" s="304">
        <v>1</v>
      </c>
      <c r="B85" s="305" t="s">
        <v>472</v>
      </c>
      <c r="C85" s="305"/>
    </row>
    <row r="86" spans="1:9">
      <c r="A86" s="304">
        <v>2</v>
      </c>
      <c r="B86" s="306" t="s">
        <v>473</v>
      </c>
      <c r="C86" s="306"/>
    </row>
    <row r="87" spans="1:9">
      <c r="A87" s="304">
        <v>3</v>
      </c>
      <c r="B87" s="307" t="s">
        <v>474</v>
      </c>
      <c r="C87" s="307"/>
    </row>
    <row r="88" spans="1:9">
      <c r="A88" s="304">
        <v>4</v>
      </c>
      <c r="B88" s="308" t="s">
        <v>475</v>
      </c>
      <c r="C88" s="308"/>
    </row>
    <row r="90" spans="1:9">
      <c r="A90" s="224" t="s">
        <v>476</v>
      </c>
    </row>
    <row r="91" spans="1:9">
      <c r="A91" s="224" t="s">
        <v>429</v>
      </c>
      <c r="B91" s="224" t="s">
        <v>477</v>
      </c>
    </row>
  </sheetData>
  <mergeCells count="25">
    <mergeCell ref="C75:C76"/>
    <mergeCell ref="D75:D76"/>
    <mergeCell ref="E75:E76"/>
    <mergeCell ref="H75:H76"/>
    <mergeCell ref="I75:I76"/>
    <mergeCell ref="H51:H52"/>
    <mergeCell ref="I51:I52"/>
    <mergeCell ref="C63:C64"/>
    <mergeCell ref="D63:D64"/>
    <mergeCell ref="E63:E64"/>
    <mergeCell ref="F63:F64"/>
    <mergeCell ref="C39:C40"/>
    <mergeCell ref="D39:D40"/>
    <mergeCell ref="E39:E40"/>
    <mergeCell ref="F39:F40"/>
    <mergeCell ref="C51:C52"/>
    <mergeCell ref="D51:D52"/>
    <mergeCell ref="E51:E52"/>
    <mergeCell ref="C5:C6"/>
    <mergeCell ref="D5:D6"/>
    <mergeCell ref="E5:E6"/>
    <mergeCell ref="F5:F6"/>
    <mergeCell ref="C16:C17"/>
    <mergeCell ref="D16:D17"/>
    <mergeCell ref="E16:E17"/>
  </mergeCells>
  <pageMargins left="0.45" right="0.45" top="0.25" bottom="0.5" header="0.3" footer="0.1"/>
  <pageSetup scale="56" orientation="portrait" r:id="rId1"/>
  <headerFooter>
    <oddFooter>&amp;R&amp;D  Filename:  &amp;F &amp;  Tab: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BBF1-6887-4CEA-8655-1C18DCE26C2A}">
  <sheetPr>
    <pageSetUpPr fitToPage="1"/>
  </sheetPr>
  <dimension ref="A1:I342"/>
  <sheetViews>
    <sheetView showGridLines="0" workbookViewId="0">
      <selection activeCell="G14" sqref="G14"/>
    </sheetView>
  </sheetViews>
  <sheetFormatPr defaultColWidth="9.109375" defaultRowHeight="12.75" customHeight="1"/>
  <cols>
    <col min="1" max="1" width="32.21875" style="312" customWidth="1"/>
    <col min="2" max="2" width="2.6640625" style="312" customWidth="1"/>
    <col min="3" max="3" width="15" style="312" bestFit="1" customWidth="1"/>
    <col min="4" max="4" width="2.6640625" style="312" customWidth="1"/>
    <col min="5" max="5" width="15" style="312" bestFit="1" customWidth="1"/>
    <col min="6" max="6" width="2.6640625" style="312" customWidth="1"/>
    <col min="7" max="7" width="10.88671875" style="325" bestFit="1" customWidth="1"/>
    <col min="8" max="8" width="2.6640625" style="312" customWidth="1"/>
    <col min="9" max="9" width="53.109375" style="312" customWidth="1"/>
    <col min="10" max="10" width="2.6640625" style="312" customWidth="1"/>
    <col min="11" max="16384" width="9.109375" style="312"/>
  </cols>
  <sheetData>
    <row r="1" spans="1:9" ht="12.75" customHeight="1">
      <c r="A1" s="309" t="s">
        <v>350</v>
      </c>
      <c r="B1" s="310"/>
      <c r="C1" s="310"/>
      <c r="D1" s="310"/>
      <c r="E1" s="310"/>
      <c r="F1" s="310"/>
      <c r="G1" s="334"/>
      <c r="H1" s="310"/>
      <c r="I1" s="310"/>
    </row>
    <row r="2" spans="1:9" ht="12.75" customHeight="1">
      <c r="A2" s="309" t="s">
        <v>555</v>
      </c>
      <c r="B2" s="310"/>
      <c r="C2" s="310"/>
      <c r="D2" s="310"/>
      <c r="E2" s="310"/>
      <c r="F2" s="310"/>
      <c r="G2" s="334"/>
      <c r="H2" s="310"/>
      <c r="I2" s="310"/>
    </row>
    <row r="3" spans="1:9" ht="12.75" customHeight="1">
      <c r="A3" s="309" t="s">
        <v>554</v>
      </c>
      <c r="B3" s="310"/>
      <c r="C3" s="310"/>
      <c r="D3" s="310"/>
      <c r="E3" s="310"/>
      <c r="F3" s="310"/>
      <c r="G3" s="334"/>
      <c r="H3" s="310"/>
      <c r="I3" s="310"/>
    </row>
    <row r="4" spans="1:9" ht="12.75" customHeight="1">
      <c r="A4" s="309" t="s">
        <v>553</v>
      </c>
      <c r="B4" s="310"/>
      <c r="C4" s="310"/>
      <c r="D4" s="310"/>
      <c r="E4" s="310"/>
      <c r="F4" s="310"/>
      <c r="G4" s="334"/>
      <c r="H4" s="310"/>
      <c r="I4" s="310"/>
    </row>
    <row r="5" spans="1:9" ht="12.75" customHeight="1">
      <c r="A5" s="309"/>
      <c r="B5" s="310"/>
      <c r="C5" s="310"/>
      <c r="D5" s="310"/>
      <c r="E5" s="310"/>
      <c r="F5" s="310"/>
      <c r="G5" s="334"/>
      <c r="H5" s="310"/>
      <c r="I5" s="310"/>
    </row>
    <row r="6" spans="1:9" ht="12.75" customHeight="1">
      <c r="A6" s="333"/>
    </row>
    <row r="7" spans="1:9" s="329" customFormat="1" ht="12.75" customHeight="1">
      <c r="C7" s="329">
        <v>2017</v>
      </c>
      <c r="E7" s="329" t="s">
        <v>552</v>
      </c>
      <c r="G7" s="332"/>
    </row>
    <row r="8" spans="1:9" s="329" customFormat="1" ht="12.75" customHeight="1">
      <c r="A8" s="330" t="s">
        <v>551</v>
      </c>
      <c r="C8" s="330" t="s">
        <v>550</v>
      </c>
      <c r="E8" s="330">
        <v>2017</v>
      </c>
      <c r="G8" s="331" t="s">
        <v>549</v>
      </c>
      <c r="I8" s="330" t="s">
        <v>548</v>
      </c>
    </row>
    <row r="9" spans="1:9" ht="12.6" customHeight="1">
      <c r="A9" s="328" t="s">
        <v>547</v>
      </c>
      <c r="C9" s="313">
        <v>70772010</v>
      </c>
      <c r="D9" s="313"/>
      <c r="E9" s="313">
        <v>94949466</v>
      </c>
      <c r="G9" s="325">
        <f>ROUND((C9-E9)/E9,5)</f>
        <v>-0.25463000000000002</v>
      </c>
      <c r="I9" s="312" t="s">
        <v>546</v>
      </c>
    </row>
    <row r="10" spans="1:9" ht="12.75" customHeight="1">
      <c r="C10" s="313"/>
      <c r="D10" s="313"/>
      <c r="E10" s="313"/>
    </row>
    <row r="11" spans="1:9" ht="12.75" customHeight="1">
      <c r="A11" s="312" t="s">
        <v>545</v>
      </c>
    </row>
    <row r="12" spans="1:9" ht="12.75" customHeight="1">
      <c r="A12" s="312" t="s">
        <v>544</v>
      </c>
      <c r="C12" s="313">
        <v>99924</v>
      </c>
      <c r="D12" s="313"/>
      <c r="E12" s="313">
        <v>318869</v>
      </c>
      <c r="G12" s="325">
        <f>ROUND((C12-E12)/E12,5)</f>
        <v>-0.68662999999999996</v>
      </c>
      <c r="I12" s="312" t="s">
        <v>543</v>
      </c>
    </row>
    <row r="13" spans="1:9" ht="12.75" customHeight="1">
      <c r="A13" s="312" t="s">
        <v>542</v>
      </c>
      <c r="C13" s="313">
        <v>110754</v>
      </c>
      <c r="D13" s="313"/>
      <c r="E13" s="313">
        <v>207860</v>
      </c>
      <c r="G13" s="325">
        <f>ROUND((C13-E13)/E13,5)</f>
        <v>-0.46716999999999997</v>
      </c>
      <c r="I13" s="312" t="s">
        <v>541</v>
      </c>
    </row>
    <row r="14" spans="1:9" ht="12.75" customHeight="1">
      <c r="C14" s="313"/>
      <c r="D14" s="313"/>
      <c r="E14" s="313"/>
    </row>
    <row r="15" spans="1:9" ht="12.75" customHeight="1">
      <c r="A15" s="312" t="s">
        <v>540</v>
      </c>
      <c r="C15" s="313">
        <v>1223850790</v>
      </c>
      <c r="D15" s="313"/>
      <c r="E15" s="313">
        <v>1750042244</v>
      </c>
      <c r="G15" s="325">
        <f>ROUND((C15-E15)/E15,5)</f>
        <v>-0.30066999999999999</v>
      </c>
      <c r="I15" s="312" t="s">
        <v>539</v>
      </c>
    </row>
    <row r="16" spans="1:9" ht="12.75" customHeight="1">
      <c r="C16" s="313"/>
      <c r="D16" s="313"/>
      <c r="E16" s="313"/>
      <c r="I16" s="312" t="s">
        <v>538</v>
      </c>
    </row>
    <row r="17" spans="1:9" ht="12.75" customHeight="1">
      <c r="C17" s="313"/>
      <c r="D17" s="313"/>
      <c r="E17" s="313"/>
      <c r="I17" s="312" t="s">
        <v>537</v>
      </c>
    </row>
    <row r="18" spans="1:9" ht="12.75" customHeight="1">
      <c r="C18" s="313"/>
      <c r="D18" s="313"/>
      <c r="E18" s="313"/>
      <c r="I18" s="312" t="s">
        <v>536</v>
      </c>
    </row>
    <row r="19" spans="1:9" ht="12.75" customHeight="1">
      <c r="C19" s="313"/>
      <c r="D19" s="313"/>
      <c r="E19" s="313"/>
    </row>
    <row r="20" spans="1:9" ht="12.75" customHeight="1">
      <c r="A20" s="312" t="s">
        <v>535</v>
      </c>
      <c r="C20" s="313">
        <v>-21432083</v>
      </c>
      <c r="D20" s="313"/>
      <c r="E20" s="313">
        <v>-28217159</v>
      </c>
      <c r="G20" s="325">
        <f>ROUND((C20-E20)/E20,5)</f>
        <v>-0.24046000000000001</v>
      </c>
      <c r="I20" s="315" t="s">
        <v>534</v>
      </c>
    </row>
    <row r="21" spans="1:9" ht="12.75" customHeight="1">
      <c r="A21" s="312" t="s">
        <v>533</v>
      </c>
      <c r="C21" s="313">
        <v>36587847</v>
      </c>
      <c r="D21" s="313"/>
      <c r="E21" s="313">
        <v>30970540</v>
      </c>
      <c r="G21" s="325">
        <f>ROUND((C21-E21)/E21,5)</f>
        <v>0.18138000000000001</v>
      </c>
      <c r="I21" s="315" t="s">
        <v>532</v>
      </c>
    </row>
    <row r="22" spans="1:9" ht="12.75" customHeight="1">
      <c r="C22" s="327">
        <f>SUM(C20:C21)</f>
        <v>15155764</v>
      </c>
      <c r="D22" s="313"/>
      <c r="E22" s="327">
        <f>SUM(E20:E21)</f>
        <v>2753381</v>
      </c>
      <c r="I22" s="315" t="s">
        <v>531</v>
      </c>
    </row>
    <row r="23" spans="1:9" ht="12.75" customHeight="1">
      <c r="C23" s="326"/>
      <c r="D23" s="326"/>
      <c r="E23" s="326"/>
      <c r="I23" s="312" t="s">
        <v>530</v>
      </c>
    </row>
    <row r="24" spans="1:9" ht="12.75" customHeight="1">
      <c r="I24" s="312" t="s">
        <v>529</v>
      </c>
    </row>
    <row r="26" spans="1:9" ht="12.75" customHeight="1">
      <c r="A26" s="312" t="s">
        <v>528</v>
      </c>
      <c r="C26" s="313">
        <v>116673</v>
      </c>
      <c r="D26" s="313"/>
      <c r="E26" s="313">
        <v>310857</v>
      </c>
      <c r="G26" s="325">
        <f>ROUND((C26-E26)/E26,5)</f>
        <v>-0.62466999999999995</v>
      </c>
      <c r="I26" s="312" t="s">
        <v>527</v>
      </c>
    </row>
    <row r="27" spans="1:9" ht="12.75" customHeight="1">
      <c r="C27" s="313"/>
      <c r="D27" s="313"/>
      <c r="E27" s="313"/>
      <c r="I27" s="312" t="s">
        <v>526</v>
      </c>
    </row>
    <row r="28" spans="1:9" ht="12.75" customHeight="1">
      <c r="C28" s="313"/>
      <c r="D28" s="313"/>
      <c r="E28" s="313"/>
      <c r="I28" s="312" t="s">
        <v>525</v>
      </c>
    </row>
    <row r="29" spans="1:9" ht="12.75" customHeight="1">
      <c r="C29" s="313"/>
      <c r="D29" s="313"/>
      <c r="E29" s="313"/>
      <c r="I29" s="312" t="s">
        <v>524</v>
      </c>
    </row>
    <row r="30" spans="1:9" ht="12.75" customHeight="1">
      <c r="C30" s="313"/>
      <c r="D30" s="313"/>
      <c r="E30" s="313"/>
    </row>
    <row r="31" spans="1:9" ht="12.75" customHeight="1">
      <c r="A31" s="312" t="s">
        <v>523</v>
      </c>
      <c r="C31" s="313"/>
      <c r="D31" s="313"/>
      <c r="E31" s="313"/>
    </row>
    <row r="32" spans="1:9" ht="12.75" customHeight="1">
      <c r="A32" s="312" t="s">
        <v>522</v>
      </c>
      <c r="C32" s="313">
        <v>311669</v>
      </c>
      <c r="D32" s="313"/>
      <c r="E32" s="313">
        <v>22450</v>
      </c>
      <c r="G32" s="325">
        <f>ROUND((C32-E32)/E32,5)</f>
        <v>12.882809999999999</v>
      </c>
      <c r="I32" s="312" t="s">
        <v>521</v>
      </c>
    </row>
    <row r="33" spans="3:9" ht="12.75" customHeight="1">
      <c r="C33" s="313"/>
      <c r="D33" s="313"/>
      <c r="E33" s="313"/>
      <c r="I33" s="312" t="s">
        <v>520</v>
      </c>
    </row>
    <row r="34" spans="3:9" ht="12.75" customHeight="1">
      <c r="C34" s="313"/>
      <c r="D34" s="313"/>
      <c r="E34" s="313"/>
      <c r="I34" s="312" t="s">
        <v>519</v>
      </c>
    </row>
    <row r="35" spans="3:9" ht="12.75" customHeight="1">
      <c r="C35" s="313"/>
      <c r="D35" s="313"/>
      <c r="E35" s="313"/>
    </row>
    <row r="36" spans="3:9" ht="12.75" customHeight="1">
      <c r="C36" s="313"/>
      <c r="D36" s="313"/>
      <c r="E36" s="313"/>
    </row>
    <row r="37" spans="3:9" ht="12.75" customHeight="1">
      <c r="C37" s="313"/>
      <c r="D37" s="313"/>
      <c r="E37" s="313"/>
    </row>
    <row r="38" spans="3:9" ht="12.75" customHeight="1">
      <c r="C38" s="313"/>
      <c r="D38" s="313"/>
      <c r="E38" s="313"/>
    </row>
    <row r="39" spans="3:9" ht="12.75" customHeight="1">
      <c r="C39" s="313"/>
      <c r="D39" s="313"/>
      <c r="E39" s="313"/>
    </row>
    <row r="40" spans="3:9" ht="12.75" customHeight="1">
      <c r="C40" s="313"/>
      <c r="D40" s="313"/>
      <c r="E40" s="313"/>
    </row>
    <row r="41" spans="3:9" ht="12.75" customHeight="1">
      <c r="C41" s="313"/>
      <c r="D41" s="313"/>
      <c r="E41" s="313"/>
    </row>
    <row r="42" spans="3:9" ht="12.75" customHeight="1">
      <c r="C42" s="313"/>
      <c r="D42" s="313"/>
      <c r="E42" s="313"/>
    </row>
    <row r="43" spans="3:9" ht="12.75" customHeight="1">
      <c r="C43" s="313"/>
      <c r="D43" s="313"/>
      <c r="E43" s="313"/>
    </row>
    <row r="44" spans="3:9" ht="12.75" customHeight="1">
      <c r="C44" s="313"/>
      <c r="D44" s="313"/>
      <c r="E44" s="313"/>
    </row>
    <row r="45" spans="3:9" ht="12.75" customHeight="1">
      <c r="C45" s="313"/>
      <c r="D45" s="313"/>
      <c r="E45" s="313"/>
    </row>
    <row r="46" spans="3:9" ht="12.75" customHeight="1">
      <c r="C46" s="313"/>
      <c r="D46" s="313"/>
      <c r="E46" s="313"/>
    </row>
    <row r="47" spans="3:9" ht="12.75" customHeight="1">
      <c r="C47" s="313"/>
      <c r="D47" s="313"/>
      <c r="E47" s="313"/>
    </row>
    <row r="48" spans="3:9" ht="12.75" customHeight="1">
      <c r="C48" s="313"/>
      <c r="D48" s="313"/>
      <c r="E48" s="313"/>
    </row>
    <row r="49" spans="3:5" ht="12.75" customHeight="1">
      <c r="C49" s="313"/>
      <c r="D49" s="313"/>
      <c r="E49" s="313"/>
    </row>
    <row r="50" spans="3:5" ht="12.75" customHeight="1">
      <c r="C50" s="313"/>
      <c r="D50" s="313"/>
      <c r="E50" s="313"/>
    </row>
    <row r="51" spans="3:5" ht="12.75" customHeight="1">
      <c r="C51" s="313"/>
      <c r="D51" s="313"/>
      <c r="E51" s="313"/>
    </row>
    <row r="52" spans="3:5" ht="12.75" customHeight="1">
      <c r="C52" s="313"/>
      <c r="D52" s="313"/>
      <c r="E52" s="313"/>
    </row>
    <row r="53" spans="3:5" ht="12.75" customHeight="1">
      <c r="C53" s="313"/>
      <c r="D53" s="313"/>
      <c r="E53" s="313"/>
    </row>
    <row r="54" spans="3:5" ht="12.75" customHeight="1">
      <c r="C54" s="313"/>
      <c r="D54" s="313"/>
      <c r="E54" s="313"/>
    </row>
    <row r="55" spans="3:5" ht="12.75" customHeight="1">
      <c r="C55" s="313"/>
      <c r="D55" s="313"/>
      <c r="E55" s="313"/>
    </row>
    <row r="56" spans="3:5" ht="12.75" customHeight="1">
      <c r="C56" s="313"/>
      <c r="D56" s="313"/>
      <c r="E56" s="313"/>
    </row>
    <row r="57" spans="3:5" ht="12.75" customHeight="1">
      <c r="C57" s="313"/>
      <c r="D57" s="313"/>
      <c r="E57" s="313"/>
    </row>
    <row r="58" spans="3:5" ht="12.75" customHeight="1">
      <c r="C58" s="313"/>
      <c r="D58" s="313"/>
      <c r="E58" s="313"/>
    </row>
    <row r="59" spans="3:5" ht="12.75" customHeight="1">
      <c r="C59" s="313"/>
      <c r="D59" s="313"/>
      <c r="E59" s="313"/>
    </row>
    <row r="60" spans="3:5" ht="12.75" customHeight="1">
      <c r="C60" s="313"/>
      <c r="D60" s="313"/>
      <c r="E60" s="313"/>
    </row>
    <row r="61" spans="3:5" ht="12.75" customHeight="1">
      <c r="C61" s="313"/>
      <c r="D61" s="313"/>
      <c r="E61" s="313"/>
    </row>
    <row r="62" spans="3:5" ht="12.75" customHeight="1">
      <c r="C62" s="313"/>
      <c r="D62" s="313"/>
      <c r="E62" s="313"/>
    </row>
    <row r="63" spans="3:5" ht="12.75" customHeight="1">
      <c r="C63" s="313"/>
      <c r="D63" s="313"/>
      <c r="E63" s="313"/>
    </row>
    <row r="64" spans="3:5" ht="12.75" customHeight="1">
      <c r="C64" s="313"/>
      <c r="D64" s="313"/>
      <c r="E64" s="313"/>
    </row>
    <row r="65" spans="3:5" ht="12.75" customHeight="1">
      <c r="C65" s="313"/>
      <c r="D65" s="313"/>
      <c r="E65" s="313"/>
    </row>
    <row r="66" spans="3:5" ht="12.75" customHeight="1">
      <c r="C66" s="313"/>
      <c r="D66" s="313"/>
      <c r="E66" s="313"/>
    </row>
    <row r="67" spans="3:5" ht="12.75" customHeight="1">
      <c r="C67" s="313"/>
      <c r="D67" s="313"/>
      <c r="E67" s="313"/>
    </row>
    <row r="68" spans="3:5" ht="12.75" customHeight="1">
      <c r="C68" s="313"/>
      <c r="D68" s="313"/>
      <c r="E68" s="313"/>
    </row>
    <row r="69" spans="3:5" ht="12.75" customHeight="1">
      <c r="C69" s="313"/>
      <c r="D69" s="313"/>
      <c r="E69" s="313"/>
    </row>
    <row r="70" spans="3:5" ht="12.75" customHeight="1">
      <c r="C70" s="313"/>
      <c r="D70" s="313"/>
      <c r="E70" s="313"/>
    </row>
    <row r="71" spans="3:5" ht="12.75" customHeight="1">
      <c r="C71" s="313"/>
      <c r="D71" s="313"/>
      <c r="E71" s="313"/>
    </row>
    <row r="72" spans="3:5" ht="12.75" customHeight="1">
      <c r="C72" s="313"/>
      <c r="D72" s="313"/>
      <c r="E72" s="313"/>
    </row>
    <row r="73" spans="3:5" ht="12.75" customHeight="1">
      <c r="C73" s="313"/>
      <c r="D73" s="313"/>
      <c r="E73" s="313"/>
    </row>
    <row r="74" spans="3:5" ht="12.75" customHeight="1">
      <c r="C74" s="313"/>
      <c r="D74" s="313"/>
      <c r="E74" s="313"/>
    </row>
    <row r="75" spans="3:5" ht="12.75" customHeight="1">
      <c r="C75" s="313"/>
      <c r="D75" s="313"/>
      <c r="E75" s="313"/>
    </row>
    <row r="76" spans="3:5" ht="12.75" customHeight="1">
      <c r="C76" s="313"/>
      <c r="D76" s="313"/>
      <c r="E76" s="313"/>
    </row>
    <row r="77" spans="3:5" ht="12.75" customHeight="1">
      <c r="C77" s="313"/>
      <c r="D77" s="313"/>
      <c r="E77" s="313"/>
    </row>
    <row r="78" spans="3:5" ht="12.75" customHeight="1">
      <c r="C78" s="313"/>
      <c r="D78" s="313"/>
      <c r="E78" s="313"/>
    </row>
    <row r="79" spans="3:5" ht="12.75" customHeight="1">
      <c r="C79" s="313"/>
      <c r="D79" s="313"/>
      <c r="E79" s="313"/>
    </row>
    <row r="80" spans="3:5" ht="12.75" customHeight="1">
      <c r="C80" s="313"/>
      <c r="D80" s="313"/>
      <c r="E80" s="313"/>
    </row>
    <row r="81" spans="3:5" ht="12.75" customHeight="1">
      <c r="C81" s="313"/>
      <c r="D81" s="313"/>
      <c r="E81" s="313"/>
    </row>
    <row r="82" spans="3:5" ht="12.75" customHeight="1">
      <c r="C82" s="313"/>
      <c r="D82" s="313"/>
      <c r="E82" s="313"/>
    </row>
    <row r="83" spans="3:5" ht="12.75" customHeight="1">
      <c r="C83" s="313"/>
      <c r="D83" s="313"/>
      <c r="E83" s="313"/>
    </row>
    <row r="84" spans="3:5" ht="12.75" customHeight="1">
      <c r="C84" s="313"/>
      <c r="D84" s="313"/>
      <c r="E84" s="313"/>
    </row>
    <row r="85" spans="3:5" ht="12.75" customHeight="1">
      <c r="C85" s="313"/>
      <c r="D85" s="313"/>
      <c r="E85" s="313"/>
    </row>
    <row r="86" spans="3:5" ht="12.75" customHeight="1">
      <c r="C86" s="313"/>
      <c r="D86" s="313"/>
      <c r="E86" s="313"/>
    </row>
    <row r="87" spans="3:5" ht="12.75" customHeight="1">
      <c r="C87" s="313"/>
      <c r="D87" s="313"/>
      <c r="E87" s="313"/>
    </row>
    <row r="88" spans="3:5" ht="12.75" customHeight="1">
      <c r="C88" s="313"/>
      <c r="D88" s="313"/>
      <c r="E88" s="313"/>
    </row>
    <row r="89" spans="3:5" ht="12.75" customHeight="1">
      <c r="C89" s="313"/>
      <c r="D89" s="313"/>
      <c r="E89" s="313"/>
    </row>
    <row r="90" spans="3:5" ht="12.75" customHeight="1">
      <c r="C90" s="313"/>
      <c r="D90" s="313"/>
      <c r="E90" s="313"/>
    </row>
    <row r="91" spans="3:5" ht="12.75" customHeight="1">
      <c r="C91" s="313"/>
      <c r="D91" s="313"/>
      <c r="E91" s="313"/>
    </row>
    <row r="92" spans="3:5" ht="12.75" customHeight="1">
      <c r="C92" s="313"/>
      <c r="D92" s="313"/>
      <c r="E92" s="313"/>
    </row>
    <row r="93" spans="3:5" ht="12.75" customHeight="1">
      <c r="C93" s="313"/>
      <c r="D93" s="313"/>
      <c r="E93" s="313"/>
    </row>
    <row r="94" spans="3:5" ht="12.75" customHeight="1">
      <c r="C94" s="313"/>
      <c r="D94" s="313"/>
      <c r="E94" s="313"/>
    </row>
    <row r="95" spans="3:5" ht="12.75" customHeight="1">
      <c r="C95" s="313"/>
      <c r="D95" s="313"/>
      <c r="E95" s="313"/>
    </row>
    <row r="96" spans="3:5" ht="12.75" customHeight="1">
      <c r="C96" s="313"/>
      <c r="D96" s="313"/>
      <c r="E96" s="313"/>
    </row>
    <row r="97" spans="3:5" ht="12.75" customHeight="1">
      <c r="C97" s="313"/>
      <c r="D97" s="313"/>
      <c r="E97" s="313"/>
    </row>
    <row r="98" spans="3:5" ht="12.75" customHeight="1">
      <c r="C98" s="313"/>
      <c r="D98" s="313"/>
      <c r="E98" s="313"/>
    </row>
    <row r="99" spans="3:5" ht="12.75" customHeight="1">
      <c r="C99" s="313"/>
      <c r="D99" s="313"/>
      <c r="E99" s="313"/>
    </row>
    <row r="100" spans="3:5" ht="12.75" customHeight="1">
      <c r="C100" s="313"/>
      <c r="D100" s="313"/>
      <c r="E100" s="313"/>
    </row>
    <row r="101" spans="3:5" ht="12.75" customHeight="1">
      <c r="C101" s="313"/>
      <c r="D101" s="313"/>
      <c r="E101" s="313"/>
    </row>
    <row r="102" spans="3:5" ht="12.75" customHeight="1">
      <c r="C102" s="313"/>
      <c r="D102" s="313"/>
      <c r="E102" s="313"/>
    </row>
    <row r="103" spans="3:5" ht="12.75" customHeight="1">
      <c r="C103" s="313"/>
      <c r="D103" s="313"/>
      <c r="E103" s="313"/>
    </row>
    <row r="104" spans="3:5" ht="12.75" customHeight="1">
      <c r="C104" s="313"/>
      <c r="D104" s="313"/>
      <c r="E104" s="313"/>
    </row>
    <row r="105" spans="3:5" ht="12.75" customHeight="1">
      <c r="C105" s="313"/>
      <c r="D105" s="313"/>
      <c r="E105" s="313"/>
    </row>
    <row r="106" spans="3:5" ht="12.75" customHeight="1">
      <c r="C106" s="313"/>
      <c r="D106" s="313"/>
      <c r="E106" s="313"/>
    </row>
    <row r="107" spans="3:5" ht="12.75" customHeight="1">
      <c r="C107" s="313"/>
      <c r="D107" s="313"/>
      <c r="E107" s="313"/>
    </row>
    <row r="108" spans="3:5" ht="12.75" customHeight="1">
      <c r="C108" s="313"/>
      <c r="D108" s="313"/>
      <c r="E108" s="313"/>
    </row>
    <row r="109" spans="3:5" ht="12.75" customHeight="1">
      <c r="C109" s="313"/>
      <c r="D109" s="313"/>
      <c r="E109" s="313"/>
    </row>
    <row r="110" spans="3:5" ht="12.75" customHeight="1">
      <c r="C110" s="313"/>
      <c r="D110" s="313"/>
      <c r="E110" s="313"/>
    </row>
    <row r="111" spans="3:5" ht="12.75" customHeight="1">
      <c r="C111" s="313"/>
      <c r="D111" s="313"/>
      <c r="E111" s="313"/>
    </row>
    <row r="112" spans="3:5" ht="12.75" customHeight="1">
      <c r="C112" s="313"/>
      <c r="D112" s="313"/>
      <c r="E112" s="313"/>
    </row>
    <row r="113" spans="3:5" ht="12.75" customHeight="1">
      <c r="C113" s="313"/>
      <c r="D113" s="313"/>
      <c r="E113" s="313"/>
    </row>
    <row r="114" spans="3:5" ht="12.75" customHeight="1">
      <c r="C114" s="313"/>
      <c r="D114" s="313"/>
      <c r="E114" s="313"/>
    </row>
    <row r="115" spans="3:5" ht="12.75" customHeight="1">
      <c r="C115" s="313"/>
      <c r="D115" s="313"/>
      <c r="E115" s="313"/>
    </row>
    <row r="116" spans="3:5" ht="12.75" customHeight="1">
      <c r="C116" s="313"/>
      <c r="D116" s="313"/>
      <c r="E116" s="313"/>
    </row>
    <row r="117" spans="3:5" ht="12.75" customHeight="1">
      <c r="C117" s="313"/>
      <c r="D117" s="313"/>
      <c r="E117" s="313"/>
    </row>
    <row r="118" spans="3:5" ht="12.75" customHeight="1">
      <c r="C118" s="313"/>
      <c r="D118" s="313"/>
      <c r="E118" s="313"/>
    </row>
    <row r="119" spans="3:5" ht="12.75" customHeight="1">
      <c r="C119" s="313"/>
      <c r="D119" s="313"/>
      <c r="E119" s="313"/>
    </row>
    <row r="120" spans="3:5" ht="12.75" customHeight="1">
      <c r="C120" s="313"/>
      <c r="D120" s="313"/>
      <c r="E120" s="313"/>
    </row>
    <row r="121" spans="3:5" ht="12.75" customHeight="1">
      <c r="C121" s="313"/>
      <c r="D121" s="313"/>
      <c r="E121" s="313"/>
    </row>
    <row r="122" spans="3:5" ht="12.75" customHeight="1">
      <c r="C122" s="313"/>
      <c r="D122" s="313"/>
      <c r="E122" s="313"/>
    </row>
    <row r="123" spans="3:5" ht="12.75" customHeight="1">
      <c r="C123" s="313"/>
      <c r="D123" s="313"/>
      <c r="E123" s="313"/>
    </row>
    <row r="124" spans="3:5" ht="12.75" customHeight="1">
      <c r="C124" s="313"/>
      <c r="D124" s="313"/>
      <c r="E124" s="313"/>
    </row>
    <row r="125" spans="3:5" ht="12.75" customHeight="1">
      <c r="C125" s="313"/>
      <c r="D125" s="313"/>
      <c r="E125" s="313"/>
    </row>
    <row r="126" spans="3:5" ht="12.75" customHeight="1">
      <c r="C126" s="313"/>
      <c r="D126" s="313"/>
      <c r="E126" s="313"/>
    </row>
    <row r="127" spans="3:5" ht="12.75" customHeight="1">
      <c r="C127" s="313"/>
      <c r="D127" s="313"/>
      <c r="E127" s="313"/>
    </row>
    <row r="128" spans="3:5" ht="12.75" customHeight="1">
      <c r="C128" s="313"/>
      <c r="D128" s="313"/>
      <c r="E128" s="313"/>
    </row>
    <row r="129" spans="3:5" ht="12.75" customHeight="1">
      <c r="C129" s="313"/>
      <c r="D129" s="313"/>
      <c r="E129" s="313"/>
    </row>
    <row r="130" spans="3:5" ht="12.75" customHeight="1">
      <c r="C130" s="313"/>
      <c r="D130" s="313"/>
      <c r="E130" s="313"/>
    </row>
    <row r="131" spans="3:5" ht="12.75" customHeight="1">
      <c r="C131" s="313"/>
      <c r="D131" s="313"/>
      <c r="E131" s="313"/>
    </row>
    <row r="132" spans="3:5" ht="12.75" customHeight="1">
      <c r="C132" s="313"/>
      <c r="D132" s="313"/>
      <c r="E132" s="313"/>
    </row>
    <row r="133" spans="3:5" ht="12.75" customHeight="1">
      <c r="C133" s="313"/>
      <c r="D133" s="313"/>
      <c r="E133" s="313"/>
    </row>
    <row r="134" spans="3:5" ht="12.75" customHeight="1">
      <c r="C134" s="313"/>
      <c r="D134" s="313"/>
      <c r="E134" s="313"/>
    </row>
    <row r="135" spans="3:5" ht="12.75" customHeight="1">
      <c r="C135" s="313"/>
      <c r="D135" s="313"/>
      <c r="E135" s="313"/>
    </row>
    <row r="136" spans="3:5" ht="12.75" customHeight="1">
      <c r="C136" s="313"/>
      <c r="D136" s="313"/>
      <c r="E136" s="313"/>
    </row>
    <row r="137" spans="3:5" ht="12.75" customHeight="1">
      <c r="C137" s="313"/>
      <c r="D137" s="313"/>
      <c r="E137" s="313"/>
    </row>
    <row r="138" spans="3:5" ht="12.75" customHeight="1">
      <c r="C138" s="313"/>
      <c r="D138" s="313"/>
      <c r="E138" s="313"/>
    </row>
    <row r="139" spans="3:5" ht="12.75" customHeight="1">
      <c r="C139" s="313"/>
      <c r="D139" s="313"/>
      <c r="E139" s="313"/>
    </row>
    <row r="140" spans="3:5" ht="12.75" customHeight="1">
      <c r="C140" s="313"/>
      <c r="D140" s="313"/>
      <c r="E140" s="313"/>
    </row>
    <row r="141" spans="3:5" ht="12.75" customHeight="1">
      <c r="C141" s="313"/>
      <c r="D141" s="313"/>
      <c r="E141" s="313"/>
    </row>
    <row r="142" spans="3:5" ht="12.75" customHeight="1">
      <c r="C142" s="313"/>
      <c r="D142" s="313"/>
      <c r="E142" s="313"/>
    </row>
    <row r="143" spans="3:5" ht="12.75" customHeight="1">
      <c r="C143" s="313"/>
      <c r="D143" s="313"/>
      <c r="E143" s="313"/>
    </row>
    <row r="144" spans="3:5" ht="12.75" customHeight="1">
      <c r="C144" s="313"/>
      <c r="D144" s="313"/>
      <c r="E144" s="313"/>
    </row>
    <row r="145" spans="3:5" ht="12.75" customHeight="1">
      <c r="C145" s="313"/>
      <c r="D145" s="313"/>
      <c r="E145" s="313"/>
    </row>
    <row r="146" spans="3:5" ht="12.75" customHeight="1">
      <c r="C146" s="313"/>
      <c r="D146" s="313"/>
      <c r="E146" s="313"/>
    </row>
    <row r="147" spans="3:5" ht="12.75" customHeight="1">
      <c r="C147" s="313"/>
      <c r="D147" s="313"/>
      <c r="E147" s="313"/>
    </row>
    <row r="148" spans="3:5" ht="12.75" customHeight="1">
      <c r="C148" s="313"/>
      <c r="D148" s="313"/>
      <c r="E148" s="313"/>
    </row>
    <row r="149" spans="3:5" ht="12.75" customHeight="1">
      <c r="C149" s="313"/>
      <c r="D149" s="313"/>
      <c r="E149" s="313"/>
    </row>
    <row r="150" spans="3:5" ht="12.75" customHeight="1">
      <c r="C150" s="313"/>
      <c r="D150" s="313"/>
      <c r="E150" s="313"/>
    </row>
    <row r="151" spans="3:5" ht="12.75" customHeight="1">
      <c r="C151" s="313"/>
      <c r="D151" s="313"/>
      <c r="E151" s="313"/>
    </row>
    <row r="152" spans="3:5" ht="12.75" customHeight="1">
      <c r="C152" s="313"/>
      <c r="D152" s="313"/>
      <c r="E152" s="313"/>
    </row>
    <row r="153" spans="3:5" ht="12.75" customHeight="1">
      <c r="C153" s="313"/>
      <c r="D153" s="313"/>
      <c r="E153" s="313"/>
    </row>
    <row r="154" spans="3:5" ht="12.75" customHeight="1">
      <c r="C154" s="313"/>
      <c r="D154" s="313"/>
      <c r="E154" s="313"/>
    </row>
    <row r="155" spans="3:5" ht="12.75" customHeight="1">
      <c r="C155" s="313"/>
      <c r="D155" s="313"/>
      <c r="E155" s="313"/>
    </row>
    <row r="156" spans="3:5" ht="12.75" customHeight="1">
      <c r="C156" s="313"/>
      <c r="D156" s="313"/>
      <c r="E156" s="313"/>
    </row>
    <row r="157" spans="3:5" ht="12.75" customHeight="1">
      <c r="C157" s="313"/>
      <c r="D157" s="313"/>
      <c r="E157" s="313"/>
    </row>
    <row r="158" spans="3:5" ht="12.75" customHeight="1">
      <c r="C158" s="313"/>
      <c r="D158" s="313"/>
      <c r="E158" s="313"/>
    </row>
    <row r="159" spans="3:5" ht="12.75" customHeight="1">
      <c r="C159" s="313"/>
      <c r="D159" s="313"/>
      <c r="E159" s="313"/>
    </row>
    <row r="160" spans="3:5" ht="12.75" customHeight="1">
      <c r="C160" s="313"/>
      <c r="D160" s="313"/>
      <c r="E160" s="313"/>
    </row>
    <row r="161" spans="3:5" ht="12.75" customHeight="1">
      <c r="C161" s="313"/>
      <c r="D161" s="313"/>
      <c r="E161" s="313"/>
    </row>
    <row r="162" spans="3:5" ht="12.75" customHeight="1">
      <c r="C162" s="313"/>
      <c r="D162" s="313"/>
      <c r="E162" s="313"/>
    </row>
    <row r="163" spans="3:5" ht="12.75" customHeight="1">
      <c r="C163" s="313"/>
      <c r="D163" s="313"/>
      <c r="E163" s="313"/>
    </row>
    <row r="164" spans="3:5" ht="12.75" customHeight="1">
      <c r="C164" s="313"/>
      <c r="D164" s="313"/>
      <c r="E164" s="313"/>
    </row>
    <row r="165" spans="3:5" ht="12.75" customHeight="1">
      <c r="C165" s="313"/>
      <c r="D165" s="313"/>
      <c r="E165" s="313"/>
    </row>
    <row r="166" spans="3:5" ht="12.75" customHeight="1">
      <c r="C166" s="313"/>
      <c r="D166" s="313"/>
      <c r="E166" s="313"/>
    </row>
    <row r="167" spans="3:5" ht="12.75" customHeight="1">
      <c r="C167" s="313"/>
      <c r="D167" s="313"/>
      <c r="E167" s="313"/>
    </row>
    <row r="168" spans="3:5" ht="12.75" customHeight="1">
      <c r="C168" s="313"/>
      <c r="D168" s="313"/>
      <c r="E168" s="313"/>
    </row>
    <row r="169" spans="3:5" ht="12.75" customHeight="1">
      <c r="C169" s="313"/>
      <c r="D169" s="313"/>
      <c r="E169" s="313"/>
    </row>
    <row r="170" spans="3:5" ht="12.75" customHeight="1">
      <c r="C170" s="313"/>
      <c r="D170" s="313"/>
      <c r="E170" s="313"/>
    </row>
    <row r="171" spans="3:5" ht="12.75" customHeight="1">
      <c r="C171" s="313"/>
      <c r="D171" s="313"/>
      <c r="E171" s="313"/>
    </row>
    <row r="172" spans="3:5" ht="12.75" customHeight="1">
      <c r="C172" s="313"/>
      <c r="D172" s="313"/>
      <c r="E172" s="313"/>
    </row>
    <row r="173" spans="3:5" ht="12.75" customHeight="1">
      <c r="C173" s="313"/>
      <c r="D173" s="313"/>
      <c r="E173" s="313"/>
    </row>
    <row r="174" spans="3:5" ht="12.75" customHeight="1">
      <c r="C174" s="313"/>
      <c r="D174" s="313"/>
      <c r="E174" s="313"/>
    </row>
    <row r="175" spans="3:5" ht="12.75" customHeight="1">
      <c r="C175" s="313"/>
      <c r="D175" s="313"/>
      <c r="E175" s="313"/>
    </row>
    <row r="176" spans="3:5" ht="12.75" customHeight="1">
      <c r="C176" s="313"/>
      <c r="D176" s="313"/>
      <c r="E176" s="313"/>
    </row>
    <row r="177" spans="3:5" ht="12.75" customHeight="1">
      <c r="C177" s="313"/>
      <c r="D177" s="313"/>
      <c r="E177" s="313"/>
    </row>
    <row r="178" spans="3:5" ht="12.75" customHeight="1">
      <c r="C178" s="313"/>
      <c r="D178" s="313"/>
      <c r="E178" s="313"/>
    </row>
    <row r="179" spans="3:5" ht="12.75" customHeight="1">
      <c r="C179" s="313"/>
      <c r="D179" s="313"/>
      <c r="E179" s="313"/>
    </row>
    <row r="180" spans="3:5" ht="12.75" customHeight="1">
      <c r="C180" s="313"/>
      <c r="D180" s="313"/>
      <c r="E180" s="313"/>
    </row>
    <row r="181" spans="3:5" ht="12.75" customHeight="1">
      <c r="C181" s="313"/>
      <c r="D181" s="313"/>
      <c r="E181" s="313"/>
    </row>
    <row r="182" spans="3:5" ht="12.75" customHeight="1">
      <c r="C182" s="313"/>
      <c r="D182" s="313"/>
      <c r="E182" s="313"/>
    </row>
    <row r="183" spans="3:5" ht="12.75" customHeight="1">
      <c r="C183" s="313"/>
      <c r="D183" s="313"/>
      <c r="E183" s="313"/>
    </row>
    <row r="184" spans="3:5" ht="12.75" customHeight="1">
      <c r="C184" s="313"/>
      <c r="D184" s="313"/>
      <c r="E184" s="313"/>
    </row>
    <row r="185" spans="3:5" ht="12.75" customHeight="1">
      <c r="C185" s="313"/>
      <c r="D185" s="313"/>
      <c r="E185" s="313"/>
    </row>
    <row r="186" spans="3:5" ht="12.75" customHeight="1">
      <c r="C186" s="313"/>
      <c r="D186" s="313"/>
      <c r="E186" s="313"/>
    </row>
    <row r="187" spans="3:5" ht="12.75" customHeight="1">
      <c r="C187" s="313"/>
      <c r="D187" s="313"/>
      <c r="E187" s="313"/>
    </row>
    <row r="188" spans="3:5" ht="12.75" customHeight="1">
      <c r="C188" s="313"/>
      <c r="D188" s="313"/>
      <c r="E188" s="313"/>
    </row>
    <row r="189" spans="3:5" ht="12.75" customHeight="1">
      <c r="C189" s="313"/>
      <c r="D189" s="313"/>
      <c r="E189" s="313"/>
    </row>
    <row r="190" spans="3:5" ht="12.75" customHeight="1">
      <c r="C190" s="313"/>
      <c r="D190" s="313"/>
      <c r="E190" s="313"/>
    </row>
    <row r="191" spans="3:5" ht="12.75" customHeight="1">
      <c r="C191" s="313"/>
      <c r="D191" s="313"/>
      <c r="E191" s="313"/>
    </row>
    <row r="192" spans="3:5" ht="12.75" customHeight="1">
      <c r="C192" s="313"/>
      <c r="D192" s="313"/>
      <c r="E192" s="313"/>
    </row>
    <row r="193" spans="3:5" ht="12.75" customHeight="1">
      <c r="C193" s="313"/>
      <c r="D193" s="313"/>
      <c r="E193" s="313"/>
    </row>
    <row r="194" spans="3:5" ht="12.75" customHeight="1">
      <c r="C194" s="313"/>
      <c r="D194" s="313"/>
      <c r="E194" s="313"/>
    </row>
    <row r="195" spans="3:5" ht="12.75" customHeight="1">
      <c r="C195" s="313"/>
      <c r="D195" s="313"/>
      <c r="E195" s="313"/>
    </row>
    <row r="196" spans="3:5" ht="12.75" customHeight="1">
      <c r="C196" s="313"/>
      <c r="D196" s="313"/>
      <c r="E196" s="313"/>
    </row>
    <row r="197" spans="3:5" ht="12.75" customHeight="1">
      <c r="C197" s="313"/>
      <c r="D197" s="313"/>
      <c r="E197" s="313"/>
    </row>
    <row r="198" spans="3:5" ht="12.75" customHeight="1">
      <c r="C198" s="313"/>
      <c r="D198" s="313"/>
      <c r="E198" s="313"/>
    </row>
    <row r="199" spans="3:5" ht="12.75" customHeight="1">
      <c r="C199" s="313"/>
      <c r="D199" s="313"/>
      <c r="E199" s="313"/>
    </row>
    <row r="200" spans="3:5" ht="12.75" customHeight="1">
      <c r="C200" s="313"/>
      <c r="D200" s="313"/>
      <c r="E200" s="313"/>
    </row>
    <row r="201" spans="3:5" ht="12.75" customHeight="1">
      <c r="C201" s="313"/>
      <c r="D201" s="313"/>
      <c r="E201" s="313"/>
    </row>
    <row r="202" spans="3:5" ht="12.75" customHeight="1">
      <c r="C202" s="313"/>
      <c r="D202" s="313"/>
      <c r="E202" s="313"/>
    </row>
    <row r="203" spans="3:5" ht="12.75" customHeight="1">
      <c r="C203" s="313"/>
      <c r="D203" s="313"/>
      <c r="E203" s="313"/>
    </row>
    <row r="204" spans="3:5" ht="12.75" customHeight="1">
      <c r="C204" s="313"/>
      <c r="D204" s="313"/>
      <c r="E204" s="313"/>
    </row>
    <row r="205" spans="3:5" ht="12.75" customHeight="1">
      <c r="C205" s="313"/>
      <c r="D205" s="313"/>
      <c r="E205" s="313"/>
    </row>
    <row r="206" spans="3:5" ht="12.75" customHeight="1">
      <c r="C206" s="313"/>
      <c r="D206" s="313"/>
      <c r="E206" s="313"/>
    </row>
    <row r="207" spans="3:5" ht="12.75" customHeight="1">
      <c r="C207" s="313"/>
      <c r="D207" s="313"/>
      <c r="E207" s="313"/>
    </row>
    <row r="208" spans="3:5" ht="12.75" customHeight="1">
      <c r="C208" s="313"/>
      <c r="D208" s="313"/>
      <c r="E208" s="313"/>
    </row>
    <row r="209" spans="3:5" ht="12.75" customHeight="1">
      <c r="C209" s="313"/>
      <c r="D209" s="313"/>
      <c r="E209" s="313"/>
    </row>
    <row r="210" spans="3:5" ht="12.75" customHeight="1">
      <c r="C210" s="313"/>
      <c r="D210" s="313"/>
      <c r="E210" s="313"/>
    </row>
    <row r="211" spans="3:5" ht="12.75" customHeight="1">
      <c r="C211" s="313"/>
      <c r="D211" s="313"/>
      <c r="E211" s="313"/>
    </row>
    <row r="212" spans="3:5" ht="12.75" customHeight="1">
      <c r="C212" s="313"/>
      <c r="D212" s="313"/>
      <c r="E212" s="313"/>
    </row>
    <row r="213" spans="3:5" ht="12.75" customHeight="1">
      <c r="C213" s="313"/>
      <c r="D213" s="313"/>
      <c r="E213" s="313"/>
    </row>
    <row r="214" spans="3:5" ht="12.75" customHeight="1">
      <c r="C214" s="313"/>
      <c r="D214" s="313"/>
      <c r="E214" s="313"/>
    </row>
    <row r="215" spans="3:5" ht="12.75" customHeight="1">
      <c r="C215" s="313"/>
      <c r="D215" s="313"/>
      <c r="E215" s="313"/>
    </row>
    <row r="216" spans="3:5" ht="12.75" customHeight="1">
      <c r="C216" s="313"/>
      <c r="D216" s="313"/>
      <c r="E216" s="313"/>
    </row>
    <row r="217" spans="3:5" ht="12.75" customHeight="1">
      <c r="C217" s="313"/>
      <c r="D217" s="313"/>
      <c r="E217" s="313"/>
    </row>
    <row r="218" spans="3:5" ht="12.75" customHeight="1">
      <c r="C218" s="313"/>
      <c r="D218" s="313"/>
      <c r="E218" s="313"/>
    </row>
    <row r="219" spans="3:5" ht="12.75" customHeight="1">
      <c r="C219" s="313"/>
      <c r="D219" s="313"/>
      <c r="E219" s="313"/>
    </row>
    <row r="220" spans="3:5" ht="12.75" customHeight="1">
      <c r="C220" s="313"/>
      <c r="D220" s="313"/>
      <c r="E220" s="313"/>
    </row>
    <row r="221" spans="3:5" ht="12.75" customHeight="1">
      <c r="C221" s="313"/>
      <c r="D221" s="313"/>
      <c r="E221" s="313"/>
    </row>
    <row r="222" spans="3:5" ht="12.75" customHeight="1">
      <c r="C222" s="313"/>
      <c r="D222" s="313"/>
      <c r="E222" s="313"/>
    </row>
    <row r="223" spans="3:5" ht="12.75" customHeight="1">
      <c r="C223" s="313"/>
      <c r="D223" s="313"/>
      <c r="E223" s="313"/>
    </row>
    <row r="224" spans="3:5" ht="12.75" customHeight="1">
      <c r="C224" s="313"/>
      <c r="D224" s="313"/>
      <c r="E224" s="313"/>
    </row>
    <row r="225" spans="3:5" ht="12.75" customHeight="1">
      <c r="C225" s="313"/>
      <c r="D225" s="313"/>
      <c r="E225" s="313"/>
    </row>
    <row r="226" spans="3:5" ht="12.75" customHeight="1">
      <c r="C226" s="313"/>
      <c r="D226" s="313"/>
      <c r="E226" s="313"/>
    </row>
    <row r="227" spans="3:5" ht="12.75" customHeight="1">
      <c r="C227" s="313"/>
      <c r="D227" s="313"/>
      <c r="E227" s="313"/>
    </row>
    <row r="228" spans="3:5" ht="12.75" customHeight="1">
      <c r="C228" s="313"/>
      <c r="D228" s="313"/>
      <c r="E228" s="313"/>
    </row>
    <row r="229" spans="3:5" ht="12.75" customHeight="1">
      <c r="C229" s="313"/>
      <c r="D229" s="313"/>
      <c r="E229" s="313"/>
    </row>
    <row r="230" spans="3:5" ht="12.75" customHeight="1">
      <c r="C230" s="313"/>
      <c r="D230" s="313"/>
      <c r="E230" s="313"/>
    </row>
    <row r="231" spans="3:5" ht="12.75" customHeight="1">
      <c r="C231" s="313"/>
      <c r="D231" s="313"/>
      <c r="E231" s="313"/>
    </row>
    <row r="232" spans="3:5" ht="12.75" customHeight="1">
      <c r="C232" s="313"/>
      <c r="D232" s="313"/>
      <c r="E232" s="313"/>
    </row>
    <row r="233" spans="3:5" ht="12.75" customHeight="1">
      <c r="C233" s="313"/>
      <c r="D233" s="313"/>
      <c r="E233" s="313"/>
    </row>
    <row r="234" spans="3:5" ht="12.75" customHeight="1">
      <c r="C234" s="313"/>
      <c r="D234" s="313"/>
      <c r="E234" s="313"/>
    </row>
    <row r="235" spans="3:5" ht="12.75" customHeight="1">
      <c r="C235" s="313"/>
      <c r="D235" s="313"/>
      <c r="E235" s="313"/>
    </row>
    <row r="236" spans="3:5" ht="12.75" customHeight="1">
      <c r="C236" s="313"/>
      <c r="D236" s="313"/>
      <c r="E236" s="313"/>
    </row>
    <row r="237" spans="3:5" ht="12.75" customHeight="1">
      <c r="C237" s="313"/>
      <c r="D237" s="313"/>
      <c r="E237" s="313"/>
    </row>
    <row r="238" spans="3:5" ht="12.75" customHeight="1">
      <c r="C238" s="313"/>
      <c r="D238" s="313"/>
      <c r="E238" s="313"/>
    </row>
    <row r="239" spans="3:5" ht="12.75" customHeight="1">
      <c r="C239" s="313"/>
      <c r="D239" s="313"/>
      <c r="E239" s="313"/>
    </row>
    <row r="240" spans="3:5" ht="12.75" customHeight="1">
      <c r="C240" s="313"/>
      <c r="D240" s="313"/>
      <c r="E240" s="313"/>
    </row>
    <row r="241" spans="3:5" ht="12.75" customHeight="1">
      <c r="C241" s="313"/>
      <c r="D241" s="313"/>
      <c r="E241" s="313"/>
    </row>
    <row r="242" spans="3:5" ht="12.75" customHeight="1">
      <c r="C242" s="313"/>
      <c r="D242" s="313"/>
      <c r="E242" s="313"/>
    </row>
    <row r="243" spans="3:5" ht="12.75" customHeight="1">
      <c r="C243" s="313"/>
      <c r="D243" s="313"/>
      <c r="E243" s="313"/>
    </row>
    <row r="244" spans="3:5" ht="12.75" customHeight="1">
      <c r="C244" s="313"/>
      <c r="D244" s="313"/>
      <c r="E244" s="313"/>
    </row>
    <row r="245" spans="3:5" ht="12.75" customHeight="1">
      <c r="C245" s="313"/>
      <c r="D245" s="313"/>
      <c r="E245" s="313"/>
    </row>
    <row r="246" spans="3:5" ht="12.75" customHeight="1">
      <c r="C246" s="313"/>
      <c r="D246" s="313"/>
      <c r="E246" s="313"/>
    </row>
    <row r="247" spans="3:5" ht="12.75" customHeight="1">
      <c r="C247" s="313"/>
      <c r="D247" s="313"/>
      <c r="E247" s="313"/>
    </row>
    <row r="248" spans="3:5" ht="12.75" customHeight="1">
      <c r="C248" s="313"/>
      <c r="D248" s="313"/>
      <c r="E248" s="313"/>
    </row>
    <row r="249" spans="3:5" ht="12.75" customHeight="1">
      <c r="C249" s="313"/>
      <c r="D249" s="313"/>
      <c r="E249" s="313"/>
    </row>
    <row r="250" spans="3:5" ht="12.75" customHeight="1">
      <c r="C250" s="313"/>
      <c r="D250" s="313"/>
      <c r="E250" s="313"/>
    </row>
    <row r="251" spans="3:5" ht="12.75" customHeight="1">
      <c r="C251" s="313"/>
      <c r="D251" s="313"/>
      <c r="E251" s="313"/>
    </row>
    <row r="252" spans="3:5" ht="12.75" customHeight="1">
      <c r="C252" s="313"/>
      <c r="D252" s="313"/>
      <c r="E252" s="313"/>
    </row>
    <row r="253" spans="3:5" ht="12.75" customHeight="1">
      <c r="C253" s="313"/>
      <c r="D253" s="313"/>
      <c r="E253" s="313"/>
    </row>
    <row r="254" spans="3:5" ht="12.75" customHeight="1">
      <c r="C254" s="313"/>
      <c r="D254" s="313"/>
      <c r="E254" s="313"/>
    </row>
    <row r="255" spans="3:5" ht="12.75" customHeight="1">
      <c r="C255" s="313"/>
      <c r="D255" s="313"/>
      <c r="E255" s="313"/>
    </row>
    <row r="256" spans="3:5" ht="12.75" customHeight="1">
      <c r="C256" s="313"/>
      <c r="D256" s="313"/>
      <c r="E256" s="313"/>
    </row>
    <row r="257" spans="3:5" ht="12.75" customHeight="1">
      <c r="C257" s="313"/>
      <c r="D257" s="313"/>
      <c r="E257" s="313"/>
    </row>
    <row r="258" spans="3:5" ht="12.75" customHeight="1">
      <c r="C258" s="313"/>
      <c r="D258" s="313"/>
      <c r="E258" s="313"/>
    </row>
    <row r="259" spans="3:5" ht="12.75" customHeight="1">
      <c r="C259" s="313"/>
      <c r="D259" s="313"/>
      <c r="E259" s="313"/>
    </row>
    <row r="260" spans="3:5" ht="12.75" customHeight="1">
      <c r="C260" s="313"/>
      <c r="D260" s="313"/>
      <c r="E260" s="313"/>
    </row>
    <row r="261" spans="3:5" ht="12.75" customHeight="1">
      <c r="C261" s="313"/>
      <c r="D261" s="313"/>
      <c r="E261" s="313"/>
    </row>
    <row r="262" spans="3:5" ht="12.75" customHeight="1">
      <c r="C262" s="313"/>
      <c r="D262" s="313"/>
      <c r="E262" s="313"/>
    </row>
    <row r="263" spans="3:5" ht="12.75" customHeight="1">
      <c r="C263" s="313"/>
      <c r="D263" s="313"/>
      <c r="E263" s="313"/>
    </row>
    <row r="264" spans="3:5" ht="12.75" customHeight="1">
      <c r="C264" s="313"/>
      <c r="D264" s="313"/>
      <c r="E264" s="313"/>
    </row>
    <row r="265" spans="3:5" ht="12.75" customHeight="1">
      <c r="C265" s="313"/>
      <c r="D265" s="313"/>
      <c r="E265" s="313"/>
    </row>
    <row r="266" spans="3:5" ht="12.75" customHeight="1">
      <c r="C266" s="313"/>
      <c r="D266" s="313"/>
      <c r="E266" s="313"/>
    </row>
    <row r="267" spans="3:5" ht="12.75" customHeight="1">
      <c r="C267" s="313"/>
      <c r="D267" s="313"/>
      <c r="E267" s="313"/>
    </row>
    <row r="268" spans="3:5" ht="12.75" customHeight="1">
      <c r="C268" s="313"/>
      <c r="D268" s="313"/>
      <c r="E268" s="313"/>
    </row>
    <row r="269" spans="3:5" ht="12.75" customHeight="1">
      <c r="C269" s="313"/>
      <c r="D269" s="313"/>
      <c r="E269" s="313"/>
    </row>
    <row r="270" spans="3:5" ht="12.75" customHeight="1">
      <c r="C270" s="313"/>
      <c r="D270" s="313"/>
      <c r="E270" s="313"/>
    </row>
    <row r="271" spans="3:5" ht="12.75" customHeight="1">
      <c r="C271" s="313"/>
      <c r="D271" s="313"/>
      <c r="E271" s="313"/>
    </row>
    <row r="272" spans="3:5" ht="12.75" customHeight="1">
      <c r="C272" s="313"/>
      <c r="D272" s="313"/>
      <c r="E272" s="313"/>
    </row>
    <row r="273" spans="3:5" ht="12.75" customHeight="1">
      <c r="C273" s="313"/>
      <c r="D273" s="313"/>
      <c r="E273" s="313"/>
    </row>
    <row r="274" spans="3:5" ht="12.75" customHeight="1">
      <c r="C274" s="313"/>
      <c r="D274" s="313"/>
      <c r="E274" s="313"/>
    </row>
    <row r="275" spans="3:5" ht="12.75" customHeight="1">
      <c r="C275" s="313"/>
      <c r="D275" s="313"/>
      <c r="E275" s="313"/>
    </row>
    <row r="276" spans="3:5" ht="12.75" customHeight="1">
      <c r="C276" s="313"/>
      <c r="D276" s="313"/>
      <c r="E276" s="313"/>
    </row>
    <row r="277" spans="3:5" ht="12.75" customHeight="1">
      <c r="C277" s="313"/>
      <c r="D277" s="313"/>
      <c r="E277" s="313"/>
    </row>
    <row r="278" spans="3:5" ht="12.75" customHeight="1">
      <c r="C278" s="313"/>
      <c r="D278" s="313"/>
      <c r="E278" s="313"/>
    </row>
    <row r="279" spans="3:5" ht="12.75" customHeight="1">
      <c r="C279" s="313"/>
      <c r="D279" s="313"/>
      <c r="E279" s="313"/>
    </row>
    <row r="280" spans="3:5" ht="12.75" customHeight="1">
      <c r="C280" s="313"/>
      <c r="D280" s="313"/>
      <c r="E280" s="313"/>
    </row>
    <row r="281" spans="3:5" ht="12.75" customHeight="1">
      <c r="C281" s="313"/>
      <c r="D281" s="313"/>
      <c r="E281" s="313"/>
    </row>
    <row r="282" spans="3:5" ht="12.75" customHeight="1">
      <c r="C282" s="313"/>
      <c r="D282" s="313"/>
      <c r="E282" s="313"/>
    </row>
    <row r="283" spans="3:5" ht="12.75" customHeight="1">
      <c r="C283" s="313"/>
      <c r="D283" s="313"/>
      <c r="E283" s="313"/>
    </row>
    <row r="284" spans="3:5" ht="12.75" customHeight="1">
      <c r="C284" s="313"/>
      <c r="D284" s="313"/>
      <c r="E284" s="313"/>
    </row>
    <row r="285" spans="3:5" ht="12.75" customHeight="1">
      <c r="C285" s="313"/>
      <c r="D285" s="313"/>
      <c r="E285" s="313"/>
    </row>
    <row r="286" spans="3:5" ht="12.75" customHeight="1">
      <c r="C286" s="313"/>
      <c r="D286" s="313"/>
      <c r="E286" s="313"/>
    </row>
    <row r="287" spans="3:5" ht="12.75" customHeight="1">
      <c r="C287" s="313"/>
      <c r="D287" s="313"/>
      <c r="E287" s="313"/>
    </row>
    <row r="288" spans="3:5" ht="12.75" customHeight="1">
      <c r="C288" s="313"/>
      <c r="D288" s="313"/>
      <c r="E288" s="313"/>
    </row>
    <row r="289" spans="3:5" ht="12.75" customHeight="1">
      <c r="C289" s="313"/>
      <c r="D289" s="313"/>
      <c r="E289" s="313"/>
    </row>
    <row r="290" spans="3:5" ht="12.75" customHeight="1">
      <c r="C290" s="313"/>
      <c r="D290" s="313"/>
      <c r="E290" s="313"/>
    </row>
    <row r="291" spans="3:5" ht="12.75" customHeight="1">
      <c r="C291" s="313"/>
      <c r="D291" s="313"/>
      <c r="E291" s="313"/>
    </row>
    <row r="292" spans="3:5" ht="12.75" customHeight="1">
      <c r="C292" s="313"/>
      <c r="D292" s="313"/>
      <c r="E292" s="313"/>
    </row>
    <row r="293" spans="3:5" ht="12.75" customHeight="1">
      <c r="C293" s="313"/>
      <c r="D293" s="313"/>
      <c r="E293" s="313"/>
    </row>
    <row r="294" spans="3:5" ht="12.75" customHeight="1">
      <c r="C294" s="313"/>
      <c r="D294" s="313"/>
      <c r="E294" s="313"/>
    </row>
    <row r="295" spans="3:5" ht="12.75" customHeight="1">
      <c r="C295" s="313"/>
      <c r="D295" s="313"/>
      <c r="E295" s="313"/>
    </row>
    <row r="296" spans="3:5" ht="12.75" customHeight="1">
      <c r="C296" s="313"/>
      <c r="D296" s="313"/>
      <c r="E296" s="313"/>
    </row>
    <row r="297" spans="3:5" ht="12.75" customHeight="1">
      <c r="C297" s="313"/>
      <c r="D297" s="313"/>
      <c r="E297" s="313"/>
    </row>
    <row r="298" spans="3:5" ht="12.75" customHeight="1">
      <c r="C298" s="313"/>
      <c r="D298" s="313"/>
      <c r="E298" s="313"/>
    </row>
    <row r="299" spans="3:5" ht="12.75" customHeight="1">
      <c r="C299" s="313"/>
      <c r="D299" s="313"/>
      <c r="E299" s="313"/>
    </row>
    <row r="300" spans="3:5" ht="12.75" customHeight="1">
      <c r="C300" s="313"/>
      <c r="D300" s="313"/>
      <c r="E300" s="313"/>
    </row>
    <row r="301" spans="3:5" ht="12.75" customHeight="1">
      <c r="C301" s="313"/>
      <c r="D301" s="313"/>
      <c r="E301" s="313"/>
    </row>
    <row r="302" spans="3:5" ht="12.75" customHeight="1">
      <c r="C302" s="313"/>
      <c r="D302" s="313"/>
      <c r="E302" s="313"/>
    </row>
    <row r="303" spans="3:5" ht="12.75" customHeight="1">
      <c r="C303" s="313"/>
      <c r="D303" s="313"/>
      <c r="E303" s="313"/>
    </row>
    <row r="304" spans="3:5" ht="12.75" customHeight="1">
      <c r="C304" s="313"/>
      <c r="D304" s="313"/>
      <c r="E304" s="313"/>
    </row>
    <row r="305" spans="3:5" ht="12.75" customHeight="1">
      <c r="C305" s="313"/>
      <c r="D305" s="313"/>
      <c r="E305" s="313"/>
    </row>
    <row r="306" spans="3:5" ht="12.75" customHeight="1">
      <c r="C306" s="313"/>
      <c r="D306" s="313"/>
      <c r="E306" s="313"/>
    </row>
    <row r="307" spans="3:5" ht="12.75" customHeight="1">
      <c r="C307" s="313"/>
      <c r="D307" s="313"/>
      <c r="E307" s="313"/>
    </row>
    <row r="308" spans="3:5" ht="12.75" customHeight="1">
      <c r="C308" s="313"/>
      <c r="D308" s="313"/>
      <c r="E308" s="313"/>
    </row>
    <row r="309" spans="3:5" ht="12.75" customHeight="1">
      <c r="C309" s="313"/>
      <c r="D309" s="313"/>
      <c r="E309" s="313"/>
    </row>
    <row r="310" spans="3:5" ht="12.75" customHeight="1">
      <c r="C310" s="313"/>
      <c r="D310" s="313"/>
      <c r="E310" s="313"/>
    </row>
    <row r="311" spans="3:5" ht="12.75" customHeight="1">
      <c r="C311" s="313"/>
      <c r="D311" s="313"/>
      <c r="E311" s="313"/>
    </row>
    <row r="312" spans="3:5" ht="12.75" customHeight="1">
      <c r="C312" s="313"/>
      <c r="D312" s="313"/>
      <c r="E312" s="313"/>
    </row>
    <row r="313" spans="3:5" ht="12.75" customHeight="1">
      <c r="C313" s="313"/>
      <c r="D313" s="313"/>
      <c r="E313" s="313"/>
    </row>
    <row r="314" spans="3:5" ht="12.75" customHeight="1">
      <c r="C314" s="313"/>
      <c r="D314" s="313"/>
      <c r="E314" s="313"/>
    </row>
    <row r="315" spans="3:5" ht="12.75" customHeight="1">
      <c r="C315" s="313"/>
      <c r="D315" s="313"/>
      <c r="E315" s="313"/>
    </row>
    <row r="316" spans="3:5" ht="12.75" customHeight="1">
      <c r="C316" s="313"/>
      <c r="D316" s="313"/>
      <c r="E316" s="313"/>
    </row>
    <row r="317" spans="3:5" ht="12.75" customHeight="1">
      <c r="C317" s="313"/>
      <c r="D317" s="313"/>
      <c r="E317" s="313"/>
    </row>
    <row r="318" spans="3:5" ht="12.75" customHeight="1">
      <c r="C318" s="313"/>
      <c r="D318" s="313"/>
      <c r="E318" s="313"/>
    </row>
    <row r="319" spans="3:5" ht="12.75" customHeight="1">
      <c r="C319" s="313"/>
      <c r="D319" s="313"/>
      <c r="E319" s="313"/>
    </row>
    <row r="320" spans="3:5" ht="12.75" customHeight="1">
      <c r="C320" s="313"/>
      <c r="D320" s="313"/>
      <c r="E320" s="313"/>
    </row>
    <row r="321" spans="3:5" ht="12.75" customHeight="1">
      <c r="C321" s="313"/>
      <c r="D321" s="313"/>
      <c r="E321" s="313"/>
    </row>
    <row r="322" spans="3:5" ht="12.75" customHeight="1">
      <c r="C322" s="313"/>
      <c r="D322" s="313"/>
      <c r="E322" s="313"/>
    </row>
    <row r="323" spans="3:5" ht="12.75" customHeight="1">
      <c r="C323" s="313"/>
      <c r="D323" s="313"/>
      <c r="E323" s="313"/>
    </row>
    <row r="324" spans="3:5" ht="12.75" customHeight="1">
      <c r="C324" s="313"/>
      <c r="D324" s="313"/>
      <c r="E324" s="313"/>
    </row>
    <row r="325" spans="3:5" ht="12.75" customHeight="1">
      <c r="C325" s="313"/>
      <c r="D325" s="313"/>
      <c r="E325" s="313"/>
    </row>
    <row r="326" spans="3:5" ht="12.75" customHeight="1">
      <c r="C326" s="313"/>
      <c r="D326" s="313"/>
      <c r="E326" s="313"/>
    </row>
    <row r="327" spans="3:5" ht="12.75" customHeight="1">
      <c r="C327" s="313"/>
      <c r="D327" s="313"/>
      <c r="E327" s="313"/>
    </row>
    <row r="328" spans="3:5" ht="12.75" customHeight="1">
      <c r="C328" s="313"/>
      <c r="D328" s="313"/>
      <c r="E328" s="313"/>
    </row>
    <row r="329" spans="3:5" ht="12.75" customHeight="1">
      <c r="C329" s="313"/>
      <c r="D329" s="313"/>
      <c r="E329" s="313"/>
    </row>
    <row r="330" spans="3:5" ht="12.75" customHeight="1">
      <c r="C330" s="313"/>
      <c r="D330" s="313"/>
      <c r="E330" s="313"/>
    </row>
    <row r="331" spans="3:5" ht="12.75" customHeight="1">
      <c r="C331" s="313"/>
      <c r="D331" s="313"/>
      <c r="E331" s="313"/>
    </row>
    <row r="332" spans="3:5" ht="12.75" customHeight="1">
      <c r="C332" s="313"/>
      <c r="D332" s="313"/>
      <c r="E332" s="313"/>
    </row>
    <row r="333" spans="3:5" ht="12.75" customHeight="1">
      <c r="C333" s="313"/>
      <c r="D333" s="313"/>
      <c r="E333" s="313"/>
    </row>
    <row r="334" spans="3:5" ht="12.75" customHeight="1">
      <c r="C334" s="313"/>
      <c r="D334" s="313"/>
      <c r="E334" s="313"/>
    </row>
    <row r="335" spans="3:5" ht="12.75" customHeight="1">
      <c r="C335" s="313"/>
      <c r="D335" s="313"/>
      <c r="E335" s="313"/>
    </row>
    <row r="336" spans="3:5" ht="12.75" customHeight="1">
      <c r="C336" s="313"/>
      <c r="D336" s="313"/>
      <c r="E336" s="313"/>
    </row>
    <row r="337" spans="3:5" ht="12.75" customHeight="1">
      <c r="C337" s="313"/>
      <c r="D337" s="313"/>
      <c r="E337" s="313"/>
    </row>
    <row r="338" spans="3:5" ht="12.75" customHeight="1">
      <c r="C338" s="313"/>
      <c r="D338" s="313"/>
      <c r="E338" s="313"/>
    </row>
    <row r="339" spans="3:5" ht="12.75" customHeight="1">
      <c r="C339" s="313"/>
      <c r="D339" s="313"/>
      <c r="E339" s="313"/>
    </row>
    <row r="340" spans="3:5" ht="12.75" customHeight="1">
      <c r="C340" s="313"/>
      <c r="D340" s="313"/>
      <c r="E340" s="313"/>
    </row>
    <row r="341" spans="3:5" ht="12.75" customHeight="1">
      <c r="C341" s="313"/>
      <c r="D341" s="313"/>
      <c r="E341" s="313"/>
    </row>
    <row r="342" spans="3:5" ht="12.75" customHeight="1">
      <c r="C342" s="313"/>
      <c r="D342" s="313"/>
      <c r="E342" s="313"/>
    </row>
  </sheetData>
  <printOptions horizontalCentered="1"/>
  <pageMargins left="0.18" right="0.17" top="1" bottom="0.75" header="0.3" footer="0.3"/>
  <pageSetup scale="99" orientation="landscape" r:id="rId1"/>
  <headerFooter>
    <oddFooter>&amp;C&amp;F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1105-B9E6-494B-9875-A31D782EDA7E}">
  <dimension ref="A1:C24"/>
  <sheetViews>
    <sheetView showGridLines="0" workbookViewId="0"/>
  </sheetViews>
  <sheetFormatPr defaultRowHeight="15"/>
  <cols>
    <col min="1" max="2" width="5.77734375" style="318" customWidth="1"/>
    <col min="3" max="3" width="104.109375" style="317" customWidth="1"/>
    <col min="4" max="16384" width="8.88671875" style="317"/>
  </cols>
  <sheetData>
    <row r="1" spans="1:3" ht="15.6">
      <c r="A1" s="320" t="s">
        <v>350</v>
      </c>
      <c r="B1" s="320"/>
      <c r="C1" s="320"/>
    </row>
    <row r="2" spans="1:3" ht="15.6">
      <c r="A2" s="320" t="s">
        <v>494</v>
      </c>
      <c r="B2" s="320"/>
      <c r="C2" s="320"/>
    </row>
    <row r="3" spans="1:3" ht="15.6">
      <c r="A3" s="320" t="s">
        <v>509</v>
      </c>
      <c r="B3" s="320"/>
      <c r="C3" s="320"/>
    </row>
    <row r="4" spans="1:3" ht="15.6">
      <c r="A4" s="320" t="s">
        <v>495</v>
      </c>
      <c r="B4" s="320"/>
      <c r="C4" s="320"/>
    </row>
    <row r="7" spans="1:3">
      <c r="A7" s="319" t="s">
        <v>496</v>
      </c>
      <c r="B7" s="319"/>
    </row>
    <row r="8" spans="1:3">
      <c r="B8" s="319" t="s">
        <v>502</v>
      </c>
    </row>
    <row r="9" spans="1:3">
      <c r="C9" s="317" t="s">
        <v>500</v>
      </c>
    </row>
    <row r="10" spans="1:3">
      <c r="C10" s="317" t="s">
        <v>497</v>
      </c>
    </row>
    <row r="12" spans="1:3">
      <c r="B12" s="319" t="s">
        <v>506</v>
      </c>
    </row>
    <row r="13" spans="1:3">
      <c r="C13" s="317" t="s">
        <v>499</v>
      </c>
    </row>
    <row r="15" spans="1:3">
      <c r="B15" s="319" t="s">
        <v>501</v>
      </c>
    </row>
    <row r="16" spans="1:3">
      <c r="C16" s="317" t="s">
        <v>498</v>
      </c>
    </row>
    <row r="19" spans="1:1">
      <c r="A19" s="319" t="s">
        <v>503</v>
      </c>
    </row>
    <row r="20" spans="1:1">
      <c r="A20" s="319" t="s">
        <v>504</v>
      </c>
    </row>
    <row r="21" spans="1:1">
      <c r="A21" s="319" t="s">
        <v>505</v>
      </c>
    </row>
    <row r="22" spans="1:1">
      <c r="A22" s="319" t="s">
        <v>507</v>
      </c>
    </row>
    <row r="23" spans="1:1">
      <c r="A23" s="319" t="s">
        <v>508</v>
      </c>
    </row>
    <row r="24" spans="1:1">
      <c r="A24" s="319"/>
    </row>
  </sheetData>
  <printOptions horizontalCentered="1"/>
  <pageMargins left="0.17" right="0.17" top="1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AA9D8-ED73-4ABF-A967-A6F2471C49AD}">
  <dimension ref="A1:C23"/>
  <sheetViews>
    <sheetView showGridLines="0" workbookViewId="0"/>
  </sheetViews>
  <sheetFormatPr defaultRowHeight="15"/>
  <cols>
    <col min="1" max="2" width="5.77734375" style="318" customWidth="1"/>
    <col min="3" max="3" width="92.6640625" style="317" customWidth="1"/>
    <col min="4" max="16384" width="8.88671875" style="317"/>
  </cols>
  <sheetData>
    <row r="1" spans="1:3" ht="15.6">
      <c r="A1" s="320" t="s">
        <v>350</v>
      </c>
      <c r="B1" s="320"/>
      <c r="C1" s="320"/>
    </row>
    <row r="2" spans="1:3" ht="15.6">
      <c r="A2" s="320" t="s">
        <v>494</v>
      </c>
      <c r="B2" s="320"/>
      <c r="C2" s="320"/>
    </row>
    <row r="3" spans="1:3" ht="15.6">
      <c r="A3" s="320" t="s">
        <v>510</v>
      </c>
      <c r="B3" s="320"/>
      <c r="C3" s="320"/>
    </row>
    <row r="6" spans="1:3">
      <c r="A6" s="319" t="s">
        <v>511</v>
      </c>
      <c r="B6" s="319"/>
    </row>
    <row r="7" spans="1:3">
      <c r="B7" s="319" t="s">
        <v>512</v>
      </c>
    </row>
    <row r="8" spans="1:3">
      <c r="C8" s="317" t="s">
        <v>513</v>
      </c>
    </row>
    <row r="10" spans="1:3">
      <c r="A10" s="319" t="s">
        <v>514</v>
      </c>
    </row>
    <row r="11" spans="1:3">
      <c r="B11" s="319" t="s">
        <v>515</v>
      </c>
    </row>
    <row r="12" spans="1:3">
      <c r="B12" s="319" t="s">
        <v>516</v>
      </c>
    </row>
    <row r="13" spans="1:3">
      <c r="B13" s="319" t="s">
        <v>517</v>
      </c>
    </row>
    <row r="14" spans="1:3">
      <c r="B14" s="319"/>
      <c r="C14" s="317" t="s">
        <v>518</v>
      </c>
    </row>
    <row r="18" spans="1:3" s="318" customFormat="1">
      <c r="A18" s="319"/>
      <c r="C18" s="317"/>
    </row>
    <row r="19" spans="1:3" s="318" customFormat="1">
      <c r="A19" s="319"/>
      <c r="C19" s="317"/>
    </row>
    <row r="20" spans="1:3" s="318" customFormat="1">
      <c r="A20" s="319"/>
      <c r="C20" s="317"/>
    </row>
    <row r="21" spans="1:3" s="318" customFormat="1">
      <c r="A21" s="319"/>
      <c r="C21" s="317"/>
    </row>
    <row r="22" spans="1:3" s="318" customFormat="1">
      <c r="A22" s="319"/>
      <c r="C22" s="317"/>
    </row>
    <row r="23" spans="1:3" s="318" customFormat="1">
      <c r="A23" s="319"/>
      <c r="C23" s="317"/>
    </row>
  </sheetData>
  <printOptions horizontalCentered="1"/>
  <pageMargins left="0.17" right="0.17" top="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MDU Attachment O</vt:lpstr>
      <vt:lpstr>2017 TU</vt:lpstr>
      <vt:lpstr>2015 TU </vt:lpstr>
      <vt:lpstr>Variances &gt; 20%</vt:lpstr>
      <vt:lpstr>EL14-12 ROE</vt:lpstr>
      <vt:lpstr>GFA Load &amp; Revenue</vt:lpstr>
      <vt:lpstr>'2015 TU '!Print_Area</vt:lpstr>
      <vt:lpstr>'2017 TU'!Print_Area</vt:lpstr>
      <vt:lpstr>'EL14-12 ROE'!Print_Area</vt:lpstr>
      <vt:lpstr>'GFA Load &amp; Revenue'!Print_Area</vt:lpstr>
      <vt:lpstr>'MDU Attachment O'!Print_Area</vt:lpstr>
      <vt:lpstr>'Variances &gt; 20%'!Print_Area</vt:lpstr>
    </vt:vector>
  </TitlesOfParts>
  <Company>MDUR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Hahn</dc:creator>
  <cp:lastModifiedBy>Bosch, Stephanie</cp:lastModifiedBy>
  <cp:lastPrinted>2018-05-29T15:42:03Z</cp:lastPrinted>
  <dcterms:created xsi:type="dcterms:W3CDTF">2012-06-25T21:20:46Z</dcterms:created>
  <dcterms:modified xsi:type="dcterms:W3CDTF">2018-05-29T15:44:01Z</dcterms:modified>
</cp:coreProperties>
</file>