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ransmission\Transmission Strategy &amp; Business Planning\Rates\MISO Attachment O\2015\True-Up\Working Files\"/>
    </mc:Choice>
  </mc:AlternateContent>
  <bookViews>
    <workbookView xWindow="-15" yWindow="-15" windowWidth="15405" windowHeight="4485" tabRatio="893"/>
  </bookViews>
  <sheets>
    <sheet name="Cover Page" sheetId="4" r:id="rId1"/>
    <sheet name="Interest" sheetId="13" r:id="rId2"/>
    <sheet name="2015 Attachment O Actuals" sheetId="50" r:id="rId3"/>
    <sheet name="2015 Attachment GG Actuals" sheetId="52" r:id="rId4"/>
    <sheet name="Forward Rate TO Support Data_GG" sheetId="43" r:id="rId5"/>
    <sheet name="Project Descriptions_GG" sheetId="33" r:id="rId6"/>
    <sheet name="2015 Attachment MM Actuals" sheetId="51" r:id="rId7"/>
    <sheet name="Forward Rate TO Support Data_MM" sheetId="45" r:id="rId8"/>
    <sheet name="Project Description_MM" sheetId="36" r:id="rId9"/>
    <sheet name="2015 Attachment O Projected" sheetId="49" r:id="rId10"/>
    <sheet name="2015 Attachment GG Projected" sheetId="47" r:id="rId11"/>
    <sheet name="2015 Attachment MM Projected" sheetId="48" r:id="rId12"/>
  </sheets>
  <externalReferences>
    <externalReference r:id="rId13"/>
    <externalReference r:id="rId14"/>
    <externalReference r:id="rId15"/>
    <externalReference r:id="rId16"/>
  </externalReferences>
  <definedNames>
    <definedName name="_fees" localSheetId="3">[1]Assumptions!$D$109</definedName>
    <definedName name="_fees" localSheetId="6">[1]Assumptions!$D$109</definedName>
    <definedName name="_fees" localSheetId="4">[1]Assumptions!$D$109</definedName>
    <definedName name="_fees" localSheetId="7">[1]Assumptions!$D$109</definedName>
    <definedName name="_fees">[2]Assumptions!$D$109</definedName>
    <definedName name="_gpint" localSheetId="3">[1]Assumptions!$D$107:$AK$107</definedName>
    <definedName name="_gpint" localSheetId="6">[1]Assumptions!$D$107:$AK$107</definedName>
    <definedName name="_gpint" localSheetId="4">[1]Assumptions!$D$107:$AK$107</definedName>
    <definedName name="_gpint" localSheetId="7">[1]Assumptions!$D$107:$AK$107</definedName>
    <definedName name="_gpint">[2]Assumptions!$D$107:$AK$107</definedName>
    <definedName name="CH_COS" localSheetId="3">#REF!</definedName>
    <definedName name="CH_COS" localSheetId="10">#REF!</definedName>
    <definedName name="CH_COS" localSheetId="6">#REF!</definedName>
    <definedName name="CH_COS" localSheetId="11">#REF!</definedName>
    <definedName name="CH_COS" localSheetId="2">#REF!</definedName>
    <definedName name="CH_COS" localSheetId="9">#REF!</definedName>
    <definedName name="CH_COS" localSheetId="0">#REF!</definedName>
    <definedName name="CH_COS" localSheetId="4">#REF!</definedName>
    <definedName name="CH_COS" localSheetId="7">#REF!</definedName>
    <definedName name="CH_COS" localSheetId="8">#REF!</definedName>
    <definedName name="CH_COS" localSheetId="5">#REF!</definedName>
    <definedName name="CH_COS">#REF!</definedName>
    <definedName name="NEW">#REF!</definedName>
    <definedName name="NSP_COS" localSheetId="3">#REF!</definedName>
    <definedName name="NSP_COS" localSheetId="6">#REF!</definedName>
    <definedName name="NSP_COS" localSheetId="2">#REF!</definedName>
    <definedName name="NSP_COS" localSheetId="9">#REF!</definedName>
    <definedName name="NSP_COS" localSheetId="4">#REF!</definedName>
    <definedName name="NSP_COS" localSheetId="7">#REF!</definedName>
    <definedName name="NSP_COS" localSheetId="8">#REF!</definedName>
    <definedName name="NSP_COS" localSheetId="5">#REF!</definedName>
    <definedName name="NSP_COS">#REF!</definedName>
    <definedName name="_xlnm.Print_Area" localSheetId="3">'2015 Attachment GG Actuals'!$A$1:$Q$110</definedName>
    <definedName name="_xlnm.Print_Area" localSheetId="10">'2015 Attachment GG Projected'!$A$1:$Q$111</definedName>
    <definedName name="_xlnm.Print_Area" localSheetId="6">'2015 Attachment MM Actuals'!$A$1:$U$111</definedName>
    <definedName name="_xlnm.Print_Area" localSheetId="11">'2015 Attachment MM Projected'!$A$1:$U$111</definedName>
    <definedName name="_xlnm.Print_Area" localSheetId="2">'2015 Attachment O Actuals'!$A$1:$M$394</definedName>
    <definedName name="_xlnm.Print_Area" localSheetId="9">'2015 Attachment O Projected'!$A$1:$M$394</definedName>
    <definedName name="_xlnm.Print_Area" localSheetId="0">'Cover Page'!$A$1:$K$36</definedName>
    <definedName name="_xlnm.Print_Area" localSheetId="4">'Forward Rate TO Support Data_GG'!$A$1:$X$62</definedName>
    <definedName name="_xlnm.Print_Area" localSheetId="7">'Forward Rate TO Support Data_MM'!$A$1:$K$63</definedName>
    <definedName name="_xlnm.Print_Area" localSheetId="5">'Project Descriptions_GG'!$A$1:$D$18</definedName>
    <definedName name="Print1" localSheetId="3">#REF!</definedName>
    <definedName name="Print1" localSheetId="10">#REF!</definedName>
    <definedName name="Print1" localSheetId="6">#REF!</definedName>
    <definedName name="Print1" localSheetId="11">#REF!</definedName>
    <definedName name="Print1" localSheetId="2">#REF!</definedName>
    <definedName name="Print1" localSheetId="9">#REF!</definedName>
    <definedName name="Print1" localSheetId="0">#REF!</definedName>
    <definedName name="Print1" localSheetId="4">#REF!</definedName>
    <definedName name="Print1" localSheetId="7">#REF!</definedName>
    <definedName name="Print1" localSheetId="8">#REF!</definedName>
    <definedName name="Print1" localSheetId="5">#REF!</definedName>
    <definedName name="Print1">#REF!</definedName>
    <definedName name="Print3" localSheetId="3">#REF!</definedName>
    <definedName name="Print3" localSheetId="6">#REF!</definedName>
    <definedName name="Print3" localSheetId="2">#REF!</definedName>
    <definedName name="Print3" localSheetId="9">#REF!</definedName>
    <definedName name="Print3" localSheetId="4">#REF!</definedName>
    <definedName name="Print3" localSheetId="7">#REF!</definedName>
    <definedName name="Print3" localSheetId="8">#REF!</definedName>
    <definedName name="Print3" localSheetId="5">#REF!</definedName>
    <definedName name="Print3">#REF!</definedName>
    <definedName name="Print4" localSheetId="3">#REF!</definedName>
    <definedName name="Print4" localSheetId="6">#REF!</definedName>
    <definedName name="Print4" localSheetId="2">#REF!</definedName>
    <definedName name="Print4" localSheetId="9">#REF!</definedName>
    <definedName name="Print4" localSheetId="4">#REF!</definedName>
    <definedName name="Print4" localSheetId="7">#REF!</definedName>
    <definedName name="Print4" localSheetId="8">#REF!</definedName>
    <definedName name="Print4" localSheetId="5">#REF!</definedName>
    <definedName name="Print4">#REF!</definedName>
    <definedName name="Print5" localSheetId="3">#REF!</definedName>
    <definedName name="Print5" localSheetId="6">#REF!</definedName>
    <definedName name="Print5" localSheetId="2">#REF!</definedName>
    <definedName name="Print5" localSheetId="9">#REF!</definedName>
    <definedName name="Print5" localSheetId="4">#REF!</definedName>
    <definedName name="Print5">#REF!</definedName>
    <definedName name="ProjIDList" localSheetId="3">#REF!</definedName>
    <definedName name="ProjIDList" localSheetId="6">#REF!</definedName>
    <definedName name="ProjIDList" localSheetId="2">#REF!</definedName>
    <definedName name="ProjIDList" localSheetId="9">#REF!</definedName>
    <definedName name="ProjIDList" localSheetId="4">#REF!</definedName>
    <definedName name="ProjIDList">#REF!</definedName>
    <definedName name="PSCo_COS" localSheetId="3">#REF!</definedName>
    <definedName name="PSCo_COS" localSheetId="6">#REF!</definedName>
    <definedName name="PSCo_COS" localSheetId="2">#REF!</definedName>
    <definedName name="PSCo_COS" localSheetId="9">#REF!</definedName>
    <definedName name="PSCo_COS" localSheetId="4">#REF!</definedName>
    <definedName name="PSCo_COS">#REF!</definedName>
    <definedName name="q_MTEP06_App_AB_Facility" localSheetId="3">#REF!</definedName>
    <definedName name="q_MTEP06_App_AB_Facility" localSheetId="6">#REF!</definedName>
    <definedName name="q_MTEP06_App_AB_Facility" localSheetId="2">#REF!</definedName>
    <definedName name="q_MTEP06_App_AB_Facility" localSheetId="9">#REF!</definedName>
    <definedName name="q_MTEP06_App_AB_Facility" localSheetId="4">#REF!</definedName>
    <definedName name="q_MTEP06_App_AB_Facility">#REF!</definedName>
    <definedName name="q_MTEP06_App_AB_Projects" localSheetId="3">#REF!</definedName>
    <definedName name="q_MTEP06_App_AB_Projects" localSheetId="6">#REF!</definedName>
    <definedName name="q_MTEP06_App_AB_Projects" localSheetId="2">#REF!</definedName>
    <definedName name="q_MTEP06_App_AB_Projects" localSheetId="9">#REF!</definedName>
    <definedName name="q_MTEP06_App_AB_Projects" localSheetId="4">#REF!</definedName>
    <definedName name="q_MTEP06_App_AB_Projects">#REF!</definedName>
    <definedName name="revreq" localSheetId="3">#REF!</definedName>
    <definedName name="revreq" localSheetId="6">#REF!</definedName>
    <definedName name="revreq" localSheetId="2">#REF!</definedName>
    <definedName name="revreq" localSheetId="9">#REF!</definedName>
    <definedName name="revreq" localSheetId="4">#REF!</definedName>
    <definedName name="revreq">#REF!</definedName>
    <definedName name="SPS_COS" localSheetId="3">#REF!</definedName>
    <definedName name="SPS_COS" localSheetId="6">#REF!</definedName>
    <definedName name="SPS_COS" localSheetId="2">#REF!</definedName>
    <definedName name="SPS_COS" localSheetId="9">#REF!</definedName>
    <definedName name="SPS_COS" localSheetId="4">#REF!</definedName>
    <definedName name="SPS_COS">#REF!</definedName>
    <definedName name="Xcel" localSheetId="3">'[3]Data Entry and Forecaster'!#REF!</definedName>
    <definedName name="Xcel" localSheetId="10">'[3]Data Entry and Forecaster'!#REF!</definedName>
    <definedName name="Xcel" localSheetId="6">'[3]Data Entry and Forecaster'!#REF!</definedName>
    <definedName name="Xcel" localSheetId="11">'[3]Data Entry and Forecaster'!#REF!</definedName>
    <definedName name="Xcel" localSheetId="9">'[3]Data Entry and Forecaster'!#REF!</definedName>
    <definedName name="Xcel" localSheetId="4">'[4]Data Entry and Forecaster'!#REF!</definedName>
    <definedName name="Xcel" localSheetId="7">'[3]Data Entry and Forecaster'!#REF!</definedName>
    <definedName name="Xcel">'[3]Data Entry and Forecaster'!#REF!</definedName>
    <definedName name="Xcel_COS" localSheetId="3">#REF!</definedName>
    <definedName name="Xcel_COS" localSheetId="10">#REF!</definedName>
    <definedName name="Xcel_COS" localSheetId="6">#REF!</definedName>
    <definedName name="Xcel_COS" localSheetId="11">#REF!</definedName>
    <definedName name="Xcel_COS" localSheetId="2">#REF!</definedName>
    <definedName name="Xcel_COS" localSheetId="9">#REF!</definedName>
    <definedName name="Xcel_COS" localSheetId="0">#REF!</definedName>
    <definedName name="Xcel_COS" localSheetId="4">#REF!</definedName>
    <definedName name="Xcel_COS" localSheetId="7">#REF!</definedName>
    <definedName name="Xcel_COS" localSheetId="8">#REF!</definedName>
    <definedName name="Xcel_COS" localSheetId="5">#REF!</definedName>
    <definedName name="Xcel_COS">#REF!</definedName>
    <definedName name="Z_427DB12F_9E50_4846_983A_9F849E17ED71_.wvu.PrintArea" localSheetId="2" hidden="1">'2015 Attachment O Actuals'!$A$2:$L$391</definedName>
    <definedName name="Z_427DB12F_9E50_4846_983A_9F849E17ED71_.wvu.PrintArea" localSheetId="9" hidden="1">'2015 Attachment O Projected'!$A$2:$L$391</definedName>
    <definedName name="Z_5FC57E08_4390_4F8D_BE44_E5EE576F5EAF_.wvu.PrintArea" localSheetId="2" hidden="1">'2015 Attachment O Actuals'!$A$2:$L$391</definedName>
    <definedName name="Z_5FC57E08_4390_4F8D_BE44_E5EE576F5EAF_.wvu.PrintArea" localSheetId="9" hidden="1">'2015 Attachment O Projected'!$A$2:$L$391</definedName>
    <definedName name="Z_F9E9D305_4D67_4C3B_90D0_7694E582CF29_.wvu.PrintArea" localSheetId="2" hidden="1">'2015 Attachment O Actuals'!$A$2:$M$391</definedName>
    <definedName name="Z_F9E9D305_4D67_4C3B_90D0_7694E582CF29_.wvu.PrintArea" localSheetId="9" hidden="1">'2015 Attachment O Projected'!$A$2:$M$391</definedName>
    <definedName name="Z_FEF1DE65_DED2_42B5_8A92_9E005F42681D_.wvu.PrintArea" localSheetId="2" hidden="1">'2015 Attachment O Actuals'!$A$2:$M$391</definedName>
    <definedName name="Z_FEF1DE65_DED2_42B5_8A92_9E005F42681D_.wvu.PrintArea" localSheetId="9" hidden="1">'2015 Attachment O Projected'!$A$2:$M$391</definedName>
  </definedNames>
  <calcPr calcId="152511"/>
</workbook>
</file>

<file path=xl/calcChain.xml><?xml version="1.0" encoding="utf-8"?>
<calcChain xmlns="http://schemas.openxmlformats.org/spreadsheetml/2006/main">
  <c r="I16" i="4" l="1"/>
  <c r="I13" i="4"/>
  <c r="I5" i="4"/>
  <c r="L83" i="52" l="1"/>
  <c r="L82" i="52"/>
  <c r="L81" i="52"/>
  <c r="L80" i="52"/>
  <c r="L79" i="52"/>
  <c r="L78" i="52"/>
  <c r="L77" i="52"/>
  <c r="L76" i="52"/>
  <c r="L75" i="52"/>
  <c r="K74" i="52"/>
  <c r="K73" i="52"/>
  <c r="G65" i="52"/>
  <c r="G63" i="52"/>
  <c r="Q62" i="52"/>
  <c r="G62" i="52"/>
  <c r="C62" i="52"/>
  <c r="Q61" i="52"/>
  <c r="L45" i="52"/>
  <c r="G41" i="52"/>
  <c r="L41" i="52" s="1"/>
  <c r="G37" i="52"/>
  <c r="L37" i="52" s="1"/>
  <c r="L31" i="52"/>
  <c r="G31" i="52"/>
  <c r="G27" i="52"/>
  <c r="L27" i="52" s="1"/>
  <c r="L23" i="52"/>
  <c r="G23" i="52"/>
  <c r="P92" i="52" l="1"/>
  <c r="L73" i="52"/>
  <c r="L92" i="52"/>
  <c r="L74" i="52"/>
  <c r="L33" i="52"/>
  <c r="L43" i="52"/>
  <c r="I74" i="52" l="1"/>
  <c r="J74" i="52" s="1"/>
  <c r="I82" i="52"/>
  <c r="J82" i="52" s="1"/>
  <c r="I81" i="52"/>
  <c r="J81" i="52" s="1"/>
  <c r="I80" i="52"/>
  <c r="J80" i="52" s="1"/>
  <c r="I79" i="52"/>
  <c r="J79" i="52" s="1"/>
  <c r="I78" i="52"/>
  <c r="J78" i="52" s="1"/>
  <c r="I77" i="52"/>
  <c r="J77" i="52" s="1"/>
  <c r="I76" i="52"/>
  <c r="J76" i="52" s="1"/>
  <c r="I75" i="52"/>
  <c r="J75" i="52" s="1"/>
  <c r="I73" i="52"/>
  <c r="J73" i="52" s="1"/>
  <c r="I83" i="52"/>
  <c r="J83" i="52" s="1"/>
  <c r="F73" i="52"/>
  <c r="G73" i="52" s="1"/>
  <c r="F79" i="52"/>
  <c r="G79" i="52" s="1"/>
  <c r="N79" i="52" s="1"/>
  <c r="F77" i="52"/>
  <c r="G77" i="52" s="1"/>
  <c r="F76" i="52"/>
  <c r="G76" i="52" s="1"/>
  <c r="F75" i="52"/>
  <c r="G75" i="52" s="1"/>
  <c r="F83" i="52"/>
  <c r="G83" i="52" s="1"/>
  <c r="F82" i="52"/>
  <c r="G82" i="52" s="1"/>
  <c r="N82" i="52" s="1"/>
  <c r="F81" i="52"/>
  <c r="G81" i="52" s="1"/>
  <c r="N81" i="52" s="1"/>
  <c r="F80" i="52"/>
  <c r="G80" i="52" s="1"/>
  <c r="N80" i="52" s="1"/>
  <c r="F78" i="52"/>
  <c r="G78" i="52" s="1"/>
  <c r="F74" i="52"/>
  <c r="G74" i="52" s="1"/>
  <c r="N74" i="52" s="1"/>
  <c r="N77" i="52" l="1"/>
  <c r="O77" i="52" s="1"/>
  <c r="N83" i="52"/>
  <c r="O83" i="52" s="1"/>
  <c r="Q74" i="52"/>
  <c r="O74" i="52"/>
  <c r="Q82" i="52"/>
  <c r="O82" i="52"/>
  <c r="Q77" i="52"/>
  <c r="N78" i="52"/>
  <c r="Q83" i="52"/>
  <c r="Q79" i="52"/>
  <c r="O79" i="52"/>
  <c r="Q80" i="52"/>
  <c r="O80" i="52"/>
  <c r="N75" i="52"/>
  <c r="N73" i="52"/>
  <c r="Q81" i="52"/>
  <c r="O81" i="52"/>
  <c r="N76" i="52"/>
  <c r="Q76" i="52" l="1"/>
  <c r="O76" i="52"/>
  <c r="Q75" i="52"/>
  <c r="O75" i="52"/>
  <c r="N92" i="52"/>
  <c r="O73" i="52"/>
  <c r="Q73" i="52"/>
  <c r="Q78" i="52"/>
  <c r="O78" i="52"/>
  <c r="Q92" i="52" l="1"/>
  <c r="O92" i="52"/>
  <c r="O94" i="52" s="1"/>
  <c r="T94" i="51"/>
  <c r="L76" i="51"/>
  <c r="K68" i="51"/>
  <c r="U66" i="51"/>
  <c r="K66" i="51"/>
  <c r="U65" i="51"/>
  <c r="K65" i="51"/>
  <c r="C65" i="51"/>
  <c r="L54" i="51"/>
  <c r="O76" i="51" s="1"/>
  <c r="G46" i="51"/>
  <c r="L46" i="51" s="1"/>
  <c r="L40" i="51"/>
  <c r="G40" i="51"/>
  <c r="G36" i="51"/>
  <c r="L36" i="51" s="1"/>
  <c r="G31" i="51"/>
  <c r="G32" i="51" s="1"/>
  <c r="L32" i="51" s="1"/>
  <c r="G27" i="51"/>
  <c r="G28" i="51" s="1"/>
  <c r="L28" i="51" s="1"/>
  <c r="G76" i="51" s="1"/>
  <c r="G20" i="51"/>
  <c r="G50" i="51" s="1"/>
  <c r="L50" i="51" s="1"/>
  <c r="H76" i="51" l="1"/>
  <c r="P76" i="51"/>
  <c r="P94" i="51" s="1"/>
  <c r="L42" i="51"/>
  <c r="I76" i="51" s="1"/>
  <c r="J76" i="51" s="1"/>
  <c r="K76" i="51" s="1"/>
  <c r="L52" i="51"/>
  <c r="M76" i="51" s="1"/>
  <c r="N76" i="51" s="1"/>
  <c r="R76" i="51" l="1"/>
  <c r="R94" i="51" s="1"/>
  <c r="U76" i="51" l="1"/>
  <c r="U94" i="51" s="1"/>
  <c r="S76" i="51"/>
  <c r="S94" i="51" s="1"/>
  <c r="S96" i="51" s="1"/>
  <c r="E317" i="50"/>
  <c r="L315" i="50"/>
  <c r="E315" i="50"/>
  <c r="E314" i="50"/>
  <c r="C314" i="50"/>
  <c r="J305" i="50"/>
  <c r="J295" i="50"/>
  <c r="F277" i="50"/>
  <c r="E277" i="50"/>
  <c r="H276" i="50"/>
  <c r="J276" i="50" s="1"/>
  <c r="F276" i="50"/>
  <c r="H275" i="50"/>
  <c r="H284" i="50" s="1"/>
  <c r="J284" i="50" s="1"/>
  <c r="F275" i="50"/>
  <c r="E268" i="50"/>
  <c r="H266" i="50" s="1"/>
  <c r="E260" i="50"/>
  <c r="H259" i="50"/>
  <c r="H258" i="50"/>
  <c r="H256" i="50"/>
  <c r="N255" i="50"/>
  <c r="N254" i="50"/>
  <c r="J250" i="50"/>
  <c r="N247" i="50"/>
  <c r="N249" i="50" s="1"/>
  <c r="J246" i="50"/>
  <c r="J248" i="50" s="1"/>
  <c r="J237" i="50"/>
  <c r="E231" i="50"/>
  <c r="E229" i="50"/>
  <c r="L228" i="50"/>
  <c r="E228" i="50"/>
  <c r="C228" i="50"/>
  <c r="J214" i="50"/>
  <c r="J209" i="50"/>
  <c r="E193" i="50"/>
  <c r="E197" i="50" s="1"/>
  <c r="E189" i="50"/>
  <c r="E185" i="50"/>
  <c r="G183" i="50"/>
  <c r="G179" i="50"/>
  <c r="E174" i="50"/>
  <c r="C173" i="50"/>
  <c r="J171" i="50"/>
  <c r="J170" i="50"/>
  <c r="C169" i="50"/>
  <c r="E166" i="50"/>
  <c r="J165" i="50"/>
  <c r="G163" i="50"/>
  <c r="G162" i="50"/>
  <c r="G161" i="50"/>
  <c r="E151" i="50"/>
  <c r="E149" i="50"/>
  <c r="L148" i="50"/>
  <c r="E148" i="50"/>
  <c r="C148" i="50"/>
  <c r="E128" i="50"/>
  <c r="E131" i="50" s="1"/>
  <c r="E123" i="50"/>
  <c r="J122" i="50"/>
  <c r="J121" i="50"/>
  <c r="G119" i="50"/>
  <c r="J112" i="50"/>
  <c r="E109" i="50"/>
  <c r="E108" i="50"/>
  <c r="E110" i="50" s="1"/>
  <c r="E133" i="50" s="1"/>
  <c r="E107" i="50"/>
  <c r="C107" i="50"/>
  <c r="E106" i="50"/>
  <c r="C106" i="50"/>
  <c r="E105" i="50"/>
  <c r="C105" i="50"/>
  <c r="E102" i="50"/>
  <c r="G101" i="50"/>
  <c r="C101" i="50"/>
  <c r="C109" i="50" s="1"/>
  <c r="G100" i="50"/>
  <c r="C100" i="50"/>
  <c r="C108" i="50" s="1"/>
  <c r="H99" i="50"/>
  <c r="G99" i="50"/>
  <c r="C99" i="50"/>
  <c r="G98" i="50"/>
  <c r="G125" i="50" s="1"/>
  <c r="C98" i="50"/>
  <c r="H97" i="50"/>
  <c r="G97" i="50"/>
  <c r="C97" i="50"/>
  <c r="R96" i="50"/>
  <c r="Q96" i="50"/>
  <c r="P96" i="50"/>
  <c r="O96" i="50"/>
  <c r="R95" i="50"/>
  <c r="P95" i="50"/>
  <c r="R94" i="50"/>
  <c r="P94" i="50"/>
  <c r="E94" i="50"/>
  <c r="R93" i="50"/>
  <c r="P93" i="50"/>
  <c r="R92" i="50"/>
  <c r="P92" i="50"/>
  <c r="R91" i="50"/>
  <c r="P91" i="50"/>
  <c r="E82" i="50"/>
  <c r="E80" i="50"/>
  <c r="J79" i="50"/>
  <c r="E79" i="50"/>
  <c r="C79" i="50"/>
  <c r="J59" i="50"/>
  <c r="J58" i="50"/>
  <c r="P50" i="50"/>
  <c r="J46" i="50"/>
  <c r="J27" i="50"/>
  <c r="J29" i="50" s="1"/>
  <c r="J23" i="50"/>
  <c r="G16" i="50"/>
  <c r="E16" i="50"/>
  <c r="E15" i="50"/>
  <c r="H285" i="50" l="1"/>
  <c r="J285" i="50" s="1"/>
  <c r="J286" i="50" s="1"/>
  <c r="J288" i="50" s="1"/>
  <c r="J240" i="50"/>
  <c r="J242" i="50" s="1"/>
  <c r="J251" i="50" s="1"/>
  <c r="J275" i="50"/>
  <c r="J277" i="50" s="1"/>
  <c r="H90" i="50" l="1"/>
  <c r="J90" i="50" s="1"/>
  <c r="F257" i="50"/>
  <c r="H257" i="50" s="1"/>
  <c r="H260" i="50" s="1"/>
  <c r="J260" i="50" s="1"/>
  <c r="J252" i="50"/>
  <c r="H98" i="50"/>
  <c r="H15" i="50"/>
  <c r="E190" i="50"/>
  <c r="J280" i="50"/>
  <c r="E200" i="50"/>
  <c r="H125" i="50" l="1"/>
  <c r="J98" i="50"/>
  <c r="H129" i="50"/>
  <c r="J129" i="50" s="1"/>
  <c r="H159" i="50"/>
  <c r="J159" i="50" s="1"/>
  <c r="H158" i="50"/>
  <c r="E196" i="50"/>
  <c r="E198" i="50" s="1"/>
  <c r="E204" i="50" s="1"/>
  <c r="E215" i="50" s="1"/>
  <c r="H161" i="50"/>
  <c r="J161" i="50" s="1"/>
  <c r="J266" i="50"/>
  <c r="L266" i="50" s="1"/>
  <c r="H162" i="50"/>
  <c r="J162" i="50" s="1"/>
  <c r="H92" i="50"/>
  <c r="H160" i="50"/>
  <c r="H17" i="50"/>
  <c r="J17" i="50" s="1"/>
  <c r="H18" i="50"/>
  <c r="J18" i="50" s="1"/>
  <c r="J15" i="50"/>
  <c r="J19" i="50" s="1"/>
  <c r="H16" i="50"/>
  <c r="J16" i="50" s="1"/>
  <c r="O97" i="50"/>
  <c r="L90" i="50"/>
  <c r="H172" i="50" l="1"/>
  <c r="J160" i="50"/>
  <c r="H100" i="50"/>
  <c r="J100" i="50" s="1"/>
  <c r="J92" i="50"/>
  <c r="J106" i="50"/>
  <c r="H164" i="50"/>
  <c r="H93" i="50"/>
  <c r="H163" i="50"/>
  <c r="J163" i="50" s="1"/>
  <c r="J158" i="50"/>
  <c r="H169" i="50"/>
  <c r="J169" i="50" s="1"/>
  <c r="J125" i="50"/>
  <c r="H101" i="50" l="1"/>
  <c r="J101" i="50" s="1"/>
  <c r="J102" i="50" s="1"/>
  <c r="J93" i="50"/>
  <c r="J109" i="50" s="1"/>
  <c r="J108" i="50"/>
  <c r="J110" i="50" s="1"/>
  <c r="H173" i="50"/>
  <c r="J173" i="50" s="1"/>
  <c r="J164" i="50"/>
  <c r="J166" i="50" s="1"/>
  <c r="J128" i="50" s="1"/>
  <c r="J172" i="50"/>
  <c r="J174" i="50" s="1"/>
  <c r="H178" i="50"/>
  <c r="H110" i="50" l="1"/>
  <c r="H179" i="50"/>
  <c r="J179" i="50" s="1"/>
  <c r="J178" i="50"/>
  <c r="J94" i="50"/>
  <c r="H94" i="50" s="1"/>
  <c r="H181" i="50" l="1"/>
  <c r="H130" i="50"/>
  <c r="J130" i="50" s="1"/>
  <c r="J131" i="50" s="1"/>
  <c r="H117" i="50"/>
  <c r="H197" i="50"/>
  <c r="J197" i="50" s="1"/>
  <c r="H118" i="50" l="1"/>
  <c r="J117" i="50"/>
  <c r="J181" i="50"/>
  <c r="H183" i="50"/>
  <c r="H184" i="50" l="1"/>
  <c r="J184" i="50" s="1"/>
  <c r="J183" i="50"/>
  <c r="J185" i="50"/>
  <c r="J123" i="50"/>
  <c r="J133" i="50" s="1"/>
  <c r="J200" i="50" s="1"/>
  <c r="H119" i="50"/>
  <c r="J119" i="50" s="1"/>
  <c r="H120" i="50"/>
  <c r="J120" i="50" s="1"/>
  <c r="J118" i="50"/>
  <c r="J196" i="50" l="1"/>
  <c r="J198" i="50" s="1"/>
  <c r="J204" i="50" s="1"/>
  <c r="J215" i="50" s="1"/>
  <c r="J11" i="50" s="1"/>
  <c r="J33" i="50" s="1"/>
  <c r="O47" i="50" l="1"/>
  <c r="J36" i="50"/>
  <c r="E48" i="50" s="1"/>
  <c r="O46" i="50"/>
  <c r="O45" i="50"/>
  <c r="O50" i="50" s="1"/>
  <c r="O49" i="50"/>
  <c r="O48" i="50"/>
  <c r="J55" i="50" l="1"/>
  <c r="J53" i="50"/>
  <c r="E55" i="50"/>
  <c r="E53" i="50"/>
  <c r="E49" i="50"/>
  <c r="J54" i="50"/>
  <c r="E54" i="50"/>
  <c r="D26" i="13" l="1"/>
  <c r="I14" i="4"/>
  <c r="I6" i="4"/>
  <c r="E317" i="49"/>
  <c r="L315" i="49"/>
  <c r="E315" i="49"/>
  <c r="E314" i="49"/>
  <c r="C314" i="49"/>
  <c r="J305" i="49"/>
  <c r="E16" i="49" s="1"/>
  <c r="J295" i="49"/>
  <c r="E277" i="49"/>
  <c r="F277" i="49" s="1"/>
  <c r="H276" i="49"/>
  <c r="H275" i="49"/>
  <c r="H284" i="49" s="1"/>
  <c r="J284" i="49" s="1"/>
  <c r="F275" i="49"/>
  <c r="E268" i="49"/>
  <c r="H266" i="49"/>
  <c r="E260" i="49"/>
  <c r="H259" i="49"/>
  <c r="H258" i="49"/>
  <c r="H256" i="49"/>
  <c r="J248" i="49"/>
  <c r="J250" i="49" s="1"/>
  <c r="J246" i="49"/>
  <c r="J237" i="49"/>
  <c r="E231" i="49"/>
  <c r="E229" i="49"/>
  <c r="L228" i="49"/>
  <c r="E228" i="49"/>
  <c r="C228" i="49"/>
  <c r="J214" i="49"/>
  <c r="J209" i="49"/>
  <c r="E189" i="49"/>
  <c r="E193" i="49" s="1"/>
  <c r="E197" i="49" s="1"/>
  <c r="E185" i="49"/>
  <c r="G183" i="49"/>
  <c r="G179" i="49"/>
  <c r="E174" i="49"/>
  <c r="C173" i="49"/>
  <c r="J171" i="49"/>
  <c r="J170" i="49"/>
  <c r="C169" i="49"/>
  <c r="E166" i="49"/>
  <c r="J165" i="49"/>
  <c r="G163" i="49"/>
  <c r="G162" i="49"/>
  <c r="G161" i="49"/>
  <c r="E151" i="49"/>
  <c r="E149" i="49"/>
  <c r="L148" i="49"/>
  <c r="E148" i="49"/>
  <c r="C148" i="49"/>
  <c r="E128" i="49"/>
  <c r="E131" i="49" s="1"/>
  <c r="G125" i="49"/>
  <c r="E123" i="49"/>
  <c r="J122" i="49"/>
  <c r="J121" i="49"/>
  <c r="G119" i="49"/>
  <c r="J112" i="49"/>
  <c r="E109" i="49"/>
  <c r="E108" i="49"/>
  <c r="E107" i="49"/>
  <c r="C107" i="49"/>
  <c r="E106" i="49"/>
  <c r="C106" i="49"/>
  <c r="E105" i="49"/>
  <c r="E110" i="49" s="1"/>
  <c r="E102" i="49"/>
  <c r="G101" i="49"/>
  <c r="C101" i="49"/>
  <c r="C109" i="49" s="1"/>
  <c r="G100" i="49"/>
  <c r="C100" i="49"/>
  <c r="C108" i="49" s="1"/>
  <c r="H99" i="49"/>
  <c r="G99" i="49"/>
  <c r="C99" i="49"/>
  <c r="G98" i="49"/>
  <c r="C98" i="49"/>
  <c r="H97" i="49"/>
  <c r="G97" i="49"/>
  <c r="C97" i="49"/>
  <c r="C105" i="49" s="1"/>
  <c r="R96" i="49"/>
  <c r="O96" i="49"/>
  <c r="P91" i="49" s="1"/>
  <c r="R95" i="49"/>
  <c r="Q95" i="49"/>
  <c r="P95" i="49"/>
  <c r="E94" i="49"/>
  <c r="Q93" i="49"/>
  <c r="P93" i="49"/>
  <c r="Q92" i="49"/>
  <c r="P92" i="49"/>
  <c r="O92" i="49"/>
  <c r="Q91" i="49"/>
  <c r="Q96" i="49" s="1"/>
  <c r="E82" i="49"/>
  <c r="E80" i="49"/>
  <c r="J79" i="49"/>
  <c r="E79" i="49"/>
  <c r="C79" i="49"/>
  <c r="J59" i="49"/>
  <c r="J58" i="49"/>
  <c r="Q51" i="49"/>
  <c r="P51" i="49"/>
  <c r="S50" i="49"/>
  <c r="S49" i="49"/>
  <c r="S48" i="49"/>
  <c r="S47" i="49"/>
  <c r="S46" i="49"/>
  <c r="S45" i="49"/>
  <c r="S51" i="49" s="1"/>
  <c r="J39" i="49" s="1"/>
  <c r="J46" i="49" s="1"/>
  <c r="J27" i="49"/>
  <c r="J29" i="49" s="1"/>
  <c r="J23" i="49"/>
  <c r="G16" i="49"/>
  <c r="E15" i="49"/>
  <c r="S95" i="49" l="1"/>
  <c r="S91" i="49"/>
  <c r="S94" i="49"/>
  <c r="S92" i="49"/>
  <c r="E133" i="49"/>
  <c r="J276" i="49"/>
  <c r="S93" i="49"/>
  <c r="P94" i="49"/>
  <c r="P96" i="49" s="1"/>
  <c r="F276" i="49"/>
  <c r="H285" i="49"/>
  <c r="J285" i="49" s="1"/>
  <c r="J286" i="49" s="1"/>
  <c r="J240" i="49"/>
  <c r="J242" i="49" s="1"/>
  <c r="J251" i="49" s="1"/>
  <c r="J275" i="49"/>
  <c r="H15" i="49" l="1"/>
  <c r="J252" i="49"/>
  <c r="F257" i="49"/>
  <c r="H257" i="49" s="1"/>
  <c r="H260" i="49" s="1"/>
  <c r="J260" i="49" s="1"/>
  <c r="H98" i="49"/>
  <c r="H90" i="49"/>
  <c r="J90" i="49" s="1"/>
  <c r="S96" i="49"/>
  <c r="J277" i="49"/>
  <c r="E190" i="49" l="1"/>
  <c r="J280" i="49"/>
  <c r="E200" i="49"/>
  <c r="O97" i="49"/>
  <c r="J106" i="49"/>
  <c r="H17" i="49"/>
  <c r="J17" i="49" s="1"/>
  <c r="J15" i="49"/>
  <c r="H18" i="49"/>
  <c r="J18" i="49" s="1"/>
  <c r="H16" i="49"/>
  <c r="J16" i="49" s="1"/>
  <c r="H125" i="49"/>
  <c r="J98" i="49"/>
  <c r="J288" i="49"/>
  <c r="H161" i="49"/>
  <c r="J161" i="49" s="1"/>
  <c r="H92" i="49"/>
  <c r="H160" i="49"/>
  <c r="J266" i="49"/>
  <c r="L266" i="49" s="1"/>
  <c r="H162" i="49"/>
  <c r="J162" i="49" s="1"/>
  <c r="H129" i="49"/>
  <c r="J129" i="49" s="1"/>
  <c r="H158" i="49"/>
  <c r="H159" i="49"/>
  <c r="J159" i="49" s="1"/>
  <c r="H164" i="49" l="1"/>
  <c r="H93" i="49"/>
  <c r="H163" i="49"/>
  <c r="J163" i="49" s="1"/>
  <c r="J158" i="49"/>
  <c r="H172" i="49"/>
  <c r="J160" i="49"/>
  <c r="J19" i="49"/>
  <c r="E196" i="49"/>
  <c r="E198" i="49" s="1"/>
  <c r="E204" i="49" s="1"/>
  <c r="E215" i="49" s="1"/>
  <c r="J92" i="49"/>
  <c r="H100" i="49"/>
  <c r="J100" i="49" s="1"/>
  <c r="H169" i="49"/>
  <c r="J169" i="49" s="1"/>
  <c r="J125" i="49"/>
  <c r="J108" i="49" l="1"/>
  <c r="J94" i="49"/>
  <c r="H94" i="49" s="1"/>
  <c r="H101" i="49"/>
  <c r="J101" i="49" s="1"/>
  <c r="J102" i="49" s="1"/>
  <c r="J93" i="49"/>
  <c r="H178" i="49"/>
  <c r="J172" i="49"/>
  <c r="J174" i="49" s="1"/>
  <c r="H173" i="49"/>
  <c r="J173" i="49" s="1"/>
  <c r="J164" i="49"/>
  <c r="J166" i="49"/>
  <c r="J128" i="49" s="1"/>
  <c r="H181" i="49" l="1"/>
  <c r="H130" i="49"/>
  <c r="J130" i="49" s="1"/>
  <c r="H179" i="49"/>
  <c r="J179" i="49" s="1"/>
  <c r="J178" i="49"/>
  <c r="J109" i="49"/>
  <c r="J110" i="49" s="1"/>
  <c r="J131" i="49"/>
  <c r="H110" i="49" l="1"/>
  <c r="H183" i="49"/>
  <c r="J181" i="49"/>
  <c r="H184" i="49" l="1"/>
  <c r="J184" i="49" s="1"/>
  <c r="J183" i="49"/>
  <c r="J185" i="49" s="1"/>
  <c r="H117" i="49"/>
  <c r="H197" i="49"/>
  <c r="J197" i="49" s="1"/>
  <c r="H118" i="49" l="1"/>
  <c r="J117" i="49"/>
  <c r="H120" i="49" l="1"/>
  <c r="J120" i="49" s="1"/>
  <c r="J118" i="49"/>
  <c r="J123" i="49" s="1"/>
  <c r="J133" i="49" s="1"/>
  <c r="J200" i="49" s="1"/>
  <c r="H119" i="49"/>
  <c r="J119" i="49" s="1"/>
  <c r="J196" i="49" l="1"/>
  <c r="J198" i="49" s="1"/>
  <c r="J204" i="49" s="1"/>
  <c r="J215" i="49" s="1"/>
  <c r="J11" i="49" s="1"/>
  <c r="J33" i="49" s="1"/>
  <c r="J36" i="49" l="1"/>
  <c r="E48" i="49" s="1"/>
  <c r="O45" i="49"/>
  <c r="O48" i="49"/>
  <c r="O49" i="49"/>
  <c r="O46" i="49"/>
  <c r="O47" i="49"/>
  <c r="O51" i="49" l="1"/>
  <c r="J54" i="49"/>
  <c r="E54" i="49"/>
  <c r="E55" i="49"/>
  <c r="E53" i="49"/>
  <c r="E49" i="49"/>
  <c r="J55" i="49"/>
  <c r="J53" i="49"/>
  <c r="T94" i="48" l="1"/>
  <c r="L76" i="48"/>
  <c r="K68" i="48"/>
  <c r="U66" i="48"/>
  <c r="K66" i="48"/>
  <c r="U65" i="48"/>
  <c r="K65" i="48"/>
  <c r="C65" i="48"/>
  <c r="L54" i="48"/>
  <c r="O76" i="48" s="1"/>
  <c r="L46" i="48"/>
  <c r="G46" i="48"/>
  <c r="G40" i="48"/>
  <c r="L40" i="48" s="1"/>
  <c r="G27" i="48"/>
  <c r="G31" i="48" s="1"/>
  <c r="G32" i="48" s="1"/>
  <c r="L32" i="48" s="1"/>
  <c r="G18" i="48"/>
  <c r="G36" i="48" s="1"/>
  <c r="L36" i="48" s="1"/>
  <c r="P76" i="48" l="1"/>
  <c r="P94" i="48" s="1"/>
  <c r="L42" i="48"/>
  <c r="I76" i="48" s="1"/>
  <c r="J76" i="48" s="1"/>
  <c r="G28" i="48"/>
  <c r="L28" i="48" s="1"/>
  <c r="G76" i="48" s="1"/>
  <c r="H76" i="48" s="1"/>
  <c r="G20" i="48"/>
  <c r="G50" i="48" s="1"/>
  <c r="L50" i="48" s="1"/>
  <c r="L52" i="48" s="1"/>
  <c r="M76" i="48" s="1"/>
  <c r="N76" i="48" s="1"/>
  <c r="K76" i="48" l="1"/>
  <c r="R76" i="48" s="1"/>
  <c r="R94" i="48" l="1"/>
  <c r="U76" i="48"/>
  <c r="U94" i="48" s="1"/>
  <c r="S76" i="48"/>
  <c r="S94" i="48" s="1"/>
  <c r="S96" i="48" s="1"/>
  <c r="P93" i="47" l="1"/>
  <c r="L84" i="47"/>
  <c r="L83" i="47"/>
  <c r="L82" i="47"/>
  <c r="L81" i="47"/>
  <c r="L80" i="47"/>
  <c r="L79" i="47"/>
  <c r="L78" i="47"/>
  <c r="L77" i="47"/>
  <c r="L76" i="47"/>
  <c r="L75" i="47"/>
  <c r="K74" i="47"/>
  <c r="K73" i="47"/>
  <c r="G65" i="47"/>
  <c r="G63" i="47"/>
  <c r="Q62" i="47"/>
  <c r="G62" i="47"/>
  <c r="C62" i="47"/>
  <c r="Q61" i="47"/>
  <c r="L45" i="47"/>
  <c r="G31" i="47"/>
  <c r="L31" i="47" s="1"/>
  <c r="G23" i="47"/>
  <c r="L23" i="47" s="1"/>
  <c r="L33" i="47" s="1"/>
  <c r="G19" i="47"/>
  <c r="G37" i="47" s="1"/>
  <c r="L37" i="47" s="1"/>
  <c r="G18" i="47"/>
  <c r="G27" i="47" s="1"/>
  <c r="L27" i="47" s="1"/>
  <c r="L74" i="47" l="1"/>
  <c r="L73" i="47"/>
  <c r="F84" i="47"/>
  <c r="G84" i="47" s="1"/>
  <c r="F83" i="47"/>
  <c r="G83" i="47" s="1"/>
  <c r="F82" i="47"/>
  <c r="G82" i="47" s="1"/>
  <c r="F81" i="47"/>
  <c r="G81" i="47" s="1"/>
  <c r="F80" i="47"/>
  <c r="G80" i="47" s="1"/>
  <c r="F79" i="47"/>
  <c r="G79" i="47" s="1"/>
  <c r="F78" i="47"/>
  <c r="G78" i="47" s="1"/>
  <c r="F77" i="47"/>
  <c r="G77" i="47" s="1"/>
  <c r="F76" i="47"/>
  <c r="G76" i="47" s="1"/>
  <c r="F75" i="47"/>
  <c r="G75" i="47" s="1"/>
  <c r="F73" i="47"/>
  <c r="G73" i="47" s="1"/>
  <c r="F74" i="47"/>
  <c r="G74" i="47" s="1"/>
  <c r="G41" i="47"/>
  <c r="L41" i="47" s="1"/>
  <c r="L43" i="47" s="1"/>
  <c r="L93" i="47" l="1"/>
  <c r="I74" i="47"/>
  <c r="J74" i="47" s="1"/>
  <c r="N74" i="47" s="1"/>
  <c r="I83" i="47"/>
  <c r="J83" i="47" s="1"/>
  <c r="N83" i="47" s="1"/>
  <c r="I82" i="47"/>
  <c r="J82" i="47" s="1"/>
  <c r="I81" i="47"/>
  <c r="J81" i="47" s="1"/>
  <c r="I80" i="47"/>
  <c r="J80" i="47" s="1"/>
  <c r="I79" i="47"/>
  <c r="J79" i="47" s="1"/>
  <c r="N79" i="47" s="1"/>
  <c r="I78" i="47"/>
  <c r="J78" i="47" s="1"/>
  <c r="I77" i="47"/>
  <c r="J77" i="47" s="1"/>
  <c r="I76" i="47"/>
  <c r="J76" i="47" s="1"/>
  <c r="I75" i="47"/>
  <c r="J75" i="47" s="1"/>
  <c r="N75" i="47" s="1"/>
  <c r="I84" i="47"/>
  <c r="J84" i="47" s="1"/>
  <c r="I73" i="47"/>
  <c r="J73" i="47" s="1"/>
  <c r="N73" i="47" s="1"/>
  <c r="N78" i="47"/>
  <c r="N82" i="47"/>
  <c r="N76" i="47"/>
  <c r="N80" i="47"/>
  <c r="N84" i="47"/>
  <c r="N77" i="47"/>
  <c r="N81" i="47"/>
  <c r="N93" i="47" l="1"/>
  <c r="Q73" i="47"/>
  <c r="O73" i="47"/>
  <c r="Q75" i="47"/>
  <c r="O75" i="47"/>
  <c r="Q79" i="47"/>
  <c r="O79" i="47"/>
  <c r="Q83" i="47"/>
  <c r="O83" i="47"/>
  <c r="Q77" i="47"/>
  <c r="O77" i="47"/>
  <c r="Q82" i="47"/>
  <c r="O82" i="47"/>
  <c r="Q74" i="47"/>
  <c r="O74" i="47"/>
  <c r="Q78" i="47"/>
  <c r="O78" i="47"/>
  <c r="Q81" i="47"/>
  <c r="O81" i="47"/>
  <c r="Q84" i="47"/>
  <c r="O84" i="47"/>
  <c r="Q80" i="47"/>
  <c r="O80" i="47"/>
  <c r="Q76" i="47"/>
  <c r="O76" i="47"/>
  <c r="O93" i="47" l="1"/>
  <c r="O95" i="47" s="1"/>
  <c r="Q93" i="47"/>
  <c r="F40" i="45" l="1"/>
  <c r="E40" i="45"/>
  <c r="C39" i="45"/>
  <c r="C60" i="45" s="1"/>
  <c r="C62" i="45" s="1"/>
  <c r="C38" i="45"/>
  <c r="C37" i="45"/>
  <c r="C36" i="45"/>
  <c r="C35" i="45"/>
  <c r="C34" i="45"/>
  <c r="C33" i="45"/>
  <c r="C32" i="45"/>
  <c r="C31" i="45"/>
  <c r="C30" i="45"/>
  <c r="C29" i="45"/>
  <c r="C28" i="45"/>
  <c r="C40" i="45" s="1"/>
  <c r="C27" i="45"/>
  <c r="H24" i="45"/>
  <c r="G24" i="45"/>
  <c r="F24" i="45"/>
  <c r="E24" i="45"/>
  <c r="C23" i="45"/>
  <c r="C56" i="45" s="1"/>
  <c r="B23" i="45"/>
  <c r="B39" i="45" s="1"/>
  <c r="B56" i="45" s="1"/>
  <c r="C22" i="45"/>
  <c r="C55" i="45" s="1"/>
  <c r="C21" i="45"/>
  <c r="C54" i="45" s="1"/>
  <c r="C20" i="45"/>
  <c r="C53" i="45" s="1"/>
  <c r="C19" i="45"/>
  <c r="C52" i="45" s="1"/>
  <c r="C18" i="45"/>
  <c r="C51" i="45" s="1"/>
  <c r="C17" i="45"/>
  <c r="C50" i="45" s="1"/>
  <c r="C16" i="45"/>
  <c r="C49" i="45" s="1"/>
  <c r="C15" i="45"/>
  <c r="C48" i="45" s="1"/>
  <c r="C14" i="45"/>
  <c r="C47" i="45" s="1"/>
  <c r="C13" i="45"/>
  <c r="C46" i="45" s="1"/>
  <c r="C12" i="45"/>
  <c r="C45" i="45" s="1"/>
  <c r="B12" i="45"/>
  <c r="B28" i="45" s="1"/>
  <c r="C11" i="45"/>
  <c r="C44" i="45" s="1"/>
  <c r="B11" i="45"/>
  <c r="B27" i="45" s="1"/>
  <c r="C57" i="45" l="1"/>
  <c r="C24" i="45"/>
  <c r="B44" i="45"/>
  <c r="B45" i="45"/>
  <c r="L62" i="43" l="1"/>
  <c r="K62" i="43"/>
  <c r="H62" i="43"/>
  <c r="G62" i="43"/>
  <c r="M60" i="43"/>
  <c r="M62" i="43" s="1"/>
  <c r="L60" i="43"/>
  <c r="K60" i="43"/>
  <c r="J60" i="43"/>
  <c r="J62" i="43" s="1"/>
  <c r="I60" i="43"/>
  <c r="I62" i="43" s="1"/>
  <c r="H60" i="43"/>
  <c r="G60" i="43"/>
  <c r="F60" i="43"/>
  <c r="F62" i="43" s="1"/>
  <c r="E60" i="43"/>
  <c r="E62" i="43" s="1"/>
  <c r="M56" i="43"/>
  <c r="L56" i="43"/>
  <c r="K56" i="43"/>
  <c r="J56" i="43"/>
  <c r="I56" i="43"/>
  <c r="H56" i="43"/>
  <c r="G56" i="43"/>
  <c r="F56" i="43"/>
  <c r="E56" i="43"/>
  <c r="M55" i="43"/>
  <c r="L55" i="43"/>
  <c r="K55" i="43"/>
  <c r="J55" i="43"/>
  <c r="I55" i="43"/>
  <c r="H55" i="43"/>
  <c r="G55" i="43"/>
  <c r="F55" i="43"/>
  <c r="E55" i="43"/>
  <c r="D55" i="43"/>
  <c r="M54" i="43"/>
  <c r="L54" i="43"/>
  <c r="K54" i="43"/>
  <c r="J54" i="43"/>
  <c r="I54" i="43"/>
  <c r="H54" i="43"/>
  <c r="G54" i="43"/>
  <c r="F54" i="43"/>
  <c r="E54" i="43"/>
  <c r="D54" i="43"/>
  <c r="C54" i="43"/>
  <c r="M53" i="43"/>
  <c r="L53" i="43"/>
  <c r="K53" i="43"/>
  <c r="J53" i="43"/>
  <c r="I53" i="43"/>
  <c r="H53" i="43"/>
  <c r="G53" i="43"/>
  <c r="F53" i="43"/>
  <c r="E53" i="43"/>
  <c r="M52" i="43"/>
  <c r="L52" i="43"/>
  <c r="K52" i="43"/>
  <c r="J52" i="43"/>
  <c r="I52" i="43"/>
  <c r="H52" i="43"/>
  <c r="G52" i="43"/>
  <c r="F52" i="43"/>
  <c r="E52" i="43"/>
  <c r="M51" i="43"/>
  <c r="L51" i="43"/>
  <c r="K51" i="43"/>
  <c r="J51" i="43"/>
  <c r="I51" i="43"/>
  <c r="H51" i="43"/>
  <c r="G51" i="43"/>
  <c r="F51" i="43"/>
  <c r="E51" i="43"/>
  <c r="D51" i="43"/>
  <c r="M50" i="43"/>
  <c r="L50" i="43"/>
  <c r="K50" i="43"/>
  <c r="J50" i="43"/>
  <c r="I50" i="43"/>
  <c r="H50" i="43"/>
  <c r="G50" i="43"/>
  <c r="F50" i="43"/>
  <c r="E50" i="43"/>
  <c r="D50" i="43"/>
  <c r="C50" i="43"/>
  <c r="M49" i="43"/>
  <c r="L49" i="43"/>
  <c r="K49" i="43"/>
  <c r="J49" i="43"/>
  <c r="I49" i="43"/>
  <c r="H49" i="43"/>
  <c r="G49" i="43"/>
  <c r="F49" i="43"/>
  <c r="E49" i="43"/>
  <c r="M48" i="43"/>
  <c r="M57" i="43" s="1"/>
  <c r="L48" i="43"/>
  <c r="K48" i="43"/>
  <c r="J48" i="43"/>
  <c r="I48" i="43"/>
  <c r="I57" i="43" s="1"/>
  <c r="H48" i="43"/>
  <c r="G48" i="43"/>
  <c r="F48" i="43"/>
  <c r="E48" i="43"/>
  <c r="E57" i="43" s="1"/>
  <c r="M47" i="43"/>
  <c r="L47" i="43"/>
  <c r="K47" i="43"/>
  <c r="J47" i="43"/>
  <c r="I47" i="43"/>
  <c r="H47" i="43"/>
  <c r="G47" i="43"/>
  <c r="F47" i="43"/>
  <c r="E47" i="43"/>
  <c r="D47" i="43"/>
  <c r="M46" i="43"/>
  <c r="L46" i="43"/>
  <c r="K46" i="43"/>
  <c r="J46" i="43"/>
  <c r="I46" i="43"/>
  <c r="H46" i="43"/>
  <c r="G46" i="43"/>
  <c r="F46" i="43"/>
  <c r="E46" i="43"/>
  <c r="D46" i="43"/>
  <c r="C46" i="43"/>
  <c r="M45" i="43"/>
  <c r="L45" i="43"/>
  <c r="K45" i="43"/>
  <c r="J45" i="43"/>
  <c r="I45" i="43"/>
  <c r="H45" i="43"/>
  <c r="G45" i="43"/>
  <c r="F45" i="43"/>
  <c r="E45" i="43"/>
  <c r="B45" i="43"/>
  <c r="M44" i="43"/>
  <c r="L44" i="43"/>
  <c r="L57" i="43" s="1"/>
  <c r="K44" i="43"/>
  <c r="K57" i="43" s="1"/>
  <c r="J44" i="43"/>
  <c r="J57" i="43" s="1"/>
  <c r="I44" i="43"/>
  <c r="H44" i="43"/>
  <c r="H57" i="43" s="1"/>
  <c r="G44" i="43"/>
  <c r="G57" i="43" s="1"/>
  <c r="F44" i="43"/>
  <c r="F57" i="43" s="1"/>
  <c r="E44" i="43"/>
  <c r="V40" i="43"/>
  <c r="U40" i="43"/>
  <c r="Q40" i="43"/>
  <c r="P40" i="43"/>
  <c r="M40" i="43"/>
  <c r="L40" i="43"/>
  <c r="K40" i="43"/>
  <c r="J40" i="43"/>
  <c r="I40" i="43"/>
  <c r="H40" i="43"/>
  <c r="G40" i="43"/>
  <c r="F40" i="43"/>
  <c r="E40" i="43"/>
  <c r="D39" i="43"/>
  <c r="D60" i="43" s="1"/>
  <c r="D62" i="43" s="1"/>
  <c r="C39" i="43"/>
  <c r="D38" i="43"/>
  <c r="C38" i="43"/>
  <c r="D37" i="43"/>
  <c r="C37" i="43"/>
  <c r="D36" i="43"/>
  <c r="C36" i="43"/>
  <c r="D35" i="43"/>
  <c r="C35" i="43"/>
  <c r="D34" i="43"/>
  <c r="C34" i="43"/>
  <c r="D33" i="43"/>
  <c r="C33" i="43"/>
  <c r="D32" i="43"/>
  <c r="C32" i="43"/>
  <c r="D31" i="43"/>
  <c r="C31" i="43"/>
  <c r="D30" i="43"/>
  <c r="C30" i="43"/>
  <c r="D29" i="43"/>
  <c r="C29" i="43"/>
  <c r="D28" i="43"/>
  <c r="C28" i="43"/>
  <c r="D27" i="43"/>
  <c r="D40" i="43" s="1"/>
  <c r="C27" i="43"/>
  <c r="C60" i="43" s="1"/>
  <c r="C62" i="43" s="1"/>
  <c r="X24" i="43"/>
  <c r="W24" i="43"/>
  <c r="V24" i="43"/>
  <c r="U24" i="43"/>
  <c r="S24" i="43"/>
  <c r="R24" i="43"/>
  <c r="Q24" i="43"/>
  <c r="P24" i="43"/>
  <c r="M24" i="43"/>
  <c r="L24" i="43"/>
  <c r="K24" i="43"/>
  <c r="J24" i="43"/>
  <c r="I24" i="43"/>
  <c r="H24" i="43"/>
  <c r="G24" i="43"/>
  <c r="F24" i="43"/>
  <c r="E24" i="43"/>
  <c r="D23" i="43"/>
  <c r="D56" i="43" s="1"/>
  <c r="C23" i="43"/>
  <c r="C56" i="43" s="1"/>
  <c r="B23" i="43"/>
  <c r="B39" i="43" s="1"/>
  <c r="B56" i="43" s="1"/>
  <c r="D22" i="43"/>
  <c r="C22" i="43"/>
  <c r="C55" i="43" s="1"/>
  <c r="D21" i="43"/>
  <c r="C21" i="43"/>
  <c r="D20" i="43"/>
  <c r="D53" i="43" s="1"/>
  <c r="C20" i="43"/>
  <c r="C53" i="43" s="1"/>
  <c r="D19" i="43"/>
  <c r="D52" i="43" s="1"/>
  <c r="C19" i="43"/>
  <c r="C52" i="43" s="1"/>
  <c r="D18" i="43"/>
  <c r="C18" i="43"/>
  <c r="C51" i="43" s="1"/>
  <c r="D17" i="43"/>
  <c r="C17" i="43"/>
  <c r="D16" i="43"/>
  <c r="D49" i="43" s="1"/>
  <c r="C16" i="43"/>
  <c r="C49" i="43" s="1"/>
  <c r="D15" i="43"/>
  <c r="D48" i="43" s="1"/>
  <c r="C15" i="43"/>
  <c r="C48" i="43" s="1"/>
  <c r="D14" i="43"/>
  <c r="C14" i="43"/>
  <c r="C47" i="43" s="1"/>
  <c r="D13" i="43"/>
  <c r="C13" i="43"/>
  <c r="D12" i="43"/>
  <c r="D45" i="43" s="1"/>
  <c r="C12" i="43"/>
  <c r="C45" i="43" s="1"/>
  <c r="B12" i="43"/>
  <c r="B28" i="43" s="1"/>
  <c r="D11" i="43"/>
  <c r="D44" i="43" s="1"/>
  <c r="C11" i="43"/>
  <c r="C44" i="43" s="1"/>
  <c r="C57" i="43" s="1"/>
  <c r="B11" i="43"/>
  <c r="B44" i="43" s="1"/>
  <c r="D57" i="43" l="1"/>
  <c r="B27" i="43"/>
  <c r="C24" i="43"/>
  <c r="C40" i="43"/>
  <c r="D24" i="43"/>
  <c r="D24" i="13" l="1"/>
  <c r="I29" i="4" s="1"/>
  <c r="C24" i="13"/>
  <c r="C26" i="13" s="1"/>
  <c r="I15" i="4" l="1"/>
  <c r="I17" i="4" s="1"/>
  <c r="I24" i="4" l="1"/>
  <c r="I7" i="4" l="1"/>
  <c r="I23" i="4" s="1"/>
  <c r="I25" i="4" s="1"/>
  <c r="I30" i="4" l="1"/>
  <c r="I31" i="4" s="1"/>
</calcChain>
</file>

<file path=xl/comments1.xml><?xml version="1.0" encoding="utf-8"?>
<comments xmlns="http://schemas.openxmlformats.org/spreadsheetml/2006/main">
  <authors>
    <author>u5779</author>
  </authors>
  <commentList>
    <comment ref="O92" authorId="0" shapeId="0">
      <text>
        <r>
          <rPr>
            <b/>
            <sz val="8"/>
            <color indexed="81"/>
            <rFont val="Tahoma"/>
            <family val="2"/>
          </rPr>
          <t>u5779:</t>
        </r>
        <r>
          <rPr>
            <sz val="8"/>
            <color indexed="81"/>
            <rFont val="Tahoma"/>
            <family val="2"/>
          </rPr>
          <t xml:space="preserve">
ElK River peaker has been subtracted, but is not subtracted from 2014 Gross Plant worksheet from Cindy Sulzer for 2015.</t>
        </r>
      </text>
    </comment>
  </commentList>
</comments>
</file>

<file path=xl/sharedStrings.xml><?xml version="1.0" encoding="utf-8"?>
<sst xmlns="http://schemas.openxmlformats.org/spreadsheetml/2006/main" count="1988" uniqueCount="739">
  <si>
    <t>A)</t>
  </si>
  <si>
    <t>Annual Transmission Revenue Requirement True-Up</t>
  </si>
  <si>
    <t>Historic Year Actual ATRR</t>
  </si>
  <si>
    <t>Historic Year Projected ATRR</t>
  </si>
  <si>
    <t>Historic Year ATRR True-Up</t>
  </si>
  <si>
    <t xml:space="preserve"> </t>
  </si>
  <si>
    <t>B)</t>
  </si>
  <si>
    <t>Divisor True-up</t>
  </si>
  <si>
    <t>Historic Year Actual Divisor</t>
  </si>
  <si>
    <t>Historic Year Projected Divisor</t>
  </si>
  <si>
    <t>Difference in Divisor</t>
  </si>
  <si>
    <t>Historic Year Projected Annual Cost ($/kW/Yr)</t>
  </si>
  <si>
    <t>Historic Year Divisor True-Up</t>
  </si>
  <si>
    <t>C)</t>
  </si>
  <si>
    <t>Summary</t>
  </si>
  <si>
    <t>ATRR True-up</t>
  </si>
  <si>
    <t>Interest on Historic Year True-Up</t>
  </si>
  <si>
    <t>True-up Principal and Interest</t>
  </si>
  <si>
    <t xml:space="preserve">     Rate Formula Template</t>
  </si>
  <si>
    <t>Great River Energy</t>
  </si>
  <si>
    <t>(1)</t>
  </si>
  <si>
    <t>(2)</t>
  </si>
  <si>
    <t>(3)</t>
  </si>
  <si>
    <t>(4)</t>
  </si>
  <si>
    <t>Line</t>
  </si>
  <si>
    <t>Transmission</t>
  </si>
  <si>
    <t>Allocator</t>
  </si>
  <si>
    <t>No.</t>
  </si>
  <si>
    <t>Total Income Taxes</t>
  </si>
  <si>
    <t xml:space="preserve">RETURN </t>
  </si>
  <si>
    <t>(Note C)</t>
  </si>
  <si>
    <t>(Note D)</t>
  </si>
  <si>
    <t>Note</t>
  </si>
  <si>
    <t>Letter</t>
  </si>
  <si>
    <t>A</t>
  </si>
  <si>
    <t>B</t>
  </si>
  <si>
    <t>C</t>
  </si>
  <si>
    <t>D</t>
  </si>
  <si>
    <t>E</t>
  </si>
  <si>
    <t>F</t>
  </si>
  <si>
    <t>G</t>
  </si>
  <si>
    <t>H</t>
  </si>
  <si>
    <t>I</t>
  </si>
  <si>
    <t>Schedule 10-FERC Charges should not be included in O&amp;M recovered under this Attachment O.</t>
  </si>
  <si>
    <t>EE</t>
  </si>
  <si>
    <t>Annual Incentive Return Charge revenues for FERC-accepted projects utilizing a hypothetical capital structure are not included on page 4, line 35 and 36b.</t>
  </si>
  <si>
    <t>DD</t>
  </si>
  <si>
    <t>CC</t>
  </si>
  <si>
    <t>calculated based on the process described in the Great River Energy Network Customer Section 30.9 Credits Calculation Procedure.</t>
  </si>
  <si>
    <t>may be added or deleted to the extent they are eligible to receive the Section 30.9 credit.  The revenue requirement for each NITS customer will be</t>
  </si>
  <si>
    <t>(NITS) customer which owns intergrated transmission facilities within the Great River Energy pricing zone.  Customer 2 is indicative only, and additional customers</t>
  </si>
  <si>
    <t>The sum of Great River Energy's net revenue requirement and the individual revenue requirements of each Network Intergration Transmission Service</t>
  </si>
  <si>
    <t>BB</t>
  </si>
  <si>
    <t>Great River Energy Annual Operating Report Data is in all relevant respects identical to RUS Form 12 Data.</t>
  </si>
  <si>
    <t>AA</t>
  </si>
  <si>
    <t>that will use a hypothetical capital structure of 80% long term debt and 20% proprietary capital for years 2010 through 2020.</t>
  </si>
  <si>
    <t xml:space="preserve">The Hypothetical Capital Structure Return (HCSR) calculation is only applicable to the FERC-accepted projects </t>
  </si>
  <si>
    <t>Z</t>
  </si>
  <si>
    <t>Page 3, Line 9b is the annual amortization expense of abandoned plant costs approved by FERC.</t>
  </si>
  <si>
    <t>Page 2, Line 23b includes any unamortized balances related to the recovery of abandoned plant costs approved by FERC.</t>
  </si>
  <si>
    <t>AFUDC amount is a reduction to rate base.  Page 3, line 9a is the annual amortization expense of the prefunded AFUDC amount and is a reduction to depreciation.</t>
  </si>
  <si>
    <t xml:space="preserve">Page 2, line 23a is the prefunded AFUDC amount associated with CWIP for Incentive Rate Transmission Projects included in rate base.  The prefunded  </t>
  </si>
  <si>
    <t>Y</t>
  </si>
  <si>
    <t>Annual Incentive Return Charge revenues for FERC-accepted projects utilizing a hypothetical capital structure are not included on page 4, line 35 and 36a.</t>
  </si>
  <si>
    <t>X</t>
  </si>
  <si>
    <t>W</t>
  </si>
  <si>
    <t>Calculate using average of beginning of year and end of year balance.</t>
  </si>
  <si>
    <t>V</t>
  </si>
  <si>
    <t>Calculate using 13 month average balance.</t>
  </si>
  <si>
    <t>U</t>
  </si>
  <si>
    <t xml:space="preserve">  assignment facilities and GSUs) which are not recovered under this Rate Formula Template.</t>
  </si>
  <si>
    <t xml:space="preserve">  revenues associated with FERC annual charges, gross receipts taxes, ancillary services, facilities not included in this template (e.g., direct</t>
  </si>
  <si>
    <t xml:space="preserve">  or from the ISO (for service under this tariff) reflecting the Transmission Owner's integrated transmission facilities.  They do not include</t>
  </si>
  <si>
    <t>The revenues credited on page 1 lines 2-5 shall include only the amounts received directly (in the case of grandfathered agreements)</t>
  </si>
  <si>
    <t>T</t>
  </si>
  <si>
    <t>pancaking - the revenues are not included in line 4, page 1 nor are the loads included in line 13, page 1.</t>
  </si>
  <si>
    <r>
      <t xml:space="preserve">and the loads are included in line 13, page 1.  Grandfathered agreements whose rates have </t>
    </r>
    <r>
      <rPr>
        <u/>
        <sz val="12"/>
        <rFont val="Arial MT"/>
      </rPr>
      <t>not</t>
    </r>
    <r>
      <rPr>
        <sz val="11"/>
        <color theme="1"/>
        <rFont val="Calibri"/>
        <family val="2"/>
        <scheme val="minor"/>
      </rPr>
      <t xml:space="preserve"> been changed to eliminate or mitigate </t>
    </r>
  </si>
  <si>
    <t>Grandfathered agreements whose rates have been changed to eliminate or mitigate pancaking - the revenues are included in line 4 page 1</t>
  </si>
  <si>
    <t>S</t>
  </si>
  <si>
    <t>Includes income related only to transmission facilities, such as pole attachments, rentals and special use.</t>
  </si>
  <si>
    <t>R</t>
  </si>
  <si>
    <t xml:space="preserve">  No. 456 and all other uses are to be included in the divisor.</t>
  </si>
  <si>
    <t>Line 33 must equal zero since all short-term power sales must be unbundled and the transmission component reflected in Account</t>
  </si>
  <si>
    <t>Q</t>
  </si>
  <si>
    <t xml:space="preserve">  the FERC, if the entity is under FERC's jurisdiction.</t>
  </si>
  <si>
    <t xml:space="preserve">  after TIER is determined.  TIER will be supported in the filing and no change in TIER may be made absent a filing with the ISO and</t>
  </si>
  <si>
    <t>Debt cost rate = long-term interest (line 21) / long term debt (line 22).  The Proprietary Capital Cost rate is implicit, a residual calculation</t>
  </si>
  <si>
    <t>P</t>
  </si>
  <si>
    <t>Enter dollar amounts</t>
  </si>
  <si>
    <t>O</t>
  </si>
  <si>
    <t xml:space="preserve">  facilities are those facilities at a generator substation on which there is no through-flow when the generator is shut down.</t>
  </si>
  <si>
    <r>
      <t xml:space="preserve">  step-up facilities, which are deemed</t>
    </r>
    <r>
      <rPr>
        <sz val="12"/>
        <color indexed="10"/>
        <rFont val="Arial MT"/>
      </rPr>
      <t xml:space="preserve"> </t>
    </r>
    <r>
      <rPr>
        <sz val="11"/>
        <color theme="1"/>
        <rFont val="Calibri"/>
        <family val="2"/>
        <scheme val="minor"/>
      </rPr>
      <t>included in OATT ancillary services.  For these purposes, generation step-up</t>
    </r>
  </si>
  <si>
    <t>Removes dollar amount of transmission plant included in the development of OATT ancillary services rates and generation</t>
  </si>
  <si>
    <t>N</t>
  </si>
  <si>
    <t xml:space="preserve">  Report balances are adjusted to reflect application of seven-factor test).</t>
  </si>
  <si>
    <t xml:space="preserve">Removes transmission plant determined by Commission order to be state-jurisdictional according to the seven-factor test (until Great River Energy Annual Operating </t>
  </si>
  <si>
    <t>M</t>
  </si>
  <si>
    <t xml:space="preserve">Removes dollar amount of transmission expenses included in the OATT ancillary services rates, including Acct No. 561. </t>
  </si>
  <si>
    <t>L</t>
  </si>
  <si>
    <t xml:space="preserve">  (percent of federal income tax deductible for state purposes)</t>
  </si>
  <si>
    <t>p =</t>
  </si>
  <si>
    <t xml:space="preserve">  (State Income Tax Rate or Composite SIT)</t>
  </si>
  <si>
    <t>SIT=</t>
  </si>
  <si>
    <t>FIT =</t>
  </si>
  <si>
    <t xml:space="preserve">         Inputs Required:</t>
  </si>
  <si>
    <t xml:space="preserve">  multiplied by (1/1-T) (page 3, line 26).</t>
  </si>
  <si>
    <t xml:space="preserve">  rate base, must reduce its income tax expense by the amount of the Amortized Investment Tax Credit </t>
  </si>
  <si>
    <t xml:space="preserve">  elected to utilize amortization of tax credits against taxable income, rather than book tax credits to Account No. 255 and reduce </t>
  </si>
  <si>
    <t xml:space="preserve">  work paper showing the name of each state and how the blended or composite SIT was developed.  Furthermore, a utility that</t>
  </si>
  <si>
    <t xml:space="preserve">  "the percentage of federal income tax deductible for state income taxes".  If the utility is taxed in more than one state it must attach a</t>
  </si>
  <si>
    <t>The currently effective income tax rate,  where FIT is the Federal income tax rate; SIT is the State income tax rate, and p =</t>
  </si>
  <si>
    <t>K</t>
  </si>
  <si>
    <t xml:space="preserve">   since they are recovered elsewhere.</t>
  </si>
  <si>
    <t xml:space="preserve">  Taxes related to income are excluded.  Gross receipts taxes are not included in transmission revenue requirement in the Rate Formula Template, </t>
  </si>
  <si>
    <t>Includes only FICA, unemployment, highway, property, gross receipts, and other assessments charged in the current year.</t>
  </si>
  <si>
    <t>J</t>
  </si>
  <si>
    <t xml:space="preserve">   related advertising.  Line 5a - Regulatory Commission Expenses directly related to transmission service, ISO filings, or transmission siting.</t>
  </si>
  <si>
    <t>Line 5 - EPRI Annual Membership Dues, all Regulatory Commission Expenses, and non-safety</t>
  </si>
  <si>
    <t xml:space="preserve">  Prepayments are the electric related prepayments booked to Account No. 165 and reported on Section B, line 24 in the Great River Energy Annual Operating Report.</t>
  </si>
  <si>
    <t>Cash Working Capital assigned to transmission is one-eighth of O&amp;M allocated to transmission at page 3, line 8, column 5.</t>
  </si>
  <si>
    <t>Transmission related only.</t>
  </si>
  <si>
    <t xml:space="preserve">  chose to utilize amortization of tax credits against taxable income as discussed in Note K.  Account 281 is not allocated.</t>
  </si>
  <si>
    <t xml:space="preserve">  or liabilities related to FASB 106 or 109.  Balance of Account 255 is reduced by prior flow through and excluded if the utility </t>
  </si>
  <si>
    <t xml:space="preserve">The balances in Accounts 190, 281, 282 and 283, as adjusted by any amounts in contra accounts identified as regulatory assets </t>
  </si>
  <si>
    <t>The FERC's annual charges for the year assessed the Transmission Owner for service under this tariff, if any</t>
  </si>
  <si>
    <t xml:space="preserve"> LF as defined above at time of applicable pricing zone coincident monthly peaks.</t>
  </si>
  <si>
    <t xml:space="preserve">  LI is service from a designated generating unit for a term between one and five years.   Measured at time of applicable pricing zone coincident monthly peaks.</t>
  </si>
  <si>
    <t xml:space="preserve">  for a term longer than one but less than five years.  LU is service from a designated generating unit, of a term no less than five years.</t>
  </si>
  <si>
    <t xml:space="preserve">  even under adverse conditions), and long-term (duration of at least five years); does not meet definition of RQ service.  IF is "firm service" </t>
  </si>
  <si>
    <t xml:space="preserve">Includes LF, IF, LU, IU service.  LF means "firm service" (cannot be interrupted for economic reasons and is intended to remain reliable </t>
  </si>
  <si>
    <t xml:space="preserve">   which the supplier plans to provide on an on-going basis (i.e., the supplier includes projected load for this service in its system resource planning). </t>
  </si>
  <si>
    <t>The utility's maximum monthly megawatt load (60-minute integration) for RQ service at time of applicable pricing zone coincident monthly peaks. RQ service is service</t>
  </si>
  <si>
    <t xml:space="preserve">                            the RUS 12 to provide this data.</t>
  </si>
  <si>
    <t xml:space="preserve">                           To the extent the page references to RUS Form 12 are missing, the entity will include a "Notes" section in </t>
  </si>
  <si>
    <t xml:space="preserve">                           References to data from RUS Form 12 are indicated as:   #.x.y.z  (page, section, line, column)</t>
  </si>
  <si>
    <t>General Note:  References to pages in this formulary rate are indicated as:  (page#, line#, col.#)</t>
  </si>
  <si>
    <t>page 5 of 5</t>
  </si>
  <si>
    <t>Total of (a)-(b)-(c)-(d)</t>
  </si>
  <si>
    <t>36b</t>
  </si>
  <si>
    <t>36a</t>
  </si>
  <si>
    <t xml:space="preserve">  b. Transmission charges for all transmission transactions included in Divisor on page 1</t>
  </si>
  <si>
    <t xml:space="preserve">  a. Transmission charges for all transmission transactions (Note X)</t>
  </si>
  <si>
    <t>ACCOUNT 456 (OTHER ELECTRIC REVENUES)</t>
  </si>
  <si>
    <t>ACCOUNT 454 (RENT FROM ELECTRIC PROPERTY)    (Note R)</t>
  </si>
  <si>
    <t xml:space="preserve">  Total of (a)-(b)</t>
  </si>
  <si>
    <t xml:space="preserve">  b. Bundled Sales for Resale included in Divisor on page 1 </t>
  </si>
  <si>
    <t>(Note Q)</t>
  </si>
  <si>
    <t xml:space="preserve">  a. Bundled Non-RQ Sales for Resale</t>
  </si>
  <si>
    <t>ACCOUNT 447 (SALES FOR RESALE)</t>
  </si>
  <si>
    <t>Load</t>
  </si>
  <si>
    <t>REVENUE CREDITS</t>
  </si>
  <si>
    <t>Annual Allocation Factor for Incentive Return (line 29 minus line 24)</t>
  </si>
  <si>
    <t>=R</t>
  </si>
  <si>
    <t>Total (sum lines 27-28)</t>
  </si>
  <si>
    <t xml:space="preserve">  Proprietary Capital</t>
  </si>
  <si>
    <t>=WCLTD</t>
  </si>
  <si>
    <t xml:space="preserve">  Long Term Debt (Note V)</t>
  </si>
  <si>
    <t>Weighted</t>
  </si>
  <si>
    <t>(Note P)</t>
  </si>
  <si>
    <t>%</t>
  </si>
  <si>
    <t>Cost</t>
  </si>
  <si>
    <t>HYPOTHETICAL CAPITAL STRUCTURE RETURN (HCSR) (Note Z)</t>
  </si>
  <si>
    <t xml:space="preserve">                      TIER =</t>
  </si>
  <si>
    <t xml:space="preserve">                                      Proprietary Capital Cost Rate =    </t>
  </si>
  <si>
    <t>Total (sum lines 22-23)</t>
  </si>
  <si>
    <t>12a.B.38</t>
  </si>
  <si>
    <t xml:space="preserve">  Proprietary Capital (Note V)</t>
  </si>
  <si>
    <t>12a.B.45 + B.46 + B.51+ B.52</t>
  </si>
  <si>
    <t>$</t>
  </si>
  <si>
    <t xml:space="preserve">              Long Term Interest  12a.A.22.b</t>
  </si>
  <si>
    <t>RETURN (R)</t>
  </si>
  <si>
    <t xml:space="preserve">  Total (sum lines 17-19)</t>
  </si>
  <si>
    <t xml:space="preserve">  Water</t>
  </si>
  <si>
    <t>=</t>
  </si>
  <si>
    <t>*</t>
  </si>
  <si>
    <t xml:space="preserve">  Gas</t>
  </si>
  <si>
    <t>CE</t>
  </si>
  <si>
    <t>(line 16)</t>
  </si>
  <si>
    <t>(line 17 / line 20)</t>
  </si>
  <si>
    <t xml:space="preserve">  Electric</t>
  </si>
  <si>
    <t>Labor Ratio</t>
  </si>
  <si>
    <t>% Electric</t>
  </si>
  <si>
    <t>COMMON PLANT ALLOCATOR  (CE)   (Note O)</t>
  </si>
  <si>
    <t xml:space="preserve">  Total  (sum lines 12-15)</t>
  </si>
  <si>
    <t>($ / Allocation)</t>
  </si>
  <si>
    <t xml:space="preserve">  Other</t>
  </si>
  <si>
    <t>W&amp;S Allocator</t>
  </si>
  <si>
    <t xml:space="preserve">  Distribution</t>
  </si>
  <si>
    <t xml:space="preserve">  Transmission</t>
  </si>
  <si>
    <t xml:space="preserve">  Production</t>
  </si>
  <si>
    <t>Net Schedule 1 Expenses (Acct 561.1-561.3 minus Credits)</t>
  </si>
  <si>
    <t>Allocation</t>
  </si>
  <si>
    <t>TP</t>
  </si>
  <si>
    <t>total Revenue Credits</t>
  </si>
  <si>
    <t>WAGES &amp; SALARY ALLOCATOR   (W&amp;S)</t>
  </si>
  <si>
    <t>transactions w/ load not in divisor</t>
  </si>
  <si>
    <t>non-firm</t>
  </si>
  <si>
    <t>TE=</t>
  </si>
  <si>
    <t>Percentage of transmission expenses included in ISO Rates (line 9 times line 10)</t>
  </si>
  <si>
    <t>transactions &lt;1 yr</t>
  </si>
  <si>
    <t>Percentage of transmission plant included in ISO Rates (line 5)</t>
  </si>
  <si>
    <t>Revenue Credits for Sched 1 Acct 561.1 - 561.3</t>
  </si>
  <si>
    <t>Percentage of transmission expenses after adjustment (line 8 divided by line 6)</t>
  </si>
  <si>
    <t>Acct 561.1 - 561.3 available for Schedule 1</t>
  </si>
  <si>
    <t>Acct 561.BA for Schedule 24</t>
  </si>
  <si>
    <t>Included transmission expenses (line 7 less line 6)</t>
  </si>
  <si>
    <t>Acct 561.1 - 561.3, 561.BA included in Line 7</t>
  </si>
  <si>
    <t>Less transmission expenses included in OATT Ancillary Services   (Note L)</t>
  </si>
  <si>
    <t>Total transmission expenses    (page 3, line 1, column 3)</t>
  </si>
  <si>
    <t>Schedule 1 Recoverable Expenses</t>
  </si>
  <si>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</si>
  <si>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</si>
  <si>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</si>
  <si>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</si>
  <si>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</si>
  <si>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</si>
  <si>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 column 3)</t>
  </si>
  <si>
    <t>TRANSMISSION PLANT INCLUDED IN ISO RATES</t>
  </si>
  <si>
    <t xml:space="preserve">                SUPPORTING CALCULATIONS AND NOTES</t>
  </si>
  <si>
    <t>page 4 of 5</t>
  </si>
  <si>
    <t>ATTACHMENT O (line 29 - line 30 - line 30a)</t>
  </si>
  <si>
    <t>REV. REQUIREMENT TO BE COLLECTED UNDER</t>
  </si>
  <si>
    <t>Attachment MM]</t>
  </si>
  <si>
    <t>[Revenue requirement for facilities included on page 2, line 2, and also included in</t>
  </si>
  <si>
    <t>LESS ATTACHMENT MM ADJUSTMENT [Attachment MM, page 2, line 3</t>
  </si>
  <si>
    <t>30a</t>
  </si>
  <si>
    <t>Attachment GG]</t>
  </si>
  <si>
    <t>column 10a] (Note W)</t>
  </si>
  <si>
    <t>LESS ATTACHMENT GG ADJUSTMENT [Attachment GG, page 2, line 3</t>
  </si>
  <si>
    <r>
      <t>REV. REQUIREMENT  (sum lines 8, 12,20,27,28</t>
    </r>
    <r>
      <rPr>
        <sz val="12"/>
        <rFont val="Arial"/>
        <family val="2"/>
      </rPr>
      <t>)</t>
    </r>
  </si>
  <si>
    <t xml:space="preserve">  [ Rate Base (page 2, line 30) * Rate of Return (page 4, line 24)]</t>
  </si>
  <si>
    <t>NA</t>
  </si>
  <si>
    <t>(line 25 plus line 26)</t>
  </si>
  <si>
    <t>NP</t>
  </si>
  <si>
    <t>ITC adjustment (line 23 * line 24)</t>
  </si>
  <si>
    <t>Income Tax Calculation = line 22 * line 28</t>
  </si>
  <si>
    <t>Amortized Investment Tax Credit (enter negative)</t>
  </si>
  <si>
    <t xml:space="preserve">      1 / (1 - T)  = (from line 21)</t>
  </si>
  <si>
    <t xml:space="preserve">       and FIT, SIT &amp; p are as given in footnote K.</t>
  </si>
  <si>
    <t xml:space="preserve">       where WCLTD=(page 4, line 22) and R= (page 4, line 24)</t>
  </si>
  <si>
    <t xml:space="preserve">     CIT=(T/1-T) * (1-(WCLTD/R)) =</t>
  </si>
  <si>
    <t xml:space="preserve">     T=1 - {[(1 - SIT) * (1 - FIT)] / (1 - SIT * FIT * p)} =</t>
  </si>
  <si>
    <t>(Note K)</t>
  </si>
  <si>
    <t xml:space="preserve">INCOME TAXES          </t>
  </si>
  <si>
    <t xml:space="preserve">  </t>
  </si>
  <si>
    <t>TOTAL OTHER TAXES  (sum lines 13 - 19)</t>
  </si>
  <si>
    <t>GP</t>
  </si>
  <si>
    <t xml:space="preserve">         Payments in lieu of taxes</t>
  </si>
  <si>
    <t xml:space="preserve">         Other</t>
  </si>
  <si>
    <t>zero</t>
  </si>
  <si>
    <t xml:space="preserve">         Gross Receipts</t>
  </si>
  <si>
    <t xml:space="preserve">         Property</t>
  </si>
  <si>
    <t xml:space="preserve">  PLANT RELATED</t>
  </si>
  <si>
    <t xml:space="preserve">          Highway and vehicle</t>
  </si>
  <si>
    <t>W/S</t>
  </si>
  <si>
    <t xml:space="preserve">          Payroll</t>
  </si>
  <si>
    <t xml:space="preserve">  LABOR RELATED</t>
  </si>
  <si>
    <t>TAXES OTHER THAN INCOME TAXES  (Note J)</t>
  </si>
  <si>
    <t>TOTAL DEPRECIATION (Sum lines 9 - 11)</t>
  </si>
  <si>
    <t>12h.B.7.c</t>
  </si>
  <si>
    <t xml:space="preserve">  General </t>
  </si>
  <si>
    <t>N/A</t>
  </si>
  <si>
    <t>(Note Y)</t>
  </si>
  <si>
    <t xml:space="preserve">  Abandoned Plant Amortization</t>
  </si>
  <si>
    <t>9b</t>
  </si>
  <si>
    <t xml:space="preserve">  Prefunded AFUDC Amortization</t>
  </si>
  <si>
    <t>9a</t>
  </si>
  <si>
    <t>12h.B.5.c</t>
  </si>
  <si>
    <t>DEPRECIATION EXPENSE</t>
  </si>
  <si>
    <t>TOTAL O&amp;M  (sum lines 1, 3, 5a, 6, 7 less lines 2, 4, 5)</t>
  </si>
  <si>
    <t xml:space="preserve">  Transmission Lease Payments</t>
  </si>
  <si>
    <t xml:space="preserve">  Common</t>
  </si>
  <si>
    <t xml:space="preserve">     Plus Transmission Related Reg. Comm. Exp  (Note I)</t>
  </si>
  <si>
    <t>5a</t>
  </si>
  <si>
    <t xml:space="preserve">     Less EPRI &amp; Reg. Comm. Exp. &amp; Non-safety Ad (Note I)</t>
  </si>
  <si>
    <t xml:space="preserve">     Less FERC Annual Fees</t>
  </si>
  <si>
    <t>12a.A.13.b + A.18.b</t>
  </si>
  <si>
    <t xml:space="preserve">  A&amp;G</t>
  </si>
  <si>
    <t>TE</t>
  </si>
  <si>
    <t>12i.A.8.a</t>
  </si>
  <si>
    <t xml:space="preserve">     Less Account 565</t>
  </si>
  <si>
    <t>12a.A.8.b+ A.16.b</t>
  </si>
  <si>
    <t xml:space="preserve">  Transmission </t>
  </si>
  <si>
    <t>O&amp;M (Note EE)</t>
  </si>
  <si>
    <t>(Col 3 times Col 4)</t>
  </si>
  <si>
    <t xml:space="preserve">                  Allocator</t>
  </si>
  <si>
    <t>Company Total</t>
  </si>
  <si>
    <t>Reference</t>
  </si>
  <si>
    <t>RUS Form 12</t>
  </si>
  <si>
    <t>(5)</t>
  </si>
  <si>
    <t>page 3 of 5</t>
  </si>
  <si>
    <t xml:space="preserve">RATE BASE  (sum lines 18, 18a, 24, 25 and 29) </t>
  </si>
  <si>
    <t>TOTAL WORKING CAPITAL (sum lines 26 - 28)</t>
  </si>
  <si>
    <t>12a.B.24</t>
  </si>
  <si>
    <t xml:space="preserve">  Prepayments (Note V)</t>
  </si>
  <si>
    <t>12h.G.4.d &amp; 5.d</t>
  </si>
  <si>
    <t xml:space="preserve">  Materials &amp; Supplies (Note G, Note V)</t>
  </si>
  <si>
    <t>calculated</t>
  </si>
  <si>
    <t xml:space="preserve">  CWC  </t>
  </si>
  <si>
    <t>WORKING CAPITAL (Note H)</t>
  </si>
  <si>
    <t>(Note G, Note V)</t>
  </si>
  <si>
    <t xml:space="preserve">LAND HELD FOR FUTURE USE </t>
  </si>
  <si>
    <t>TOTAL ADJUSTMENTS  (sum lines 19 - 23b)</t>
  </si>
  <si>
    <t xml:space="preserve">  Unamortized Balance of Abandoned Plant (Note U, Note Y)</t>
  </si>
  <si>
    <t>23b</t>
  </si>
  <si>
    <t xml:space="preserve">  Prefunded AFUDC on CWIP in Rate Base (Note U, Note Y)</t>
  </si>
  <si>
    <t>23a</t>
  </si>
  <si>
    <t xml:space="preserve">  Account No. 255 (enter negative)</t>
  </si>
  <si>
    <t xml:space="preserve">  Account No. 190</t>
  </si>
  <si>
    <t xml:space="preserve">  Account No. 283 (enter negative)</t>
  </si>
  <si>
    <t xml:space="preserve">  Account No. 282 (enter negative)</t>
  </si>
  <si>
    <t xml:space="preserve">  Account No. 281 (enter negative) </t>
  </si>
  <si>
    <t>(Note F, Note V)</t>
  </si>
  <si>
    <t>ADJUSTMENTS TO RATE BASE</t>
  </si>
  <si>
    <t>Transmission Projects (Note U)</t>
  </si>
  <si>
    <t>12h.A.27.e</t>
  </si>
  <si>
    <t>100% CWIP Recovery for Incentive Rate</t>
  </si>
  <si>
    <t>18a</t>
  </si>
  <si>
    <t>NP=</t>
  </si>
  <si>
    <t>TOTAL NET PLANT (sum lines 13-17)</t>
  </si>
  <si>
    <t xml:space="preserve"> (line 5 - line 11)</t>
  </si>
  <si>
    <t xml:space="preserve"> (line 4 - line 10)</t>
  </si>
  <si>
    <t xml:space="preserve"> (line 3 - line 9)</t>
  </si>
  <si>
    <t xml:space="preserve"> (line 2- line 8)</t>
  </si>
  <si>
    <t xml:space="preserve"> (line 1- line 7)</t>
  </si>
  <si>
    <t>(Note U)</t>
  </si>
  <si>
    <t>NET PLANT IN SERVICE</t>
  </si>
  <si>
    <t>TOTAL ACCUM. DEPRECIATION (sum lines 7-11)</t>
  </si>
  <si>
    <t>12h.B.7.f</t>
  </si>
  <si>
    <t>12h.B.6.f</t>
  </si>
  <si>
    <t>12h.B.5.f</t>
  </si>
  <si>
    <t>12h.B.1-4.f</t>
  </si>
  <si>
    <t>ACCUMULATED DEPRECIATION</t>
  </si>
  <si>
    <t>GP=</t>
  </si>
  <si>
    <t>TOTAL GROSS PLANT (sum lines 1-5)</t>
  </si>
  <si>
    <t>12h.A.1&amp;17.e</t>
  </si>
  <si>
    <t xml:space="preserve">  General &amp; Intangible</t>
  </si>
  <si>
    <t>12h.A.16.e</t>
  </si>
  <si>
    <t>Allocated</t>
  </si>
  <si>
    <t>12h.A.11.e</t>
  </si>
  <si>
    <t>12h.A.6.e</t>
  </si>
  <si>
    <t>GROSS PLANT IN SERVICE</t>
  </si>
  <si>
    <t>RATE BASE:</t>
  </si>
  <si>
    <t>page 2 of 5</t>
  </si>
  <si>
    <t xml:space="preserve"> Long Term</t>
  </si>
  <si>
    <t xml:space="preserve"> Short Term</t>
  </si>
  <si>
    <t xml:space="preserve">          (Note E)</t>
  </si>
  <si>
    <t>FERC Annual Charge($/MWh)</t>
  </si>
  <si>
    <t xml:space="preserve"> and daily rates</t>
  </si>
  <si>
    <t xml:space="preserve"> times 1,000)</t>
  </si>
  <si>
    <t xml:space="preserve"> Capped at weekly</t>
  </si>
  <si>
    <t>(line 16/4,160; line 16/8,760)</t>
  </si>
  <si>
    <t>Point-To-Point Rate ($/MWh)</t>
  </si>
  <si>
    <t xml:space="preserve"> Capped at weekly rate</t>
  </si>
  <si>
    <t>(line 16/260; line 16/365)</t>
  </si>
  <si>
    <t>Point-To-Point Rate ($/kW/Day)</t>
  </si>
  <si>
    <t>(line 16 / 52; line 16/ 52)</t>
  </si>
  <si>
    <t>Point-To-Point Rate ($/kW/Wk)</t>
  </si>
  <si>
    <t>Off-Peak Rate</t>
  </si>
  <si>
    <t>Peak Rate</t>
  </si>
  <si>
    <t>Network &amp; P-to-P Rate ($/kW/Mo) (line 16/ 12)</t>
  </si>
  <si>
    <t>(line 7/ line 15)</t>
  </si>
  <si>
    <t>Annual Cost ($/kW/Yr)</t>
  </si>
  <si>
    <t>Divisor (sum lines 8-14)</t>
  </si>
  <si>
    <t xml:space="preserve">  Less 12 CP or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</si>
  <si>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</si>
  <si>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</si>
  <si>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 xml:space="preserve">  Less 12 CP of firm P-T-P over one year (enter negative)</t>
  </si>
  <si>
    <t xml:space="preserve">  Plus 12 CP of Network Load not in line 8</t>
  </si>
  <si>
    <t>(Note B)</t>
  </si>
  <si>
    <t xml:space="preserve">  Plus 12 CP of firm bundled sales over one year not in line 8</t>
  </si>
  <si>
    <t>(Note A)</t>
  </si>
  <si>
    <t xml:space="preserve">  Average of 12 coincident system peaks for requirements (RQ) service       </t>
  </si>
  <si>
    <t>DIVISOR</t>
  </si>
  <si>
    <t>Great River Energy Adjusted Revenue Requirement (Sum lines 7a-7c) (Note BB)</t>
  </si>
  <si>
    <t>Network Customer 2 (Note BB)</t>
  </si>
  <si>
    <t>7c</t>
  </si>
  <si>
    <t>Willmar (Note BB)</t>
  </si>
  <si>
    <t>7b</t>
  </si>
  <si>
    <t xml:space="preserve"> (ln 1 - ln 6 + ln 6c + ln 6h + ln 6i)</t>
  </si>
  <si>
    <t>NET REVENUE REQUIREMENT</t>
  </si>
  <si>
    <t>7a</t>
  </si>
  <si>
    <t>6i</t>
  </si>
  <si>
    <t>(line 6f  *  line 6g)</t>
  </si>
  <si>
    <t>6h</t>
  </si>
  <si>
    <t>6g</t>
  </si>
  <si>
    <t>(line 6e - line 6d)</t>
  </si>
  <si>
    <t>6f</t>
  </si>
  <si>
    <t>6e</t>
  </si>
  <si>
    <t>6d</t>
  </si>
  <si>
    <t>(line 6a - line 6b)</t>
  </si>
  <si>
    <t>6c</t>
  </si>
  <si>
    <t>6b</t>
  </si>
  <si>
    <t>6a</t>
  </si>
  <si>
    <t>TOTAL REVENUE CREDITS  (sum lines 2-5)</t>
  </si>
  <si>
    <t>Line 5 supported by schedules.</t>
  </si>
  <si>
    <t>Revenues from service provided by the ISO at a discount</t>
  </si>
  <si>
    <t>Line 4 supported by schedules.</t>
  </si>
  <si>
    <t>Revenues from Grandfathered Interzonal Transactions</t>
  </si>
  <si>
    <t>(page 4, line 37)</t>
  </si>
  <si>
    <t xml:space="preserve">  Account No. 456</t>
  </si>
  <si>
    <t>(page 4, line 34)</t>
  </si>
  <si>
    <t xml:space="preserve">  Account No. 454</t>
  </si>
  <si>
    <t>Total</t>
  </si>
  <si>
    <t>(Note T)</t>
  </si>
  <si>
    <t xml:space="preserve">REVENUE CREDITS </t>
  </si>
  <si>
    <t>GROSS REVENUE REQUIREMENT (page 3, line 31)</t>
  </si>
  <si>
    <t>Amount</t>
  </si>
  <si>
    <t xml:space="preserve"> Utilizing Great River Energy Annual Operating Report</t>
  </si>
  <si>
    <t xml:space="preserve">Formula Rate - Non-Levelized </t>
  </si>
  <si>
    <t>page 1 of 5</t>
  </si>
  <si>
    <t>Interest Calculation</t>
  </si>
  <si>
    <t>Month</t>
  </si>
  <si>
    <t>Year</t>
  </si>
  <si>
    <t>FERC Monthly
 Interest Rate</t>
  </si>
  <si>
    <t>GRE Monthly Short Term Debt Rate</t>
  </si>
  <si>
    <t>January</t>
  </si>
  <si>
    <t>February</t>
  </si>
  <si>
    <t>March</t>
  </si>
  <si>
    <t>April</t>
  </si>
  <si>
    <t>May</t>
  </si>
  <si>
    <t>June</t>
  </si>
  <si>
    <t>July</t>
  </si>
  <si>
    <t>August</t>
  </si>
  <si>
    <t>September</t>
  </si>
  <si>
    <t>October</t>
  </si>
  <si>
    <t>November</t>
  </si>
  <si>
    <t>December</t>
  </si>
  <si>
    <t>Average Monthly Rate</t>
  </si>
  <si>
    <t>Times 12</t>
  </si>
  <si>
    <t>Annual Rate</t>
  </si>
  <si>
    <t>Gross Plant</t>
  </si>
  <si>
    <t>Based on Gross Plant</t>
  </si>
  <si>
    <t>Control Area</t>
  </si>
  <si>
    <t>ATRR</t>
  </si>
  <si>
    <t>Divisor</t>
  </si>
  <si>
    <t>ALT - GRE</t>
  </si>
  <si>
    <t>GRE - GRE</t>
  </si>
  <si>
    <t>MP - GRE</t>
  </si>
  <si>
    <t>OTP - GRE</t>
  </si>
  <si>
    <t>Xcel - GRE</t>
  </si>
  <si>
    <t>SMMPA - GRE</t>
  </si>
  <si>
    <t>ATRR in Zones</t>
  </si>
  <si>
    <t>Adjustments</t>
  </si>
  <si>
    <t>GRE Gross Investment</t>
  </si>
  <si>
    <t>Line 31 supported by notes in RUS Form 12 or detailed Schedule</t>
  </si>
  <si>
    <t>Line 32 supported by notes in RUS Form 12 or detailed Schedule</t>
  </si>
  <si>
    <t>Over Recovery</t>
  </si>
  <si>
    <t>Under Recovery</t>
  </si>
  <si>
    <t>GRE - GRE + WMU</t>
  </si>
  <si>
    <t>*  Per Docket ER10-187</t>
  </si>
  <si>
    <t>Formula Rate calculation</t>
  </si>
  <si>
    <t xml:space="preserve"> Utilizing Attachment O Data</t>
  </si>
  <si>
    <t>Page 1 of 2</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</si>
  <si>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</si>
  <si>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</si>
  <si>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</si>
  <si>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</si>
  <si>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</si>
  <si>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</si>
  <si>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</si>
  <si>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</si>
  <si>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</si>
  <si>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</si>
  <si>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</si>
  <si>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</si>
  <si>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</si>
  <si>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I)</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</si>
  <si>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</si>
  <si>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</si>
  <si>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</si>
  <si>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</si>
  <si>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</si>
  <si>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</si>
  <si>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</si>
  <si>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</si>
  <si>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</si>
  <si>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</si>
  <si>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</si>
  <si>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</si>
  <si>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lines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</si>
  <si>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</si>
  <si>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</si>
  <si>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</si>
  <si>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</si>
  <si>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</si>
  <si>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</si>
  <si>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</si>
  <si>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</si>
  <si>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</si>
  <si>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</si>
  <si>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</si>
  <si>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</si>
  <si>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</si>
  <si>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</si>
  <si>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lines 11 and 13</t>
  </si>
  <si>
    <t>14a</t>
  </si>
  <si>
    <t>Annual Allocation Factor for Incentive Return</t>
  </si>
  <si>
    <t>Attach O, p 4, line 30</t>
  </si>
  <si>
    <t>Page 2 of 2</t>
  </si>
  <si>
    <t xml:space="preserve">                           Network Upgrade Charge Calculation By Project</t>
  </si>
  <si>
    <t xml:space="preserve">(8a) </t>
  </si>
  <si>
    <t>(8b)</t>
  </si>
  <si>
    <t>(10a)</t>
  </si>
  <si>
    <t>Line No.</t>
  </si>
  <si>
    <t>Project Name</t>
  </si>
  <si>
    <t>MTEP Project Number</t>
  </si>
  <si>
    <t xml:space="preserve">Project Gross Plant </t>
  </si>
  <si>
    <t>Annual Expense Charge</t>
  </si>
  <si>
    <t xml:space="preserve">Project Net Plant </t>
  </si>
  <si>
    <t>Annual Return Charge</t>
  </si>
  <si>
    <t>Annual Incentive Return Charge</t>
  </si>
  <si>
    <t>Project Depreciation Expense</t>
  </si>
  <si>
    <t>Annual Revenue Requirement</t>
  </si>
  <si>
    <t>Annual Revenue Requirement Excluding  Annual Incentive Return Charge</t>
  </si>
  <si>
    <t>True-Up Adjustment</t>
  </si>
  <si>
    <t>Network Upgrade Charge</t>
  </si>
  <si>
    <t>(Page 1 line 9)</t>
  </si>
  <si>
    <t>(Col. 3 * Col. 4)</t>
  </si>
  <si>
    <t>(Page 1 line 14)</t>
  </si>
  <si>
    <t>(Col. 6 * Col. 7)</t>
  </si>
  <si>
    <t>(Page 1, line 14a, Col. 4)</t>
  </si>
  <si>
    <t>(Col. 6 * Col. 8a)</t>
  </si>
  <si>
    <t>(Note E)</t>
  </si>
  <si>
    <t>(Sum Col. 5, 8, 8b &amp; 9)</t>
  </si>
  <si>
    <t>Col. 10 less Col. 8b (Note H)</t>
  </si>
  <si>
    <t>(Note F)</t>
  </si>
  <si>
    <t>Sum Col. 10 &amp; 11
(Note G)</t>
  </si>
  <si>
    <t>1a</t>
  </si>
  <si>
    <t>G389</t>
  </si>
  <si>
    <t>1b</t>
  </si>
  <si>
    <t>Badoura-Long Lake 115 KV Line</t>
  </si>
  <si>
    <t>1c</t>
  </si>
  <si>
    <t>G518 - Steve Christoffer Windfarm</t>
  </si>
  <si>
    <t>1d</t>
  </si>
  <si>
    <t>G536 - Byron Christoffer Windfarm</t>
  </si>
  <si>
    <t>1e</t>
  </si>
  <si>
    <t>G362 - Pleasant Valley 345/161KV transformer</t>
  </si>
  <si>
    <t>1f</t>
  </si>
  <si>
    <t>Bemidji - Grand Rapids 230 KV  Line</t>
  </si>
  <si>
    <t>1g</t>
  </si>
  <si>
    <t>Fargo - ND, St Cloud/Monticello, MN area 345 KV Project</t>
  </si>
  <si>
    <t>1h</t>
  </si>
  <si>
    <t>G514 - Willmarth</t>
  </si>
  <si>
    <t>1j</t>
  </si>
  <si>
    <t>G252 - Valley View Wind Interconnection</t>
  </si>
  <si>
    <t>1k</t>
  </si>
  <si>
    <t>G352 - Odin</t>
  </si>
  <si>
    <t>2</t>
  </si>
  <si>
    <t>Annual Totals</t>
  </si>
  <si>
    <t>Rev. Req. Adj For Attachment O</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</si>
  <si>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</si>
  <si>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</si>
  <si>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True-Up Adjustment is included pursuant to a FERC approved methodology if applicable.</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</si>
  <si>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</si>
  <si>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</si>
  <si>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</si>
  <si>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Reporting Company</t>
  </si>
  <si>
    <t>Reliability</t>
  </si>
  <si>
    <t>MTEP Project ID</t>
  </si>
  <si>
    <t>GIP</t>
  </si>
  <si>
    <t>Great River Energy #</t>
  </si>
  <si>
    <t>699961/69541/71301</t>
  </si>
  <si>
    <t>78881/200164</t>
  </si>
  <si>
    <t>Pricing Zone</t>
  </si>
  <si>
    <t>NSP</t>
  </si>
  <si>
    <t>MP</t>
  </si>
  <si>
    <t>ITCM</t>
  </si>
  <si>
    <t>GRE</t>
  </si>
  <si>
    <t>Allocation Type Per Attachment FF</t>
  </si>
  <si>
    <t>Column (3)</t>
  </si>
  <si>
    <t xml:space="preserve">March </t>
  </si>
  <si>
    <t xml:space="preserve">August </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</si>
  <si>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</si>
  <si>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</si>
  <si>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</si>
  <si>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</si>
  <si>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</si>
  <si>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</si>
  <si>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</si>
  <si>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</si>
  <si>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</si>
  <si>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</si>
  <si>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MTEP Facility ID</t>
  </si>
  <si>
    <t>Record Date</t>
  </si>
  <si>
    <t>Description of Facilities Included in Network Upgrade Charge as of Record Date</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</si>
  <si>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</si>
  <si>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</si>
  <si>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</si>
  <si>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</si>
  <si>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</si>
  <si>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</si>
  <si>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</si>
  <si>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</si>
  <si>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</si>
  <si>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</si>
  <si>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</si>
  <si>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Added 115 KV Tap structure and switch required for G252.</t>
  </si>
  <si>
    <t>Attachment MM - GRE</t>
  </si>
  <si>
    <t xml:space="preserve"> Utilizing Attachment O-GRE Data</t>
  </si>
  <si>
    <t>To be completed in conjunction with Attachment O-GRE.</t>
  </si>
  <si>
    <t>(inputs from Attachment O-GRE are rounded to whole dollars)</t>
  </si>
  <si>
    <t>Attachment O-GRE</t>
  </si>
  <si>
    <t>Attach O-GRE, p 2, line 2 col 5 (Note A)</t>
  </si>
  <si>
    <t>Transmission Accumulated Depreciation</t>
  </si>
  <si>
    <t>Line 1 minus Line 1a (Note B)</t>
  </si>
  <si>
    <t>O&amp;M TRANSMISSION EXPENSE</t>
  </si>
  <si>
    <t>Attach O-GRE, p 3, line 8 col 5</t>
  </si>
  <si>
    <t>3a</t>
  </si>
  <si>
    <t>Transmission O&amp;M</t>
  </si>
  <si>
    <t>Attach O-GRE, p 3, line 1 col 5</t>
  </si>
  <si>
    <t>3b</t>
  </si>
  <si>
    <t>Less: LSE Expenses included in above, if any</t>
  </si>
  <si>
    <t>3c</t>
  </si>
  <si>
    <t>Less: Account 565 included in above, if any</t>
  </si>
  <si>
    <t>3d</t>
  </si>
  <si>
    <t>Adjusted Transmission O&amp;M</t>
  </si>
  <si>
    <t>Line 3a minus Line 3b minus Line 3c</t>
  </si>
  <si>
    <t>Annual Allocation Factor for Transmission O&amp;M</t>
  </si>
  <si>
    <t>(line 3d divided by line 1a col 3)</t>
  </si>
  <si>
    <t>OTHER O&amp;M EXPENSES</t>
  </si>
  <si>
    <t>4a</t>
  </si>
  <si>
    <t>Other O&amp;M Allocated to Transmission</t>
  </si>
  <si>
    <t>Line 3 minus Line 3d</t>
  </si>
  <si>
    <t>4b</t>
  </si>
  <si>
    <t>Annual Allocation Factor for Other O&amp;M</t>
  </si>
  <si>
    <t>Line 4a divided by Line 1, col 3</t>
  </si>
  <si>
    <t>Attach O-GRE, p 3, lines 10 &amp; 11, col 5 (Note H)</t>
  </si>
  <si>
    <t>Annual Allocation Factor for Other Expense</t>
  </si>
  <si>
    <t>Sum of lines 4b, 6 and 8</t>
  </si>
  <si>
    <t>Attach O-GRE, p 4, line 30</t>
  </si>
  <si>
    <t>Multi-Value Project (MVP) Revenue Requirement Calculation</t>
  </si>
  <si>
    <t>(6)</t>
  </si>
  <si>
    <t>(7)</t>
  </si>
  <si>
    <t xml:space="preserve">(12a) </t>
  </si>
  <si>
    <t>(12b)</t>
  </si>
  <si>
    <t>(14a)</t>
  </si>
  <si>
    <t>Project Accumulated Depreciation</t>
  </si>
  <si>
    <t>Transmission O&amp;M Annual Allocation Factor</t>
  </si>
  <si>
    <t>Annual Allocation for Transmission O&amp;M Expense</t>
  </si>
  <si>
    <t>Other Expense Annual Allocation Factor</t>
  </si>
  <si>
    <t>MVP Annual Adjusted Revenue Requirement</t>
  </si>
  <si>
    <t>Page 1 line 4</t>
  </si>
  <si>
    <t>(Col 4 * Col 5)</t>
  </si>
  <si>
    <t>Page 1 line 9</t>
  </si>
  <si>
    <t>(Col 3 * Col 7)</t>
  </si>
  <si>
    <t>(Col 6 + Col 8)</t>
  </si>
  <si>
    <t>(Col 3 - Col 4)</t>
  </si>
  <si>
    <t>(Col 10 * Col 11)</t>
  </si>
  <si>
    <t>(Col. 10 * Col. 12a)</t>
  </si>
  <si>
    <t>(Sum Col. 9, 12, 12b &amp; 13)</t>
  </si>
  <si>
    <t>Col. 14 less Col. 12b (Note I)</t>
  </si>
  <si>
    <t>Sum Col. 14 &amp; 15
(Note G)</t>
  </si>
  <si>
    <t>1203</t>
  </si>
  <si>
    <t>MVP Total Annual Revenue Requirements</t>
  </si>
  <si>
    <t>Note deliberately left blank.</t>
  </si>
  <si>
    <t>Project Depreciation Expense is the actual value booked for the project and included in the Depreciation Expense in Attachment O-GRE page 3 line 12.</t>
  </si>
  <si>
    <t>The Total General and Common Depreciation Expense excludes any depreciation expense directly associated with a project and thereby included in page 2 column 13.</t>
  </si>
  <si>
    <t>Annual Incentive Return Charge revenues for FERC-accepted projects utilizing a hypothetical capital structure are not included in Attachment O-GRE, page 3, line 30a, column 5 and page 4 lines 35 &amp; 36b.</t>
  </si>
  <si>
    <t>Attach O-GRE, p 3, line 1a col 5, if any</t>
  </si>
  <si>
    <t>Attach O-GRE, p 3, line 2 col 5, if any</t>
  </si>
  <si>
    <t>Attach O-GRE, p 3, line 20 col 5</t>
  </si>
  <si>
    <t>Attach O-GRE, p 3, line 27 col 5</t>
  </si>
  <si>
    <t>Attach O-GRE, p 3, line 28 col 5</t>
  </si>
  <si>
    <t>Rev. Req. Adj For Attachment O-GRE</t>
  </si>
  <si>
    <t>Net Transmission Plant is that identified on page 2 line 14 of Attachment O-GRE and includes any sub lines 14a or 14b etc. and is inclusive of any CWIP, Prefunded AFUDC on CWIP, and Unamortized Balance of Abandoned Plant  included in rate base when authorized by FERC order.  The prefunded AFUDC amount is a reduction to rates base.</t>
  </si>
  <si>
    <t>Project Gross Plant is the total capital investment for the project calculated in the same method as the gross plant value in line 1 and is includes of any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</si>
  <si>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Attachment MM - Supporting Data for Network Upgrade Charge Calculation - Forward Looking Rate Transmission Owner</t>
  </si>
  <si>
    <t>MVP</t>
  </si>
  <si>
    <t>Column (4)</t>
  </si>
  <si>
    <t>Column (10)</t>
  </si>
  <si>
    <t>Column (13)</t>
  </si>
  <si>
    <t>Attachment MM - Description of Facilities Included in Network Upgrade Charge</t>
  </si>
  <si>
    <t>Facility ID</t>
  </si>
  <si>
    <t>Brookings Cty-Lyon Cty (Single Ckt 345 kV); Lyon Cty-Cedar Mountain-Helena (Double Ckt 345 kV); Helena-Chub Lake-Hampton Corner (Single Ckt 345 kV); Lyon Cty-Hazel (Single Ckt 345 kV); Hazel-Minnesota Valley (Single Ckt 345 kV, initially operate at 230 kV); Cedar Mountain-Franklin (Single Ckt 115 kV)</t>
  </si>
  <si>
    <t>column 14a] (Note CC)</t>
  </si>
  <si>
    <t xml:space="preserve">  c. Transmission charges from Schedules associated with Attachment GG (Note X)</t>
  </si>
  <si>
    <t xml:space="preserve">  d. Transmission charges from Schedules associated with Attachment MM (Note DD)</t>
  </si>
  <si>
    <t xml:space="preserve">Pursuant to Attachment GG of the Midwest ISO Tariff, removes dollar amount of revenue requirements calculated pursuant to Attachment GG-GRE, provided that the </t>
  </si>
  <si>
    <t>Annual Incentive Return Charge revenues for FERC-accepted projects utilizing a hypothetical capital structure are not included on page 3, line 30.</t>
  </si>
  <si>
    <t xml:space="preserve">Removes from revenue credits revenues that are distributed pursuant to Schedules associated with Attachment GG - GRE of the Midwest ISO Tariff, since the </t>
  </si>
  <si>
    <t xml:space="preserve">Transmission Owner's Attachment O revenue requirements have already been reduced by the Attachment GG revenue requirements.  </t>
  </si>
  <si>
    <t>Pursuant to Attachment MM of the Midwest ISO Tariff, removes dollar amount of revenue requirements calculated pursuant to Attachment MM - GRE, provided</t>
  </si>
  <si>
    <t xml:space="preserve"> that the Annual Incentive Return Charge revenues for FERC-accepted projects utilizing a hypothetical capital structure are not included on page 3, line 30a.</t>
  </si>
  <si>
    <t xml:space="preserve">Removes from revenue credits revenues that are distributed pursuant to Schedules associated with Attachment MM - GRE of the Midwest ISO Tariff, since the </t>
  </si>
  <si>
    <t xml:space="preserve">Transmission Owner's Attachment O revenue requirements have already been reduced by the Attachment MM revenue requirements.  </t>
  </si>
  <si>
    <t>Attachment GG - GRE</t>
  </si>
  <si>
    <t>To be completed in conjunction with Attachment O - GRE.</t>
  </si>
  <si>
    <t>Attachment O - GRE</t>
  </si>
  <si>
    <t>1i</t>
  </si>
  <si>
    <t>Savanna-Cromwell</t>
  </si>
  <si>
    <r>
      <t>Gross Transmission Plant is that identified on page 2 line 2 of Attachment O</t>
    </r>
    <r>
      <rPr>
        <sz val="11"/>
        <color theme="1"/>
        <rFont val="Calibri"/>
        <family val="2"/>
        <scheme val="minor"/>
      </rPr>
      <t xml:space="preserve"> - GRE and includes any sub lines 2a or 2b etc. and is inclusive of any CWIP and Prefunded AFUDC on CWIP in rate base when authorized by FERC order.  The Prefunded AFUDC amount is a reduction to rate base.</t>
    </r>
  </si>
  <si>
    <r>
      <t>Net Transmission Plant is that identified on page 2 line 14 of Attachment O</t>
    </r>
    <r>
      <rPr>
        <sz val="11"/>
        <color theme="1"/>
        <rFont val="Calibri"/>
        <family val="2"/>
        <scheme val="minor"/>
      </rPr>
      <t xml:space="preserve"> - GRE and includes any sub lines 14a or 14b etc. and is inclusive of any CWIP, Prefunded AFUDC on CWIP, and Unamortized Balance of Abandoned Plant  included in rate base when authorized by FERC order.  Prefunded AFUDC amount is a reduction to rate base.</t>
    </r>
  </si>
  <si>
    <r>
      <t>Project Depreciation Expense is the actual value booked for the project and included in the Depreciation Expense in Attachment O</t>
    </r>
    <r>
      <rPr>
        <sz val="11"/>
        <color theme="1"/>
        <rFont val="Calibri"/>
        <family val="2"/>
        <scheme val="minor"/>
      </rPr>
      <t xml:space="preserve"> - GRE, page 3 line 12.</t>
    </r>
  </si>
  <si>
    <r>
      <t>The Network Upgrade Charge is the value to be used in Schedule</t>
    </r>
    <r>
      <rPr>
        <sz val="11"/>
        <color theme="1"/>
        <rFont val="Calibri"/>
        <family val="2"/>
        <scheme val="minor"/>
      </rPr>
      <t>s 26, 37 and 38.</t>
    </r>
  </si>
  <si>
    <r>
      <t>Annual Incentive Return Charge revenues for FERC-accepted projects utilizing a hypothetical capital structure are not included in Attachment O</t>
    </r>
    <r>
      <rPr>
        <sz val="11"/>
        <color theme="1"/>
        <rFont val="Calibri"/>
        <family val="2"/>
        <scheme val="minor"/>
      </rPr>
      <t xml:space="preserve"> - GRE, page 3, line 30, column 5 and page 4 lines 35 &amp; 36a.</t>
    </r>
  </si>
  <si>
    <t>Gross Plant
 In-Sevice (Including AFUDC)</t>
  </si>
  <si>
    <t>AFUDC
 (on In-Service Plant)</t>
  </si>
  <si>
    <t>CWIP 
(Including AFUDC)</t>
  </si>
  <si>
    <t>AFUDC
 (on CWIP)</t>
  </si>
  <si>
    <t>75901/200630/202102</t>
  </si>
  <si>
    <t>Accumulated Deprecation (Including Amoritized AFUDC)</t>
  </si>
  <si>
    <t>Amoritized AFUDC included in Accumulated Deprecation</t>
  </si>
  <si>
    <t>Boswell-Wlilton 230 ckt 1, Sum rate 495, Addition of a 187 MVA/115 kV transformer at Cass Lake</t>
  </si>
  <si>
    <t>New 115 kV Cromwell-Floodwood Line</t>
  </si>
  <si>
    <r>
      <t xml:space="preserve">Replaced two existing lower-rated circuit breakers at Wilmarth substation with 3000 breakers as required for G514  </t>
    </r>
    <r>
      <rPr>
        <b/>
        <sz val="10"/>
        <rFont val="Arial"/>
        <family val="2"/>
      </rPr>
      <t>NSP owns this substation now due to an asset swap between GRE and NSP.</t>
    </r>
    <r>
      <rPr>
        <sz val="10"/>
        <rFont val="Arial"/>
        <family val="2"/>
      </rPr>
      <t xml:space="preserve">
</t>
    </r>
  </si>
  <si>
    <t xml:space="preserve">Attach O-GRE, p 2, line 8 col 5 </t>
  </si>
  <si>
    <t xml:space="preserve">MVP Portfolio - BrookingsMVP Portfolio 1 - Brookings, SD - SE Twin Cities 345 kV
</t>
  </si>
  <si>
    <t>P1</t>
  </si>
  <si>
    <t xml:space="preserve">Gross Transmission Plant is that identified on page 2 line 2 of Attachment O-GRE and includes any sub lines 2a or 2b etc. and is inclusive of any CWIP in rate base when authorized by FERC order less any prefunded AFUDC, if applicable.  </t>
  </si>
  <si>
    <r>
      <t>True-Up Adjustment is included pursuant to a FERC approved methodology</t>
    </r>
    <r>
      <rPr>
        <sz val="11"/>
        <color theme="1"/>
        <rFont val="Calibri"/>
        <family val="2"/>
        <scheme val="minor"/>
      </rPr>
      <t>, if applicable.</t>
    </r>
  </si>
  <si>
    <r>
      <t>The MVP Annual Revenue Requirement is the value to be used in Schedule</t>
    </r>
    <r>
      <rPr>
        <sz val="11"/>
        <color theme="1"/>
        <rFont val="Calibri"/>
        <family val="2"/>
        <scheme val="minor"/>
      </rPr>
      <t>s 26-A and 39.</t>
    </r>
  </si>
  <si>
    <t>Project Record Date</t>
  </si>
  <si>
    <t>1881-1889, 1894, 2649, 5469, 5470, 5471, 5472, 5624, 7080, 7081</t>
  </si>
  <si>
    <t>30.9 Customer</t>
  </si>
  <si>
    <t>Willmar Municipal</t>
  </si>
  <si>
    <t xml:space="preserve">Divisor </t>
  </si>
  <si>
    <t>Utilities</t>
  </si>
  <si>
    <t>Adjusted</t>
  </si>
  <si>
    <t>as Submitted</t>
  </si>
  <si>
    <t>The divisor was not reduced due to an agreement</t>
  </si>
  <si>
    <t>between Elk River and GRE, for GRE to serve the</t>
  </si>
  <si>
    <t>City of Elk River.</t>
  </si>
  <si>
    <t>Includes WMU (30.9 Customer) Annual Revenue Requirement</t>
  </si>
  <si>
    <t>MTEP Gross Plant</t>
  </si>
  <si>
    <t>Attach GG Adj.</t>
  </si>
  <si>
    <t>Attach MM Adj.</t>
  </si>
  <si>
    <t>July *</t>
  </si>
  <si>
    <t>* July 2016 rates need to be updated when published</t>
  </si>
  <si>
    <t>2015 Great River Energy - Annual True-Up</t>
  </si>
  <si>
    <t>GRE Short Term Interest Rate (Avg Rate Jan. '15 - July '16)</t>
  </si>
  <si>
    <t>Interest for 24 months (Jan '15 - Dec  '16)</t>
  </si>
  <si>
    <t>Total Principal 2015 Annual True-up</t>
  </si>
  <si>
    <t>For budgeted 12 months ended 12/31/15</t>
  </si>
  <si>
    <t>Only completed during Attachment O projection, not done for True-Up</t>
  </si>
  <si>
    <t>For the 12 months ended 12/31/2015</t>
  </si>
  <si>
    <t>For the 12 months ending 12/31/2015</t>
  </si>
  <si>
    <t>1l</t>
  </si>
  <si>
    <t>Tamarac &amp; Cormorant (cancelled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</si>
</sst>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_(* #,##0.0\¢_m;[Red]_(* \-#,##0.0\¢_m;[Green]_(* 0.0\¢_m;_(@_)_%"/>
    <numFmt numFmtId="168" formatCode="_(* #,##0.00\¢_m;[Red]_(* \-#,##0.00\¢_m;[Green]_(* 0.00\¢_m;_(@_)_%"/>
    <numFmt numFmtId="169" formatCode="_(* #,##0.000\¢_m;[Red]_(* \-#,##0.000\¢_m;[Green]_(* 0.000\¢_m;_(@_)_%"/>
    <numFmt numFmtId="170" formatCode="_(_(\£* #,##0_)_%;[Red]_(\(\£* #,##0\)_%;[Green]_(_(\£* #,##0_)_%;_(@_)_%"/>
    <numFmt numFmtId="171" formatCode="_(_(\£* #,##0.0_)_%;[Red]_(\(\£* #,##0.0\)_%;[Green]_(_(\£* #,##0.0_)_%;_(@_)_%"/>
    <numFmt numFmtId="172" formatCode="_(_(\£* #,##0.00_)_%;[Red]_(\(\£* #,##0.00\)_%;[Green]_(_(\£* #,##0.00_)_%;_(@_)_%"/>
    <numFmt numFmtId="173" formatCode="0.0%_);\(0.0%\)"/>
    <numFmt numFmtId="174" formatCode="\•\ \ @"/>
    <numFmt numFmtId="175" formatCode="_(_(\•_ #0_)_%;[Red]_(_(\•_ \-#0\)_%;[Green]_(_(\•_ #0_)_%;_(_(\•_ @_)_%"/>
    <numFmt numFmtId="176" formatCode="_(_(_•_ \•_ #0_)_%;[Red]_(_(_•_ \•_ \-#0\)_%;[Green]_(_(_•_ \•_ #0_)_%;_(_(_•_ \•_ @_)_%"/>
    <numFmt numFmtId="177" formatCode="_(_(_•_ _•_ \•_ #0_)_%;[Red]_(_(_•_ _•_ \•_ \-#0\)_%;[Green]_(_(_•_ _•_ \•_ #0_)_%;_(_(_•_ \•_ @_)_%"/>
    <numFmt numFmtId="178" formatCode="#,##0,_);\(#,##0,\)"/>
    <numFmt numFmtId="179" formatCode="&quot;$&quot;#,##0.00"/>
    <numFmt numFmtId="180" formatCode="#,##0.0_);\(#,##0.0\)"/>
    <numFmt numFmtId="181" formatCode="0.0,_);\(0.0,\)"/>
    <numFmt numFmtId="182" formatCode="0.00,_);\(0.00,\)"/>
    <numFmt numFmtId="183" formatCode="#,##0.000_);\(#,##0.000\)"/>
    <numFmt numFmtId="184" formatCode="_(_(_$* #,##0.0_)_%;[Red]_(\(_$* #,##0.0\)_%;[Green]_(_(_$* #,##0.0_)_%;_(@_)_%"/>
    <numFmt numFmtId="185" formatCode="_(_(_$* #,##0.00_)_%;[Red]_(\(_$* #,##0.00\)_%;[Green]_(_(_$* #,##0.00_)_%;_(@_)_%"/>
    <numFmt numFmtId="186" formatCode="_(_(_$* #,##0.000_)_%;[Red]_(\(_$* #,##0.000\)_%;[Green]_(_(_$* #,##0.000_)_%;_(@_)_%"/>
    <numFmt numFmtId="187" formatCode="_._.* #,##0.0_)_%;_._.* \(#,##0.0\)_%;_._.* \ ?_)_%"/>
    <numFmt numFmtId="188" formatCode="_._.* #,##0.00_)_%;_._.* \(#,##0.00\)_%;_._.* \ ?_)_%"/>
    <numFmt numFmtId="189" formatCode="_._.* #,##0.000_)_%;_._.* \(#,##0.000\)_%;_._.* \ ?_)_%"/>
    <numFmt numFmtId="190" formatCode="_._.* #,##0.0000_)_%;_._.* \(#,##0.0000\)_%;_._.* \ ?_)_%"/>
    <numFmt numFmtId="191" formatCode="_(_(&quot;$&quot;* #,##0.0_)_%;[Red]_(\(&quot;$&quot;* #,##0.0\)_%;[Green]_(_(&quot;$&quot;* #,##0.0_)_%;_(@_)_%"/>
    <numFmt numFmtId="192" formatCode="_(_(&quot;$&quot;* #,##0.00_)_%;[Red]_(\(&quot;$&quot;* #,##0.00\)_%;[Green]_(_(&quot;$&quot;* #,##0.00_)_%;_(@_)_%"/>
    <numFmt numFmtId="193" formatCode="_(_(&quot;$&quot;* #,##0.000_)_%;[Red]_(\(&quot;$&quot;* #,##0.000\)_%;[Green]_(_(&quot;$&quot;* #,##0.000_)_%;_(@_)_%"/>
    <numFmt numFmtId="194" formatCode="_._.&quot;$&quot;* #,##0.0_)_%;_._.&quot;$&quot;* \(#,##0.0\)_%;_._.&quot;$&quot;* \ ?_)_%"/>
    <numFmt numFmtId="195" formatCode="_._.&quot;$&quot;* #,##0.00_)_%;_._.&quot;$&quot;* \(#,##0.00\)_%;_._.&quot;$&quot;* \ ?_)_%"/>
    <numFmt numFmtId="196" formatCode="_._.&quot;$&quot;* #,##0.000_)_%;_._.&quot;$&quot;* \(#,##0.000\)_%;_._.&quot;$&quot;* \ ?_)_%"/>
    <numFmt numFmtId="197" formatCode="_._.&quot;$&quot;* #,##0.0000_)_%;_._.&quot;$&quot;* \(#,##0.0000\)_%;_._.&quot;$&quot;* \ ?_)_%"/>
    <numFmt numFmtId="198" formatCode="&quot;$&quot;#,##0,_);\(&quot;$&quot;#,##0,\)"/>
    <numFmt numFmtId="199" formatCode="&quot;$&quot;#,##0.0_);\(&quot;$&quot;#,##0.0\)"/>
    <numFmt numFmtId="200" formatCode="&quot;$&quot;0.0,_);\(&quot;$&quot;0.0,\)"/>
    <numFmt numFmtId="201" formatCode="&quot;$&quot;0.00,_);\(&quot;$&quot;0.00,\)"/>
    <numFmt numFmtId="202" formatCode="&quot;$&quot;#,##0.000_);\(&quot;$&quot;#,##0.000\)"/>
    <numFmt numFmtId="203" formatCode="_(* dd\-mmm\-yy_)_%"/>
    <numFmt numFmtId="204" formatCode="_(* dd\ mmmm\ yyyy_)_%"/>
    <numFmt numFmtId="205" formatCode="_(* mmmm\ dd\,\ yyyy_)_%"/>
    <numFmt numFmtId="206" formatCode="_(* dd\.mm\.yyyy_)_%"/>
    <numFmt numFmtId="207" formatCode="_(* mm/dd/yyyy_)_%"/>
    <numFmt numFmtId="208" formatCode="m/d/yy;@"/>
    <numFmt numFmtId="209" formatCode="#,##0.0\x_);\(#,##0.0\x\)"/>
    <numFmt numFmtId="210" formatCode="#,##0.00\x_);\(#,##0.00\x\)"/>
    <numFmt numFmtId="211" formatCode="[$€-2]\ #,##0_);\([$€-2]\ #,##0\)"/>
    <numFmt numFmtId="212" formatCode="[$€-2]\ #,##0.0_);\([$€-2]\ #,##0.0\)"/>
    <numFmt numFmtId="213" formatCode="_([$€-2]* #,##0.00_);_([$€-2]* \(#,##0.00\);_([$€-2]* &quot;-&quot;??_)"/>
    <numFmt numFmtId="214" formatCode="General_)_%"/>
    <numFmt numFmtId="215" formatCode="_(_(#0_)_%;[Red]_(_(\-#0\)_%;[Green]_(_(#0_)_%;_(_(@_)_%"/>
    <numFmt numFmtId="216" formatCode="_(_(_•_ #0_)_%;[Red]_(_(_•_ \-#0\)_%;[Green]_(_(_•_ #0_)_%;_(_(_•_ @_)_%"/>
    <numFmt numFmtId="217" formatCode="_(_(_•_ _•_ #0_)_%;[Red]_(_(_•_ _•_ \-#0\)_%;[Green]_(_(_•_ _•_ #0_)_%;_(_(_•_ _•_ @_)_%"/>
    <numFmt numFmtId="218" formatCode="_(_(_•_ _•_ _•_ #0_)_%;[Red]_(_(_•_ _•_ _•_ \-#0\)_%;[Green]_(_(_•_ _•_ _•_ #0_)_%;_(_(_•_ _•_ _•_ @_)_%"/>
    <numFmt numFmtId="219" formatCode="#,##0\x;\(#,##0\x\)"/>
    <numFmt numFmtId="220" formatCode="0.0\x;\(0.0\x\)"/>
    <numFmt numFmtId="221" formatCode="#,##0.00\x;\(#,##0.00\x\)"/>
    <numFmt numFmtId="222" formatCode="#,##0.000\x;\(#,##0.000\x\)"/>
    <numFmt numFmtId="223" formatCode="0.0_);\(0.0\)"/>
    <numFmt numFmtId="224" formatCode="0%;\(0%\)"/>
    <numFmt numFmtId="225" formatCode="0.00\ \x_);\(0.00\ \x\)"/>
    <numFmt numFmtId="226" formatCode="_(* #,##0_);_(* \(#,##0\);_(* &quot;-&quot;????_);_(@_)"/>
    <numFmt numFmtId="227" formatCode="0__"/>
    <numFmt numFmtId="228" formatCode="h:mmAM/PM"/>
    <numFmt numFmtId="229" formatCode="&quot;$&quot;#,##0"/>
    <numFmt numFmtId="230" formatCode="0&quot; E&quot;"/>
    <numFmt numFmtId="231" formatCode="yyyy"/>
    <numFmt numFmtId="232" formatCode="&quot;$&quot;#,##0.0"/>
    <numFmt numFmtId="233" formatCode="0.0000"/>
    <numFmt numFmtId="234" formatCode="0.0%;\(0.0%\)"/>
    <numFmt numFmtId="235" formatCode="0.00%_);\(0.00%\)"/>
    <numFmt numFmtId="236" formatCode="0.000%_);\(0.000%\)"/>
    <numFmt numFmtId="237" formatCode="_(0_)%;\(0\)%;\ \ ?_)%"/>
    <numFmt numFmtId="238" formatCode="_._._(* 0_)%;_._.* \(0\)%;_._._(* \ ?_)%"/>
    <numFmt numFmtId="239" formatCode="0%_);\(0%\)"/>
    <numFmt numFmtId="240" formatCode="_(* #,##0_)_%;[Red]_(* \(#,##0\)_%;[Green]_(* 0_)_%;_(@_)_%"/>
    <numFmt numFmtId="241" formatCode="_(* #,##0.0%_);[Red]_(* \-#,##0.0%_);[Green]_(* 0.0%_);_(@_)_%"/>
    <numFmt numFmtId="242" formatCode="_(* #,##0.00%_);[Red]_(* \-#,##0.00%_);[Green]_(* 0.00%_);_(@_)_%"/>
    <numFmt numFmtId="243" formatCode="_(* #,##0.000%_);[Red]_(* \-#,##0.000%_);[Green]_(* 0.000%_);_(@_)_%"/>
    <numFmt numFmtId="244" formatCode="_(0.0_)%;\(0.0\)%;\ \ ?_)%"/>
    <numFmt numFmtId="245" formatCode="_._._(* 0.0_)%;_._.* \(0.0\)%;_._._(* \ ?_)%"/>
    <numFmt numFmtId="246" formatCode="_(0.00_)%;\(0.00\)%;\ \ ?_)%"/>
    <numFmt numFmtId="247" formatCode="_._._(* 0.00_)%;_._.* \(0.00\)%;_._._(* \ ?_)%"/>
    <numFmt numFmtId="248" formatCode="_(0.000_)%;\(0.000\)%;\ \ ?_)%"/>
    <numFmt numFmtId="249" formatCode="_._._(* 0.000_)%;_._.* \(0.000\)%;_._._(* \ ?_)%"/>
    <numFmt numFmtId="250" formatCode="_(0.0000_)%;\(0.0000\)%;\ \ ?_)%"/>
    <numFmt numFmtId="251" formatCode="_._._(* 0.0000_)%;_._.* \(0.0000\)%;_._._(* \ ?_)%"/>
    <numFmt numFmtId="252" formatCode="0.0%"/>
    <numFmt numFmtId="253" formatCode="mmmm\ dd\,\ yy"/>
    <numFmt numFmtId="254" formatCode="0.0\x"/>
    <numFmt numFmtId="255" formatCode="_(* #,##0_);_(* \(#,##0\);_(* \ ?_)"/>
    <numFmt numFmtId="256" formatCode="_(* #,##0.0_);_(* \(#,##0.0\);_(* \ ?_)"/>
    <numFmt numFmtId="257" formatCode="_(* #,##0.00_);_(* \(#,##0.00\);_(* \ ?_)"/>
    <numFmt numFmtId="258" formatCode="_(* #,##0.000_);_(* \(#,##0.000\);_(* \ ?_)"/>
    <numFmt numFmtId="259" formatCode="_(&quot;$&quot;* #,##0_);_(&quot;$&quot;* \(#,##0\);_(&quot;$&quot;* \ ?_)"/>
    <numFmt numFmtId="260" formatCode="_(&quot;$&quot;* #,##0.0_);_(&quot;$&quot;* \(#,##0.0\);_(&quot;$&quot;* \ ?_)"/>
    <numFmt numFmtId="261" formatCode="_(&quot;$&quot;* #,##0.00_);_(&quot;$&quot;* \(#,##0.00\);_(&quot;$&quot;* \ ?_)"/>
    <numFmt numFmtId="262" formatCode="_(&quot;$&quot;* #,##0.000_);_(&quot;$&quot;* \(#,##0.000\);_(&quot;$&quot;* \ ?_)"/>
    <numFmt numFmtId="263" formatCode="0000&quot;A&quot;"/>
    <numFmt numFmtId="264" formatCode="0&quot;E&quot;"/>
    <numFmt numFmtId="265" formatCode="0000&quot;E&quot;"/>
    <numFmt numFmtId="266" formatCode="#,##0.00000"/>
    <numFmt numFmtId="267" formatCode="0.000%"/>
    <numFmt numFmtId="268" formatCode="&quot;$&quot;#,##0.000"/>
    <numFmt numFmtId="269" formatCode="0.00000"/>
    <numFmt numFmtId="270" formatCode="#,##0.000"/>
    <numFmt numFmtId="271" formatCode="m\-d\-yy"/>
    <numFmt numFmtId="272" formatCode="0.00000%"/>
    <numFmt numFmtId="273" formatCode="_(* #,##0.00000_);_(* \(#,##0.00000\);_(* &quot;-&quot;??_);_(@_)"/>
    <numFmt numFmtId="274" formatCode="0.0000%"/>
    <numFmt numFmtId="275" formatCode="0_);\(0\)"/>
    <numFmt numFmtId="276" formatCode="[$-409]mmmm\-yy;@"/>
  </numFmts>
  <fonts count="118">
    <font>
      <sz val="11"/>
      <color theme="1"/>
      <name val="Calibri"/>
      <family val="2"/>
      <scheme val="minor"/>
    </font>
    <font>
      <sz val="11"/>
      <color theme="1"/>
      <name val="Calibri"/>
      <family val="2"/>
      <scheme val="minor"/>
    </font>
    <font>
      <sz val="10"/>
      <name val="Arial"/>
      <family val="2"/>
    </font>
    <font>
      <sz val="18"/>
      <name val="Arial"/>
      <family val="2"/>
    </font>
    <font>
      <sz val="20"/>
      <name val="Arial"/>
      <family val="2"/>
    </font>
    <font>
      <sz val="11"/>
      <name val="Arial"/>
      <family val="2"/>
    </font>
    <font>
      <sz val="12"/>
      <name val="Arial"/>
      <family val="2"/>
    </font>
    <font>
      <sz val="11"/>
      <name val="Arial MT"/>
    </font>
    <font>
      <b/>
      <sz val="10"/>
      <name val="Arial"/>
      <family val="2"/>
    </font>
    <font>
      <sz val="8"/>
      <name val="Arial"/>
      <family val="2"/>
    </font>
    <font>
      <sz val="10"/>
      <color theme="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Arial"/>
      <family val="2"/>
    </font>
    <font>
      <u/>
      <sz val="10"/>
      <name val="Times New Roman"/>
      <family val="1"/>
    </font>
    <font>
      <sz val="10"/>
      <name val="MS Sans Serif"/>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7"/>
      <name val="Arial MT"/>
    </font>
    <font>
      <b/>
      <sz val="12"/>
      <name val="Arial MT"/>
    </font>
    <font>
      <sz val="12"/>
      <color indexed="10"/>
      <name val="Arial MT"/>
    </font>
    <font>
      <sz val="12"/>
      <color indexed="10"/>
      <name val="Arial"/>
      <family val="2"/>
    </font>
    <font>
      <sz val="10"/>
      <name val="Arial MT"/>
    </font>
    <font>
      <sz val="8"/>
      <name val="Arial MT"/>
    </font>
    <font>
      <sz val="8"/>
      <name val="Arial Rounded MT Bold"/>
      <family val="2"/>
    </font>
    <font>
      <sz val="12"/>
      <name val="Arial Rounded MT Bold"/>
      <family val="2"/>
    </font>
    <font>
      <sz val="16"/>
      <name val="Arial MT"/>
    </font>
    <font>
      <u/>
      <sz val="12"/>
      <name val="Arial MT"/>
    </font>
    <font>
      <sz val="12"/>
      <color indexed="17"/>
      <name val="Arial"/>
      <family val="2"/>
    </font>
    <font>
      <sz val="14"/>
      <name val="Arial MT"/>
    </font>
    <font>
      <u/>
      <sz val="12"/>
      <color indexed="10"/>
      <name val="Arial"/>
      <family val="2"/>
    </font>
    <font>
      <u/>
      <sz val="12"/>
      <color indexed="17"/>
      <name val="Arial MT"/>
    </font>
    <font>
      <strike/>
      <sz val="12"/>
      <color indexed="53"/>
      <name val="Arial MT"/>
    </font>
    <font>
      <b/>
      <sz val="12"/>
      <color indexed="17"/>
      <name val="Arial MT"/>
    </font>
    <font>
      <b/>
      <u/>
      <sz val="12"/>
      <name val="Arial"/>
      <family val="2"/>
    </font>
    <font>
      <b/>
      <sz val="12"/>
      <color indexed="10"/>
      <name val="Arial"/>
      <family val="2"/>
    </font>
    <font>
      <sz val="12"/>
      <color rgb="FFFF0000"/>
      <name val="Arial"/>
      <family val="2"/>
    </font>
    <font>
      <sz val="11"/>
      <name val="Arial Narrow"/>
      <family val="2"/>
    </font>
    <font>
      <b/>
      <u/>
      <sz val="11"/>
      <color indexed="37"/>
      <name val="Arial"/>
      <family val="2"/>
    </font>
    <font>
      <sz val="10"/>
      <color indexed="12"/>
      <name val="MS Sans Serif"/>
      <family val="2"/>
    </font>
    <font>
      <b/>
      <sz val="10"/>
      <color indexed="12"/>
      <name val="MS Sans Serif"/>
      <family val="2"/>
    </font>
    <font>
      <sz val="8"/>
      <color indexed="12"/>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u/>
      <sz val="12"/>
      <name val="Arial MT"/>
    </font>
    <font>
      <b/>
      <sz val="12"/>
      <color indexed="10"/>
      <name val="Arial MT"/>
    </font>
    <font>
      <sz val="10"/>
      <color indexed="10"/>
      <name val="Arial MT"/>
    </font>
    <font>
      <sz val="14"/>
      <name val="Arial"/>
      <family val="2"/>
    </font>
    <font>
      <sz val="10"/>
      <color theme="4"/>
      <name val="Arial"/>
      <family val="2"/>
    </font>
    <font>
      <b/>
      <sz val="10"/>
      <color indexed="9"/>
      <name val="Arial"/>
      <family val="2"/>
    </font>
    <font>
      <b/>
      <sz val="10"/>
      <color indexed="9"/>
      <name val="Arial MT"/>
    </font>
    <font>
      <b/>
      <sz val="10"/>
      <name val="Arial Narrow"/>
      <family val="2"/>
    </font>
    <font>
      <sz val="10"/>
      <color indexed="8"/>
      <name val="Arial Narrow"/>
      <family val="2"/>
    </font>
    <font>
      <sz val="10"/>
      <color theme="1"/>
      <name val="Tahoma"/>
      <family val="2"/>
    </font>
    <font>
      <sz val="10"/>
      <color theme="1"/>
      <name val="Arial"/>
      <family val="2"/>
    </font>
    <font>
      <sz val="12"/>
      <name val="Arial Narrow"/>
      <family val="2"/>
    </font>
    <font>
      <sz val="10"/>
      <color rgb="FFFF0000"/>
      <name val="Arial"/>
      <family val="2"/>
    </font>
    <font>
      <sz val="12"/>
      <color indexed="8"/>
      <name val="Arial"/>
      <family val="2"/>
    </font>
    <font>
      <sz val="12"/>
      <color indexed="12"/>
      <name val="Arial MT"/>
    </font>
    <font>
      <b/>
      <sz val="8"/>
      <color indexed="81"/>
      <name val="Tahoma"/>
      <family val="2"/>
    </font>
    <font>
      <sz val="8"/>
      <color indexed="81"/>
      <name val="Tahoma"/>
      <family val="2"/>
    </font>
  </fonts>
  <fills count="2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indexed="44"/>
        <bgColor indexed="64"/>
      </patternFill>
    </fill>
    <fill>
      <patternFill patternType="solid">
        <fgColor rgb="FFFFFF00"/>
        <bgColor indexed="64"/>
      </patternFill>
    </fill>
    <fill>
      <patternFill patternType="solid">
        <fgColor indexed="8"/>
        <bgColor indexed="64"/>
      </patternFill>
    </fill>
    <fill>
      <patternFill patternType="solid">
        <fgColor indexed="47"/>
        <bgColor indexed="64"/>
      </patternFill>
    </fill>
    <fill>
      <patternFill patternType="solid">
        <fgColor theme="7" tint="0.59999389629810485"/>
        <bgColor indexed="64"/>
      </patternFill>
    </fill>
    <fill>
      <patternFill patternType="solid">
        <fgColor indexed="42"/>
        <bgColor indexed="64"/>
      </patternFill>
    </fill>
  </fills>
  <borders count="33">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hair">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style="thin">
        <color indexed="64"/>
      </left>
      <right style="thin">
        <color indexed="64"/>
      </right>
      <top style="thin">
        <color indexed="22"/>
      </top>
      <bottom style="thin">
        <color indexed="64"/>
      </bottom>
      <diagonal/>
    </border>
    <border>
      <left/>
      <right style="thin">
        <color indexed="64"/>
      </right>
      <top style="thin">
        <color indexed="64"/>
      </top>
      <bottom style="thin">
        <color indexed="64"/>
      </bottom>
      <diagonal/>
    </border>
  </borders>
  <cellStyleXfs count="378">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2" fillId="0" borderId="0"/>
    <xf numFmtId="173" fontId="2" fillId="2" borderId="0" applyNumberFormat="0" applyFill="0" applyBorder="0" applyAlignment="0" applyProtection="0">
      <alignment horizontal="right" vertical="center"/>
    </xf>
    <xf numFmtId="173" fontId="13" fillId="0" borderId="0" applyNumberFormat="0" applyFill="0" applyBorder="0" applyAlignment="0" applyProtection="0"/>
    <xf numFmtId="0" fontId="2" fillId="0" borderId="1" applyNumberFormat="0" applyFont="0" applyFill="0" applyAlignment="0" applyProtection="0"/>
    <xf numFmtId="174" fontId="14" fillId="0" borderId="0" applyFont="0" applyFill="0" applyBorder="0" applyAlignment="0" applyProtection="0"/>
    <xf numFmtId="175" fontId="11" fillId="0" borderId="0" applyFont="0" applyFill="0" applyBorder="0" applyProtection="0">
      <alignment horizontal="left"/>
    </xf>
    <xf numFmtId="176" fontId="11" fillId="0" borderId="0" applyFont="0" applyFill="0" applyBorder="0" applyProtection="0">
      <alignment horizontal="left"/>
    </xf>
    <xf numFmtId="177" fontId="11" fillId="0" borderId="0" applyFont="0" applyFill="0" applyBorder="0" applyProtection="0">
      <alignment horizontal="left"/>
    </xf>
    <xf numFmtId="37" fontId="15" fillId="0" borderId="0" applyFont="0" applyFill="0" applyBorder="0" applyAlignment="0" applyProtection="0">
      <alignment vertical="center"/>
      <protection locked="0"/>
    </xf>
    <xf numFmtId="178" fontId="16" fillId="0" borderId="0" applyFont="0" applyFill="0" applyBorder="0" applyAlignment="0" applyProtection="0"/>
    <xf numFmtId="0" fontId="17" fillId="0" borderId="0"/>
    <xf numFmtId="0" fontId="17" fillId="0" borderId="0"/>
    <xf numFmtId="179" fontId="9" fillId="0" borderId="0" applyFill="0"/>
    <xf numFmtId="179" fontId="9" fillId="0" borderId="0">
      <alignment horizontal="center"/>
    </xf>
    <xf numFmtId="0" fontId="9" fillId="0" borderId="0" applyFill="0">
      <alignment horizontal="center"/>
    </xf>
    <xf numFmtId="179" fontId="18" fillId="0" borderId="3" applyFill="0"/>
    <xf numFmtId="0" fontId="2" fillId="0" borderId="0" applyFont="0" applyAlignment="0"/>
    <xf numFmtId="0" fontId="19" fillId="0" borderId="0" applyFill="0">
      <alignment vertical="top"/>
    </xf>
    <xf numFmtId="0" fontId="18" fillId="0" borderId="0" applyFill="0">
      <alignment horizontal="left" vertical="top"/>
    </xf>
    <xf numFmtId="179" fontId="20" fillId="0" borderId="4" applyFill="0"/>
    <xf numFmtId="0" fontId="2" fillId="0" borderId="0" applyNumberFormat="0" applyFont="0" applyAlignment="0"/>
    <xf numFmtId="0" fontId="19" fillId="0" borderId="0" applyFill="0">
      <alignment wrapText="1"/>
    </xf>
    <xf numFmtId="0" fontId="18" fillId="0" borderId="0" applyFill="0">
      <alignment horizontal="left" vertical="top" wrapText="1"/>
    </xf>
    <xf numFmtId="179"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9" fontId="2" fillId="0" borderId="0" applyFill="0"/>
    <xf numFmtId="0" fontId="22" fillId="0" borderId="0" applyNumberFormat="0" applyFont="0" applyAlignment="0">
      <alignment horizontal="center"/>
    </xf>
    <xf numFmtId="0" fontId="24" fillId="0" borderId="0" applyFill="0">
      <alignment vertical="center" wrapText="1"/>
    </xf>
    <xf numFmtId="0" fontId="6" fillId="0" borderId="0">
      <alignment horizontal="left" vertical="center" wrapText="1"/>
    </xf>
    <xf numFmtId="179" fontId="12" fillId="0" borderId="0" applyFill="0"/>
    <xf numFmtId="0" fontId="22" fillId="0" borderId="0" applyNumberFormat="0" applyFont="0" applyAlignment="0">
      <alignment horizontal="center"/>
    </xf>
    <xf numFmtId="0" fontId="25" fillId="0" borderId="0" applyFill="0">
      <alignment horizontal="center" vertical="center" wrapText="1"/>
    </xf>
    <xf numFmtId="0" fontId="2" fillId="0" borderId="0" applyFill="0">
      <alignment horizontal="center" vertical="center" wrapText="1"/>
    </xf>
    <xf numFmtId="179"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9" fontId="29" fillId="0" borderId="0" applyFill="0"/>
    <xf numFmtId="0" fontId="22" fillId="0" borderId="0" applyNumberFormat="0" applyFont="0" applyAlignment="0">
      <alignment horizontal="center"/>
    </xf>
    <xf numFmtId="0" fontId="30" fillId="0" borderId="0">
      <alignment horizontal="center" wrapText="1"/>
    </xf>
    <xf numFmtId="0" fontId="26" fillId="0" borderId="0" applyFill="0">
      <alignment horizontal="center" wrapText="1"/>
    </xf>
    <xf numFmtId="180" fontId="31" fillId="0" borderId="0" applyFont="0" applyFill="0" applyBorder="0" applyAlignment="0" applyProtection="0">
      <protection locked="0"/>
    </xf>
    <xf numFmtId="181" fontId="31" fillId="0" borderId="0" applyFont="0" applyFill="0" applyBorder="0" applyAlignment="0" applyProtection="0">
      <protection locked="0"/>
    </xf>
    <xf numFmtId="39" fontId="2" fillId="0" borderId="0" applyFont="0" applyFill="0" applyBorder="0" applyAlignment="0" applyProtection="0"/>
    <xf numFmtId="182" fontId="32" fillId="0" borderId="0" applyFont="0" applyFill="0" applyBorder="0" applyAlignment="0" applyProtection="0"/>
    <xf numFmtId="183" fontId="16" fillId="0" borderId="0" applyFont="0" applyFill="0" applyBorder="0" applyAlignment="0" applyProtection="0"/>
    <xf numFmtId="0" fontId="2" fillId="0" borderId="1" applyNumberFormat="0" applyFont="0" applyFill="0" applyBorder="0" applyProtection="0">
      <alignment horizontal="centerContinuous" vertical="center"/>
    </xf>
    <xf numFmtId="0" fontId="33" fillId="0" borderId="0" applyFill="0" applyBorder="0" applyProtection="0">
      <alignment horizontal="center"/>
      <protection locked="0"/>
    </xf>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4" fontId="11"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35"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90" fontId="21" fillId="0" borderId="0" applyFont="0" applyFill="0" applyBorder="0" applyAlignment="0" applyProtection="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37" fontId="37" fillId="0" borderId="0" applyFill="0" applyBorder="0" applyAlignment="0" applyProtection="0"/>
    <xf numFmtId="3" fontId="2" fillId="0" borderId="0" applyFont="0" applyFill="0" applyBorder="0" applyAlignment="0" applyProtection="0"/>
    <xf numFmtId="0" fontId="18" fillId="0" borderId="0" applyFill="0" applyBorder="0" applyAlignment="0" applyProtection="0">
      <protection locked="0"/>
    </xf>
    <xf numFmtId="191"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7" fontId="21" fillId="0" borderId="0" applyFont="0" applyFill="0" applyBorder="0" applyAlignment="0" applyProtection="0">
      <protection locked="0"/>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5" fontId="37" fillId="0" borderId="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98" fontId="16" fillId="0" borderId="0" applyFont="0" applyFill="0" applyBorder="0" applyAlignment="0" applyProtection="0"/>
    <xf numFmtId="199" fontId="2" fillId="0" borderId="0" applyFont="0" applyFill="0" applyBorder="0" applyAlignment="0" applyProtection="0"/>
    <xf numFmtId="200" fontId="31" fillId="0" borderId="0" applyFont="0" applyFill="0" applyBorder="0" applyAlignment="0" applyProtection="0">
      <protection locked="0"/>
    </xf>
    <xf numFmtId="7" fontId="9" fillId="0" borderId="0" applyFont="0" applyFill="0" applyBorder="0" applyAlignment="0" applyProtection="0"/>
    <xf numFmtId="201" fontId="32" fillId="0" borderId="0" applyFont="0" applyFill="0" applyBorder="0" applyAlignment="0" applyProtection="0"/>
    <xf numFmtId="202" fontId="38" fillId="0" borderId="0" applyFont="0" applyFill="0" applyBorder="0" applyAlignment="0" applyProtection="0"/>
    <xf numFmtId="0" fontId="39" fillId="3" borderId="5" applyNumberFormat="0" applyFont="0" applyFill="0" applyAlignment="0" applyProtection="0">
      <alignment horizontal="left" indent="1"/>
    </xf>
    <xf numFmtId="14" fontId="2" fillId="0" borderId="0" applyFont="0" applyFill="0" applyBorder="0" applyAlignment="0" applyProtection="0"/>
    <xf numFmtId="203" fontId="11" fillId="0" borderId="0" applyFont="0" applyFill="0" applyBorder="0" applyProtection="0"/>
    <xf numFmtId="204" fontId="11" fillId="0" borderId="0" applyFont="0" applyFill="0" applyBorder="0" applyProtection="0"/>
    <xf numFmtId="205" fontId="11" fillId="0" borderId="0" applyFont="0" applyFill="0" applyBorder="0" applyAlignment="0" applyProtection="0"/>
    <xf numFmtId="206" fontId="11" fillId="0" borderId="0" applyFont="0" applyFill="0" applyBorder="0" applyAlignment="0" applyProtection="0"/>
    <xf numFmtId="207" fontId="11" fillId="0" borderId="0" applyFont="0" applyFill="0" applyBorder="0" applyAlignment="0" applyProtection="0"/>
    <xf numFmtId="208" fontId="40" fillId="0" borderId="0" applyFont="0" applyFill="0" applyBorder="0" applyAlignment="0" applyProtection="0"/>
    <xf numFmtId="5" fontId="41" fillId="0" borderId="0" applyBorder="0"/>
    <xf numFmtId="199" fontId="41" fillId="0" borderId="0" applyBorder="0"/>
    <xf numFmtId="7" fontId="41" fillId="0" borderId="0" applyBorder="0"/>
    <xf numFmtId="37" fontId="41" fillId="0" borderId="0" applyBorder="0"/>
    <xf numFmtId="180" fontId="41" fillId="0" borderId="0" applyBorder="0"/>
    <xf numFmtId="209" fontId="41" fillId="0" borderId="0" applyBorder="0"/>
    <xf numFmtId="39" fontId="41" fillId="0" borderId="0" applyBorder="0"/>
    <xf numFmtId="210" fontId="41" fillId="0" borderId="0" applyBorder="0"/>
    <xf numFmtId="7" fontId="2" fillId="0" borderId="0" applyFont="0" applyFill="0" applyBorder="0" applyAlignment="0" applyProtection="0"/>
    <xf numFmtId="211" fontId="16" fillId="0" borderId="0" applyFont="0" applyFill="0" applyBorder="0" applyAlignment="0" applyProtection="0"/>
    <xf numFmtId="212" fontId="16" fillId="0" borderId="0" applyFont="0" applyFill="0" applyAlignment="0" applyProtection="0"/>
    <xf numFmtId="211" fontId="16" fillId="0" borderId="0" applyFont="0" applyFill="0" applyBorder="0" applyAlignment="0" applyProtection="0"/>
    <xf numFmtId="213" fontId="9" fillId="0" borderId="0" applyFont="0" applyFill="0" applyBorder="0" applyAlignment="0" applyProtection="0"/>
    <xf numFmtId="2" fontId="2" fillId="0" borderId="0" applyFont="0" applyFill="0" applyBorder="0" applyAlignment="0" applyProtection="0"/>
    <xf numFmtId="0" fontId="42" fillId="0" borderId="0"/>
    <xf numFmtId="180" fontId="43" fillId="0" borderId="0" applyNumberFormat="0" applyFill="0" applyBorder="0" applyAlignment="0" applyProtection="0"/>
    <xf numFmtId="0" fontId="9" fillId="0" borderId="0" applyFont="0" applyFill="0" applyBorder="0" applyAlignment="0" applyProtection="0"/>
    <xf numFmtId="0" fontId="11" fillId="0" borderId="0" applyFont="0" applyFill="0" applyBorder="0" applyProtection="0">
      <alignment horizontal="center" wrapText="1"/>
    </xf>
    <xf numFmtId="214" fontId="11" fillId="0" borderId="0" applyFont="0" applyFill="0" applyBorder="0" applyProtection="0">
      <alignment horizontal="right"/>
    </xf>
    <xf numFmtId="0" fontId="43" fillId="0" borderId="0" applyNumberFormat="0" applyFill="0" applyBorder="0" applyAlignment="0" applyProtection="0"/>
    <xf numFmtId="0" fontId="44" fillId="4" borderId="0" applyNumberFormat="0" applyFill="0" applyBorder="0" applyAlignment="0" applyProtection="0"/>
    <xf numFmtId="0" fontId="20" fillId="0" borderId="6" applyNumberFormat="0" applyAlignment="0" applyProtection="0">
      <alignment horizontal="left" vertical="center"/>
    </xf>
    <xf numFmtId="0" fontId="20" fillId="0" borderId="7">
      <alignment horizontal="left" vertical="center"/>
    </xf>
    <xf numFmtId="14" fontId="8" fillId="5" borderId="8">
      <alignment horizontal="center" vertical="center" wrapText="1"/>
    </xf>
    <xf numFmtId="0" fontId="33" fillId="0" borderId="0" applyFill="0" applyAlignment="0" applyProtection="0">
      <protection locked="0"/>
    </xf>
    <xf numFmtId="0" fontId="33" fillId="0" borderId="1" applyFill="0" applyAlignment="0" applyProtection="0">
      <protection locked="0"/>
    </xf>
    <xf numFmtId="0" fontId="45" fillId="0" borderId="8"/>
    <xf numFmtId="0" fontId="46" fillId="0" borderId="0"/>
    <xf numFmtId="0" fontId="47" fillId="0" borderId="1" applyNumberFormat="0" applyFill="0" applyAlignment="0" applyProtection="0"/>
    <xf numFmtId="0" fontId="40" fillId="6" borderId="0" applyNumberFormat="0" applyFont="0" applyBorder="0" applyAlignment="0" applyProtection="0"/>
    <xf numFmtId="0" fontId="48" fillId="7" borderId="9" applyNumberFormat="0" applyAlignment="0" applyProtection="0"/>
    <xf numFmtId="215" fontId="11" fillId="0" borderId="0" applyFont="0" applyFill="0" applyBorder="0" applyProtection="0">
      <alignment horizontal="left"/>
    </xf>
    <xf numFmtId="216" fontId="11" fillId="0" borderId="0" applyFont="0" applyFill="0" applyBorder="0" applyProtection="0">
      <alignment horizontal="left"/>
    </xf>
    <xf numFmtId="217" fontId="11" fillId="0" borderId="0" applyFont="0" applyFill="0" applyBorder="0" applyProtection="0">
      <alignment horizontal="left"/>
    </xf>
    <xf numFmtId="218" fontId="11" fillId="0" borderId="0" applyFont="0" applyFill="0" applyBorder="0" applyProtection="0">
      <alignment horizontal="left"/>
    </xf>
    <xf numFmtId="10" fontId="9" fillId="8" borderId="9" applyNumberFormat="0" applyBorder="0" applyAlignment="0" applyProtection="0"/>
    <xf numFmtId="5" fontId="49" fillId="0" borderId="0" applyBorder="0"/>
    <xf numFmtId="199" fontId="49" fillId="0" borderId="0" applyBorder="0"/>
    <xf numFmtId="7" fontId="49" fillId="0" borderId="0" applyBorder="0"/>
    <xf numFmtId="37" fontId="49" fillId="0" borderId="0" applyBorder="0"/>
    <xf numFmtId="180" fontId="49" fillId="0" borderId="0" applyBorder="0"/>
    <xf numFmtId="209" fontId="49" fillId="0" borderId="0" applyBorder="0"/>
    <xf numFmtId="39" fontId="49" fillId="0" borderId="0" applyBorder="0"/>
    <xf numFmtId="210" fontId="49" fillId="0" borderId="0" applyBorder="0"/>
    <xf numFmtId="0" fontId="40" fillId="0" borderId="10" applyNumberFormat="0" applyFont="0" applyFill="0" applyAlignment="0" applyProtection="0"/>
    <xf numFmtId="0" fontId="50" fillId="0" borderId="0"/>
    <xf numFmtId="219" fontId="2" fillId="0" borderId="0" applyFont="0" applyFill="0" applyBorder="0" applyAlignment="0" applyProtection="0"/>
    <xf numFmtId="220" fontId="2" fillId="0" borderId="0" applyFont="0" applyFill="0" applyBorder="0" applyAlignment="0" applyProtection="0"/>
    <xf numFmtId="221"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alignment horizontal="right"/>
    </xf>
    <xf numFmtId="223" fontId="2" fillId="0" borderId="0" applyFont="0" applyFill="0" applyBorder="0" applyAlignment="0" applyProtection="0"/>
    <xf numFmtId="37" fontId="51" fillId="0" borderId="0"/>
    <xf numFmtId="0" fontId="16" fillId="0" borderId="0"/>
    <xf numFmtId="0" fontId="5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4" fillId="0" borderId="0"/>
    <xf numFmtId="0" fontId="14" fillId="9" borderId="0" applyNumberFormat="0" applyFont="0" applyBorder="0" applyAlignment="0"/>
    <xf numFmtId="224" fontId="2" fillId="0" borderId="0" applyFont="0" applyFill="0" applyBorder="0" applyAlignment="0" applyProtection="0"/>
    <xf numFmtId="225" fontId="55" fillId="0" borderId="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6" fontId="2" fillId="0" borderId="0"/>
    <xf numFmtId="227" fontId="16" fillId="0" borderId="0"/>
    <xf numFmtId="227" fontId="16" fillId="0" borderId="0"/>
    <xf numFmtId="225" fontId="55" fillId="0" borderId="0"/>
    <xf numFmtId="0" fontId="16" fillId="0" borderId="0"/>
    <xf numFmtId="225" fontId="37" fillId="0" borderId="0"/>
    <xf numFmtId="226" fontId="2" fillId="0" borderId="0"/>
    <xf numFmtId="227" fontId="16" fillId="0" borderId="0"/>
    <xf numFmtId="227" fontId="16" fillId="0" borderId="0"/>
    <xf numFmtId="0" fontId="16" fillId="0" borderId="0"/>
    <xf numFmtId="0" fontId="16" fillId="0" borderId="0"/>
    <xf numFmtId="228" fontId="16" fillId="0" borderId="0"/>
    <xf numFmtId="229" fontId="16" fillId="0" borderId="0"/>
    <xf numFmtId="230" fontId="16" fillId="0" borderId="0"/>
    <xf numFmtId="228" fontId="16" fillId="0" borderId="0"/>
    <xf numFmtId="229" fontId="16" fillId="0" borderId="0"/>
    <xf numFmtId="231" fontId="16" fillId="0" borderId="0"/>
    <xf numFmtId="231" fontId="16" fillId="0" borderId="0"/>
    <xf numFmtId="232" fontId="16" fillId="0" borderId="0"/>
    <xf numFmtId="230" fontId="16" fillId="0" borderId="0"/>
    <xf numFmtId="233" fontId="16" fillId="0" borderId="0"/>
    <xf numFmtId="232" fontId="16" fillId="0" borderId="0"/>
    <xf numFmtId="232" fontId="16" fillId="0" borderId="0"/>
    <xf numFmtId="0" fontId="16" fillId="0" borderId="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5" fontId="55" fillId="0" borderId="0"/>
    <xf numFmtId="225" fontId="55" fillId="0" borderId="0"/>
    <xf numFmtId="224" fontId="2" fillId="0" borderId="0" applyFont="0" applyFill="0" applyBorder="0" applyAlignment="0" applyProtection="0"/>
    <xf numFmtId="225" fontId="55" fillId="0" borderId="0"/>
    <xf numFmtId="225" fontId="55" fillId="0" borderId="0"/>
    <xf numFmtId="228" fontId="16" fillId="0" borderId="0"/>
    <xf numFmtId="229" fontId="16" fillId="0" borderId="0"/>
    <xf numFmtId="230" fontId="16" fillId="0" borderId="0"/>
    <xf numFmtId="228" fontId="16" fillId="0" borderId="0"/>
    <xf numFmtId="229" fontId="16" fillId="0" borderId="0"/>
    <xf numFmtId="231" fontId="16" fillId="0" borderId="0"/>
    <xf numFmtId="231" fontId="16" fillId="0" borderId="0"/>
    <xf numFmtId="232" fontId="16" fillId="0" borderId="0"/>
    <xf numFmtId="230" fontId="16" fillId="0" borderId="0"/>
    <xf numFmtId="233" fontId="16" fillId="0" borderId="0"/>
    <xf numFmtId="232" fontId="16" fillId="0" borderId="0"/>
    <xf numFmtId="232" fontId="16" fillId="0" borderId="0"/>
    <xf numFmtId="234" fontId="12" fillId="10" borderId="0" applyFont="0" applyFill="0" applyBorder="0" applyAlignment="0" applyProtection="0"/>
    <xf numFmtId="235" fontId="12" fillId="10" borderId="0" applyFont="0" applyFill="0" applyBorder="0" applyAlignment="0" applyProtection="0"/>
    <xf numFmtId="236" fontId="2" fillId="0" borderId="0" applyFont="0" applyFill="0" applyBorder="0" applyAlignment="0" applyProtection="0"/>
    <xf numFmtId="237" fontId="36" fillId="0" borderId="0" applyFont="0" applyFill="0" applyBorder="0" applyAlignment="0" applyProtection="0"/>
    <xf numFmtId="238" fontId="35" fillId="0" borderId="0" applyFont="0" applyFill="0" applyBorder="0" applyAlignment="0" applyProtection="0"/>
    <xf numFmtId="239" fontId="2" fillId="0" borderId="0" applyFont="0" applyFill="0" applyBorder="0" applyAlignment="0" applyProtection="0"/>
    <xf numFmtId="240" fontId="11" fillId="0" borderId="0" applyFont="0" applyFill="0" applyBorder="0" applyAlignment="0" applyProtection="0"/>
    <xf numFmtId="241" fontId="11" fillId="0" borderId="0" applyFont="0" applyFill="0" applyBorder="0" applyAlignment="0" applyProtection="0"/>
    <xf numFmtId="242" fontId="11" fillId="0" borderId="0" applyFont="0" applyFill="0" applyBorder="0" applyAlignment="0" applyProtection="0"/>
    <xf numFmtId="243" fontId="11" fillId="0" borderId="0" applyFont="0" applyFill="0" applyBorder="0" applyAlignment="0" applyProtection="0"/>
    <xf numFmtId="244" fontId="36" fillId="0" borderId="0" applyFont="0" applyFill="0" applyBorder="0" applyAlignment="0" applyProtection="0"/>
    <xf numFmtId="245" fontId="35" fillId="0" borderId="0" applyFont="0" applyFill="0" applyBorder="0" applyAlignment="0" applyProtection="0"/>
    <xf numFmtId="246" fontId="36" fillId="0" borderId="0" applyFont="0" applyFill="0" applyBorder="0" applyAlignment="0" applyProtection="0"/>
    <xf numFmtId="247" fontId="35" fillId="0" borderId="0" applyFont="0" applyFill="0" applyBorder="0" applyAlignment="0" applyProtection="0"/>
    <xf numFmtId="248" fontId="36" fillId="0" borderId="0" applyFont="0" applyFill="0" applyBorder="0" applyAlignment="0" applyProtection="0"/>
    <xf numFmtId="249" fontId="35" fillId="0" borderId="0" applyFont="0" applyFill="0" applyBorder="0" applyAlignment="0" applyProtection="0"/>
    <xf numFmtId="250" fontId="21" fillId="0" borderId="0" applyFont="0" applyFill="0" applyBorder="0" applyAlignment="0" applyProtection="0">
      <protection locked="0"/>
    </xf>
    <xf numFmtId="251"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3" fontId="37" fillId="0" borderId="0" applyFill="0" applyBorder="0" applyAlignment="0" applyProtection="0"/>
    <xf numFmtId="9" fontId="41" fillId="0" borderId="0" applyBorder="0"/>
    <xf numFmtId="252" fontId="41" fillId="0" borderId="0" applyBorder="0"/>
    <xf numFmtId="10" fontId="41" fillId="0" borderId="0" applyBorder="0"/>
    <xf numFmtId="0" fontId="56" fillId="0" borderId="0" applyNumberFormat="0" applyFont="0" applyFill="0" applyBorder="0" applyAlignment="0" applyProtection="0">
      <alignment horizontal="left"/>
    </xf>
    <xf numFmtId="15" fontId="56" fillId="0" borderId="0" applyFont="0" applyFill="0" applyBorder="0" applyAlignment="0" applyProtection="0"/>
    <xf numFmtId="4" fontId="56" fillId="0" borderId="0" applyFont="0" applyFill="0" applyBorder="0" applyAlignment="0" applyProtection="0"/>
    <xf numFmtId="3" fontId="2" fillId="0" borderId="0">
      <alignment horizontal="left" vertical="top"/>
    </xf>
    <xf numFmtId="0" fontId="57" fillId="0" borderId="8">
      <alignment horizontal="center"/>
    </xf>
    <xf numFmtId="3" fontId="56" fillId="0" borderId="0" applyFont="0" applyFill="0" applyBorder="0" applyAlignment="0" applyProtection="0"/>
    <xf numFmtId="0" fontId="56" fillId="11" borderId="0" applyNumberFormat="0" applyFont="0" applyBorder="0" applyAlignment="0" applyProtection="0"/>
    <xf numFmtId="3" fontId="2" fillId="0" borderId="0">
      <alignment horizontal="right" vertical="top"/>
    </xf>
    <xf numFmtId="41" fontId="6" fillId="12" borderId="11" applyFill="0"/>
    <xf numFmtId="0" fontId="58" fillId="0" borderId="0">
      <alignment horizontal="left" indent="7"/>
    </xf>
    <xf numFmtId="41" fontId="6" fillId="0" borderId="11" applyFill="0">
      <alignment horizontal="left" indent="2"/>
    </xf>
    <xf numFmtId="179" fontId="33" fillId="0" borderId="1" applyFill="0">
      <alignment horizontal="right"/>
    </xf>
    <xf numFmtId="0" fontId="8" fillId="0" borderId="9" applyNumberFormat="0" applyFont="0" applyBorder="0">
      <alignment horizontal="right"/>
    </xf>
    <xf numFmtId="0" fontId="59" fillId="0" borderId="0" applyFill="0"/>
    <xf numFmtId="0" fontId="20" fillId="0" borderId="0" applyFill="0"/>
    <xf numFmtId="4" fontId="33" fillId="0" borderId="1" applyFill="0"/>
    <xf numFmtId="0" fontId="2" fillId="0" borderId="0" applyNumberFormat="0" applyFont="0" applyBorder="0" applyAlignment="0"/>
    <xf numFmtId="0" fontId="23" fillId="0" borderId="0" applyFill="0">
      <alignment horizontal="left" indent="1"/>
    </xf>
    <xf numFmtId="0" fontId="60" fillId="0" borderId="0" applyFill="0">
      <alignment horizontal="left" indent="1"/>
    </xf>
    <xf numFmtId="4" fontId="12" fillId="0" borderId="0" applyFill="0"/>
    <xf numFmtId="0" fontId="2"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12" fillId="0" borderId="0" applyFill="0"/>
    <xf numFmtId="0" fontId="2" fillId="0" borderId="0" applyNumberFormat="0" applyFont="0" applyBorder="0" applyAlignment="0"/>
    <xf numFmtId="0" fontId="61" fillId="0" borderId="0">
      <alignment horizontal="left" indent="3"/>
    </xf>
    <xf numFmtId="0" fontId="5" fillId="0" borderId="0" applyFill="0">
      <alignment horizontal="left" indent="3"/>
    </xf>
    <xf numFmtId="4" fontId="12" fillId="0" borderId="0" applyFill="0"/>
    <xf numFmtId="0" fontId="2" fillId="0" borderId="0" applyNumberFormat="0" applyFont="0" applyBorder="0" applyAlignment="0"/>
    <xf numFmtId="0" fontId="25" fillId="0" borderId="0">
      <alignment horizontal="left" indent="4"/>
    </xf>
    <xf numFmtId="0" fontId="2" fillId="0" borderId="0" applyFill="0">
      <alignment horizontal="left" indent="4"/>
    </xf>
    <xf numFmtId="4" fontId="26" fillId="0" borderId="0" applyFill="0"/>
    <xf numFmtId="0" fontId="2"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2"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40" fillId="0" borderId="12" applyNumberFormat="0" applyFont="0" applyFill="0" applyAlignment="0" applyProtection="0"/>
    <xf numFmtId="0" fontId="62" fillId="0" borderId="0" applyNumberFormat="0" applyFill="0" applyBorder="0" applyAlignment="0" applyProtection="0"/>
    <xf numFmtId="0" fontId="63" fillId="0" borderId="0"/>
    <xf numFmtId="0" fontId="63" fillId="0" borderId="0"/>
    <xf numFmtId="0" fontId="64" fillId="0" borderId="8">
      <alignment horizontal="right"/>
    </xf>
    <xf numFmtId="253" fontId="38" fillId="0" borderId="0">
      <alignment horizontal="center"/>
    </xf>
    <xf numFmtId="254" fontId="65" fillId="0" borderId="0">
      <alignment horizontal="center"/>
    </xf>
    <xf numFmtId="0" fontId="66" fillId="0" borderId="0" applyNumberFormat="0" applyFill="0" applyBorder="0" applyAlignment="0" applyProtection="0"/>
    <xf numFmtId="0" fontId="54" fillId="0" borderId="0" applyNumberFormat="0" applyBorder="0" applyAlignment="0"/>
    <xf numFmtId="0" fontId="67" fillId="0" borderId="0" applyNumberFormat="0" applyBorder="0" applyAlignment="0"/>
    <xf numFmtId="0" fontId="40" fillId="3" borderId="0" applyNumberFormat="0" applyFont="0" applyBorder="0" applyAlignment="0" applyProtection="0"/>
    <xf numFmtId="234" fontId="68" fillId="0" borderId="7" applyNumberFormat="0" applyFont="0" applyFill="0" applyAlignment="0" applyProtection="0"/>
    <xf numFmtId="0" fontId="69" fillId="0" borderId="0" applyFill="0" applyBorder="0" applyProtection="0">
      <alignment horizontal="left" vertical="top"/>
    </xf>
    <xf numFmtId="0" fontId="70" fillId="0" borderId="0" applyAlignment="0">
      <alignment horizontal="centerContinuous"/>
    </xf>
    <xf numFmtId="0" fontId="2" fillId="0" borderId="4" applyNumberFormat="0" applyFont="0" applyFill="0" applyAlignment="0" applyProtection="0"/>
    <xf numFmtId="0" fontId="71" fillId="0" borderId="0" applyNumberFormat="0" applyFill="0" applyBorder="0" applyAlignment="0" applyProtection="0"/>
    <xf numFmtId="255" fontId="35" fillId="0" borderId="0" applyFont="0" applyFill="0" applyBorder="0" applyAlignment="0" applyProtection="0"/>
    <xf numFmtId="256" fontId="35" fillId="0" borderId="0" applyFont="0" applyFill="0" applyBorder="0" applyAlignment="0" applyProtection="0"/>
    <xf numFmtId="257" fontId="35" fillId="0" borderId="0" applyFont="0" applyFill="0" applyBorder="0" applyAlignment="0" applyProtection="0"/>
    <xf numFmtId="258" fontId="35" fillId="0" borderId="0" applyFont="0" applyFill="0" applyBorder="0" applyAlignment="0" applyProtection="0"/>
    <xf numFmtId="259" fontId="35" fillId="0" borderId="0" applyFont="0" applyFill="0" applyBorder="0" applyAlignment="0" applyProtection="0"/>
    <xf numFmtId="260" fontId="35" fillId="0" borderId="0" applyFont="0" applyFill="0" applyBorder="0" applyAlignment="0" applyProtection="0"/>
    <xf numFmtId="261" fontId="35" fillId="0" borderId="0" applyFont="0" applyFill="0" applyBorder="0" applyAlignment="0" applyProtection="0"/>
    <xf numFmtId="262" fontId="35" fillId="0" borderId="0" applyFont="0" applyFill="0" applyBorder="0" applyAlignment="0" applyProtection="0"/>
    <xf numFmtId="263" fontId="72" fillId="3" borderId="13" applyFont="0" applyFill="0" applyBorder="0" applyAlignment="0" applyProtection="0"/>
    <xf numFmtId="263" fontId="16" fillId="0" borderId="0" applyFont="0" applyFill="0" applyBorder="0" applyAlignment="0" applyProtection="0"/>
    <xf numFmtId="264" fontId="32" fillId="0" borderId="0" applyFont="0" applyFill="0" applyBorder="0" applyAlignment="0" applyProtection="0"/>
    <xf numFmtId="265" fontId="38" fillId="0" borderId="7" applyFont="0" applyFill="0" applyBorder="0" applyAlignment="0" applyProtection="0">
      <alignment horizontal="right"/>
      <protection locked="0"/>
    </xf>
    <xf numFmtId="179" fontId="53" fillId="0" borderId="0" applyProtection="0"/>
    <xf numFmtId="271" fontId="8" fillId="15" borderId="20">
      <alignment horizontal="center" vertical="center"/>
    </xf>
    <xf numFmtId="43" fontId="54" fillId="0" borderId="0" applyFont="0" applyFill="0" applyBorder="0" applyAlignment="0" applyProtection="0"/>
    <xf numFmtId="0" fontId="93" fillId="0" borderId="0" applyNumberFormat="0" applyFill="0" applyBorder="0" applyAlignment="0" applyProtection="0"/>
    <xf numFmtId="0" fontId="54" fillId="0" borderId="0"/>
    <xf numFmtId="0" fontId="54" fillId="0" borderId="0"/>
    <xf numFmtId="0" fontId="94" fillId="0" borderId="21"/>
    <xf numFmtId="0" fontId="95" fillId="0" borderId="22"/>
    <xf numFmtId="0" fontId="2" fillId="0" borderId="0"/>
    <xf numFmtId="37" fontId="9" fillId="13" borderId="0" applyNumberFormat="0" applyBorder="0" applyAlignment="0" applyProtection="0"/>
    <xf numFmtId="37" fontId="9" fillId="0" borderId="0"/>
    <xf numFmtId="3" fontId="96" fillId="0" borderId="23"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52" fillId="0" borderId="0">
      <alignment vertical="top"/>
    </xf>
    <xf numFmtId="0" fontId="2" fillId="0" borderId="0"/>
    <xf numFmtId="179" fontId="53" fillId="0" borderId="0" applyProtection="0"/>
    <xf numFmtId="43" fontId="56" fillId="0" borderId="0" applyFont="0" applyFill="0" applyBorder="0" applyAlignment="0" applyProtection="0"/>
    <xf numFmtId="0" fontId="52" fillId="0" borderId="0">
      <alignment vertical="top"/>
    </xf>
    <xf numFmtId="0" fontId="54" fillId="0" borderId="0"/>
    <xf numFmtId="43" fontId="1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56" fillId="0" borderId="0"/>
    <xf numFmtId="0" fontId="54" fillId="0" borderId="0"/>
    <xf numFmtId="0" fontId="56" fillId="0" borderId="0"/>
    <xf numFmtId="0" fontId="111" fillId="0" borderId="0"/>
    <xf numFmtId="0" fontId="56" fillId="0" borderId="0"/>
    <xf numFmtId="0" fontId="110" fillId="0" borderId="0"/>
    <xf numFmtId="0" fontId="1" fillId="0" borderId="0"/>
    <xf numFmtId="0" fontId="56" fillId="0" borderId="0"/>
    <xf numFmtId="0" fontId="1" fillId="0" borderId="0"/>
    <xf numFmtId="0" fontId="2" fillId="0" borderId="0"/>
    <xf numFmtId="0" fontId="111" fillId="0" borderId="0"/>
    <xf numFmtId="0" fontId="1" fillId="0" borderId="0"/>
    <xf numFmtId="0" fontId="111" fillId="0" borderId="0"/>
    <xf numFmtId="0" fontId="2" fillId="0" borderId="0"/>
    <xf numFmtId="0" fontId="111" fillId="0" borderId="0"/>
    <xf numFmtId="0" fontId="1" fillId="0" borderId="0"/>
    <xf numFmtId="0" fontId="2" fillId="0" borderId="0"/>
    <xf numFmtId="0" fontId="111" fillId="0" borderId="0"/>
    <xf numFmtId="0" fontId="2" fillId="0" borderId="0"/>
    <xf numFmtId="9" fontId="2" fillId="0" borderId="0" applyFont="0" applyFill="0" applyBorder="0" applyAlignment="0" applyProtection="0"/>
    <xf numFmtId="179" fontId="53" fillId="0" borderId="0" applyProtection="0"/>
    <xf numFmtId="0" fontId="14" fillId="0" borderId="0"/>
    <xf numFmtId="0" fontId="52" fillId="0" borderId="0">
      <alignment vertical="top"/>
    </xf>
    <xf numFmtId="0" fontId="1" fillId="0" borderId="0"/>
    <xf numFmtId="43" fontId="2" fillId="0" borderId="0" applyFont="0" applyFill="0" applyBorder="0" applyAlignment="0" applyProtection="0"/>
    <xf numFmtId="43" fontId="2" fillId="0" borderId="0" applyFont="0" applyFill="0" applyBorder="0" applyAlignment="0" applyProtection="0"/>
    <xf numFmtId="0" fontId="56" fillId="0" borderId="0"/>
  </cellStyleXfs>
  <cellXfs count="696">
    <xf numFmtId="0" fontId="0" fillId="0" borderId="0" xfId="0"/>
    <xf numFmtId="0" fontId="3" fillId="0" borderId="0" xfId="1" applyFont="1"/>
    <xf numFmtId="0" fontId="4" fillId="0" borderId="0" xfId="1" applyFont="1"/>
    <xf numFmtId="0" fontId="2" fillId="0" borderId="0" xfId="1"/>
    <xf numFmtId="0" fontId="5" fillId="0" borderId="0" xfId="1" applyFont="1"/>
    <xf numFmtId="0" fontId="6" fillId="0" borderId="0" xfId="1" applyFont="1"/>
    <xf numFmtId="0" fontId="2" fillId="0" borderId="0" xfId="1" applyFont="1"/>
    <xf numFmtId="0" fontId="2" fillId="0" borderId="0" xfId="1" applyFont="1" applyFill="1" applyAlignment="1"/>
    <xf numFmtId="0" fontId="2" fillId="0" borderId="0" xfId="1" applyFill="1"/>
    <xf numFmtId="42" fontId="5" fillId="0" borderId="0" xfId="1" applyNumberFormat="1" applyFont="1"/>
    <xf numFmtId="164" fontId="7" fillId="0" borderId="1" xfId="2" applyNumberFormat="1" applyFont="1" applyBorder="1"/>
    <xf numFmtId="164" fontId="7" fillId="0" borderId="0" xfId="2" applyNumberFormat="1" applyFont="1"/>
    <xf numFmtId="0" fontId="6" fillId="0" borderId="0" xfId="1" applyFont="1" applyFill="1"/>
    <xf numFmtId="3" fontId="5" fillId="0" borderId="0" xfId="1" applyNumberFormat="1" applyFont="1"/>
    <xf numFmtId="3" fontId="5" fillId="0" borderId="1" xfId="1" applyNumberFormat="1" applyFont="1" applyBorder="1"/>
    <xf numFmtId="165" fontId="5" fillId="0" borderId="1" xfId="1" applyNumberFormat="1" applyFont="1" applyBorder="1"/>
    <xf numFmtId="0" fontId="2" fillId="0" borderId="0" xfId="1" applyFont="1" applyFill="1"/>
    <xf numFmtId="44" fontId="5" fillId="0" borderId="0" xfId="1" applyNumberFormat="1" applyFont="1"/>
    <xf numFmtId="0" fontId="8" fillId="0" borderId="0" xfId="1" applyFont="1" applyFill="1" applyAlignment="1"/>
    <xf numFmtId="10" fontId="7" fillId="0" borderId="0" xfId="3" applyNumberFormat="1" applyFont="1" applyFill="1"/>
    <xf numFmtId="166" fontId="7" fillId="0" borderId="2" xfId="4" applyNumberFormat="1" applyFont="1" applyBorder="1"/>
    <xf numFmtId="166" fontId="7" fillId="0" borderId="0" xfId="4" applyNumberFormat="1" applyFont="1"/>
    <xf numFmtId="0" fontId="8" fillId="0" borderId="0" xfId="1" applyFont="1"/>
    <xf numFmtId="0" fontId="9" fillId="0" borderId="0" xfId="1" applyFont="1"/>
    <xf numFmtId="0" fontId="37" fillId="0" borderId="0" xfId="167" applyFont="1" applyAlignment="1"/>
    <xf numFmtId="0" fontId="37" fillId="0" borderId="0" xfId="167" applyFont="1" applyBorder="1" applyAlignment="1"/>
    <xf numFmtId="0" fontId="37" fillId="0" borderId="0" xfId="167" applyNumberFormat="1" applyFont="1" applyBorder="1"/>
    <xf numFmtId="0" fontId="37" fillId="0" borderId="0" xfId="167" applyNumberFormat="1" applyFont="1"/>
    <xf numFmtId="0" fontId="37" fillId="0" borderId="0" xfId="167" applyNumberFormat="1" applyFont="1" applyAlignment="1">
      <alignment horizontal="center"/>
    </xf>
    <xf numFmtId="0" fontId="0" fillId="0" borderId="0" xfId="167" applyNumberFormat="1" applyFont="1" applyFill="1"/>
    <xf numFmtId="0" fontId="0" fillId="0" borderId="0" xfId="167" applyFont="1" applyAlignment="1">
      <alignment horizontal="center"/>
    </xf>
    <xf numFmtId="0" fontId="53" fillId="0" borderId="0" xfId="167" applyFont="1" applyAlignment="1"/>
    <xf numFmtId="0" fontId="53" fillId="0" borderId="0" xfId="167" applyNumberFormat="1" applyFont="1" applyAlignment="1">
      <alignment horizontal="right"/>
    </xf>
    <xf numFmtId="0" fontId="6" fillId="0" borderId="0" xfId="167" applyNumberFormat="1" applyFont="1"/>
    <xf numFmtId="233" fontId="6" fillId="0" borderId="0" xfId="167" applyNumberFormat="1" applyFont="1"/>
    <xf numFmtId="0" fontId="0" fillId="0" borderId="0" xfId="167" applyNumberFormat="1" applyFont="1" applyAlignment="1">
      <alignment horizontal="right"/>
    </xf>
    <xf numFmtId="0" fontId="6" fillId="0" borderId="0" xfId="167" applyNumberFormat="1" applyFont="1" applyFill="1"/>
    <xf numFmtId="3" fontId="37" fillId="0" borderId="0" xfId="167" applyNumberFormat="1" applyFont="1" applyFill="1" applyAlignment="1"/>
    <xf numFmtId="0" fontId="37" fillId="0" borderId="0" xfId="167" applyNumberFormat="1" applyFont="1" applyFill="1"/>
    <xf numFmtId="3" fontId="78" fillId="0" borderId="0" xfId="167" applyNumberFormat="1" applyFont="1" applyFill="1" applyAlignment="1"/>
    <xf numFmtId="0" fontId="78" fillId="0" borderId="0" xfId="167" applyNumberFormat="1" applyFont="1" applyFill="1"/>
    <xf numFmtId="0" fontId="53" fillId="0" borderId="0" xfId="167" applyFont="1" applyFill="1" applyAlignment="1"/>
    <xf numFmtId="0" fontId="0" fillId="0" borderId="0" xfId="167" applyFont="1" applyFill="1" applyAlignment="1">
      <alignment horizontal="center"/>
    </xf>
    <xf numFmtId="0" fontId="79" fillId="0" borderId="0" xfId="167" applyNumberFormat="1" applyFont="1" applyFill="1"/>
    <xf numFmtId="0" fontId="80" fillId="0" borderId="0" xfId="167" applyNumberFormat="1" applyFont="1" applyFill="1" applyAlignment="1">
      <alignment horizontal="center"/>
    </xf>
    <xf numFmtId="0" fontId="6" fillId="0" borderId="0" xfId="167" applyNumberFormat="1" applyFont="1" applyFill="1" applyAlignment="1">
      <alignment horizontal="center"/>
    </xf>
    <xf numFmtId="0" fontId="53" fillId="0" borderId="0" xfId="167" applyNumberFormat="1" applyFont="1" applyFill="1"/>
    <xf numFmtId="0" fontId="6" fillId="0" borderId="0" xfId="167" applyNumberFormat="1" applyFont="1" applyAlignment="1">
      <alignment horizontal="center"/>
    </xf>
    <xf numFmtId="0" fontId="53" fillId="0" borderId="0" xfId="167" applyFont="1" applyBorder="1" applyAlignment="1"/>
    <xf numFmtId="0" fontId="53" fillId="0" borderId="0" xfId="167" applyNumberFormat="1" applyFont="1" applyBorder="1"/>
    <xf numFmtId="0" fontId="77" fillId="0" borderId="0" xfId="167" applyFont="1" applyBorder="1" applyAlignment="1"/>
    <xf numFmtId="0" fontId="77" fillId="0" borderId="0" xfId="167" applyNumberFormat="1" applyFont="1" applyBorder="1"/>
    <xf numFmtId="0" fontId="81" fillId="0" borderId="0" xfId="167" applyNumberFormat="1" applyFont="1"/>
    <xf numFmtId="3" fontId="81" fillId="0" borderId="0" xfId="167" applyNumberFormat="1" applyFont="1" applyAlignment="1"/>
    <xf numFmtId="3" fontId="53" fillId="0" borderId="0" xfId="167" applyNumberFormat="1" applyFont="1" applyAlignment="1"/>
    <xf numFmtId="0" fontId="53" fillId="0" borderId="0" xfId="167" applyNumberFormat="1" applyFont="1"/>
    <xf numFmtId="0" fontId="20" fillId="0" borderId="0" xfId="167" applyNumberFormat="1" applyFont="1" applyAlignment="1">
      <alignment horizontal="center"/>
    </xf>
    <xf numFmtId="3" fontId="81" fillId="0" borderId="0" xfId="167" applyNumberFormat="1" applyFont="1" applyFill="1" applyAlignment="1"/>
    <xf numFmtId="0" fontId="81" fillId="0" borderId="0" xfId="167" applyNumberFormat="1" applyFont="1" applyFill="1"/>
    <xf numFmtId="3" fontId="53" fillId="0" borderId="0" xfId="167" applyNumberFormat="1" applyFont="1" applyFill="1" applyAlignment="1"/>
    <xf numFmtId="0" fontId="20" fillId="0" borderId="0" xfId="167" applyNumberFormat="1" applyFont="1" applyFill="1" applyAlignment="1">
      <alignment horizontal="center"/>
    </xf>
    <xf numFmtId="10" fontId="53" fillId="0" borderId="0" xfId="167" applyNumberFormat="1" applyFont="1" applyFill="1"/>
    <xf numFmtId="0" fontId="53" fillId="0" borderId="0" xfId="167" applyFont="1" applyAlignment="1">
      <alignment horizontal="center"/>
    </xf>
    <xf numFmtId="0" fontId="53" fillId="0" borderId="0" xfId="167" applyFont="1" applyFill="1" applyAlignment="1">
      <alignment horizontal="center"/>
    </xf>
    <xf numFmtId="4" fontId="81" fillId="0" borderId="0" xfId="167" applyNumberFormat="1" applyFont="1" applyAlignment="1">
      <alignment horizontal="fill"/>
    </xf>
    <xf numFmtId="0" fontId="53" fillId="0" borderId="0" xfId="167" applyNumberFormat="1" applyFont="1" applyAlignment="1">
      <alignment horizontal="center"/>
    </xf>
    <xf numFmtId="3" fontId="53" fillId="0" borderId="0" xfId="167" applyNumberFormat="1" applyFont="1" applyAlignment="1">
      <alignment horizontal="fill"/>
    </xf>
    <xf numFmtId="0" fontId="2" fillId="0" borderId="0" xfId="167" applyAlignment="1"/>
    <xf numFmtId="10" fontId="53" fillId="13" borderId="0" xfId="167" applyNumberFormat="1" applyFont="1" applyFill="1"/>
    <xf numFmtId="0" fontId="83" fillId="0" borderId="0" xfId="167" applyNumberFormat="1" applyFont="1" applyFill="1" applyBorder="1" applyAlignment="1">
      <alignment horizontal="left"/>
    </xf>
    <xf numFmtId="0" fontId="0" fillId="0" borderId="0" xfId="167" applyNumberFormat="1" applyFont="1" applyAlignment="1"/>
    <xf numFmtId="0" fontId="53" fillId="0" borderId="0" xfId="167" applyNumberFormat="1" applyFont="1" applyAlignment="1"/>
    <xf numFmtId="0" fontId="84" fillId="0" borderId="0" xfId="167" applyNumberFormat="1" applyFont="1"/>
    <xf numFmtId="0" fontId="53" fillId="0" borderId="8" xfId="167" applyNumberFormat="1" applyFont="1" applyBorder="1" applyAlignment="1">
      <alignment horizontal="center"/>
    </xf>
    <xf numFmtId="0" fontId="84" fillId="0" borderId="0" xfId="167" applyNumberFormat="1" applyFont="1" applyAlignment="1">
      <alignment horizontal="center"/>
    </xf>
    <xf numFmtId="0" fontId="2" fillId="0" borderId="0" xfId="167" applyNumberFormat="1"/>
    <xf numFmtId="3" fontId="53" fillId="0" borderId="0" xfId="167" applyNumberFormat="1" applyFont="1" applyFill="1" applyAlignment="1" applyProtection="1"/>
    <xf numFmtId="0" fontId="2" fillId="0" borderId="0" xfId="167" applyFill="1" applyAlignment="1" applyProtection="1"/>
    <xf numFmtId="229" fontId="2" fillId="0" borderId="0" xfId="167" applyNumberFormat="1"/>
    <xf numFmtId="3" fontId="6" fillId="0" borderId="0" xfId="167" applyNumberFormat="1" applyFont="1" applyAlignment="1"/>
    <xf numFmtId="179" fontId="6" fillId="0" borderId="0" xfId="167" applyNumberFormat="1" applyFont="1" applyAlignment="1"/>
    <xf numFmtId="0" fontId="2" fillId="0" borderId="0" xfId="167" applyNumberFormat="1" applyAlignment="1">
      <alignment horizontal="center"/>
    </xf>
    <xf numFmtId="0" fontId="53" fillId="0" borderId="0" xfId="167" applyNumberFormat="1" applyFont="1" applyBorder="1" applyAlignment="1"/>
    <xf numFmtId="229" fontId="6" fillId="0" borderId="0" xfId="167" applyNumberFormat="1" applyFont="1" applyAlignment="1">
      <alignment horizontal="right"/>
    </xf>
    <xf numFmtId="3" fontId="6" fillId="0" borderId="0" xfId="167" applyNumberFormat="1" applyFont="1" applyAlignment="1">
      <alignment horizontal="center"/>
    </xf>
    <xf numFmtId="0" fontId="6" fillId="0" borderId="0" xfId="167" applyNumberFormat="1" applyFont="1" applyAlignment="1"/>
    <xf numFmtId="0" fontId="6" fillId="0" borderId="0" xfId="167" applyNumberFormat="1" applyFont="1" applyAlignment="1">
      <alignment horizontal="left"/>
    </xf>
    <xf numFmtId="0" fontId="2" fillId="0" borderId="0" xfId="167" applyBorder="1" applyAlignment="1"/>
    <xf numFmtId="0" fontId="6" fillId="0" borderId="0" xfId="167" applyFont="1" applyAlignment="1">
      <alignment horizontal="right"/>
    </xf>
    <xf numFmtId="0" fontId="6" fillId="0" borderId="0" xfId="167" applyFont="1" applyAlignment="1"/>
    <xf numFmtId="0" fontId="2" fillId="0" borderId="0" xfId="167" applyFont="1" applyBorder="1" applyAlignment="1"/>
    <xf numFmtId="0" fontId="2" fillId="0" borderId="0" xfId="167" applyNumberFormat="1" applyFont="1"/>
    <xf numFmtId="3" fontId="2" fillId="0" borderId="0" xfId="167" applyNumberFormat="1" applyFont="1" applyAlignment="1" applyProtection="1"/>
    <xf numFmtId="229" fontId="6" fillId="0" borderId="0" xfId="167" applyNumberFormat="1" applyFont="1" applyFill="1" applyBorder="1" applyAlignment="1" applyProtection="1"/>
    <xf numFmtId="0" fontId="2" fillId="0" borderId="0" xfId="167" applyFont="1" applyAlignment="1"/>
    <xf numFmtId="0" fontId="6" fillId="0" borderId="0" xfId="167" applyFont="1" applyAlignment="1">
      <alignment horizontal="center"/>
    </xf>
    <xf numFmtId="3" fontId="6" fillId="0" borderId="0" xfId="167" applyNumberFormat="1" applyFont="1" applyBorder="1" applyAlignment="1">
      <alignment horizontal="left"/>
    </xf>
    <xf numFmtId="229" fontId="6" fillId="13" borderId="8" xfId="167" applyNumberFormat="1" applyFont="1" applyFill="1" applyBorder="1" applyAlignment="1" applyProtection="1">
      <protection locked="0"/>
    </xf>
    <xf numFmtId="0" fontId="6" fillId="0" borderId="0" xfId="167" applyNumberFormat="1" applyFont="1" applyBorder="1"/>
    <xf numFmtId="0" fontId="6" fillId="0" borderId="8" xfId="167" applyNumberFormat="1" applyFont="1" applyBorder="1"/>
    <xf numFmtId="0" fontId="6" fillId="0" borderId="8" xfId="167" applyNumberFormat="1" applyFont="1" applyBorder="1" applyAlignment="1"/>
    <xf numFmtId="3" fontId="6" fillId="0" borderId="0" xfId="167" applyNumberFormat="1" applyFont="1" applyAlignment="1">
      <alignment horizontal="left"/>
    </xf>
    <xf numFmtId="229" fontId="6" fillId="13" borderId="0" xfId="167" applyNumberFormat="1" applyFont="1" applyFill="1" applyBorder="1" applyAlignment="1" applyProtection="1">
      <protection locked="0"/>
    </xf>
    <xf numFmtId="0" fontId="6" fillId="0" borderId="0" xfId="167" applyNumberFormat="1" applyFont="1" applyBorder="1" applyAlignment="1"/>
    <xf numFmtId="3" fontId="6" fillId="0" borderId="0" xfId="167" applyNumberFormat="1" applyFont="1" applyBorder="1" applyAlignment="1">
      <alignment horizontal="center"/>
    </xf>
    <xf numFmtId="1" fontId="6" fillId="0" borderId="0" xfId="167" applyNumberFormat="1" applyFont="1" applyFill="1" applyAlignment="1" applyProtection="1"/>
    <xf numFmtId="1" fontId="6" fillId="0" borderId="0" xfId="167" applyNumberFormat="1" applyFont="1" applyFill="1" applyProtection="1"/>
    <xf numFmtId="0" fontId="2" fillId="0" borderId="0" xfId="167" applyFont="1" applyFill="1" applyAlignment="1" applyProtection="1"/>
    <xf numFmtId="229" fontId="6" fillId="0" borderId="0" xfId="167" applyNumberFormat="1" applyFont="1" applyFill="1" applyBorder="1" applyProtection="1"/>
    <xf numFmtId="229" fontId="6" fillId="13" borderId="0" xfId="167" applyNumberFormat="1" applyFont="1" applyFill="1" applyBorder="1" applyProtection="1"/>
    <xf numFmtId="268" fontId="6" fillId="0" borderId="0" xfId="167" applyNumberFormat="1" applyFont="1"/>
    <xf numFmtId="0" fontId="85" fillId="0" borderId="0" xfId="167" applyFont="1" applyAlignment="1">
      <alignment horizontal="center"/>
    </xf>
    <xf numFmtId="3" fontId="6" fillId="0" borderId="0" xfId="167" applyNumberFormat="1" applyFont="1" applyFill="1" applyAlignment="1"/>
    <xf numFmtId="3" fontId="6" fillId="13" borderId="8" xfId="167" applyNumberFormat="1" applyFont="1" applyFill="1" applyBorder="1" applyAlignment="1"/>
    <xf numFmtId="0" fontId="6" fillId="0" borderId="8" xfId="167" applyFont="1" applyBorder="1" applyAlignment="1"/>
    <xf numFmtId="3" fontId="6" fillId="13" borderId="0" xfId="167" applyNumberFormat="1" applyFont="1" applyFill="1" applyAlignment="1"/>
    <xf numFmtId="0" fontId="76" fillId="0" borderId="0" xfId="167" applyFont="1" applyAlignment="1"/>
    <xf numFmtId="0" fontId="76" fillId="0" borderId="0" xfId="167" applyNumberFormat="1" applyFont="1"/>
    <xf numFmtId="0" fontId="6" fillId="0" borderId="8" xfId="167" applyNumberFormat="1" applyFont="1" applyBorder="1" applyAlignment="1">
      <alignment horizontal="center"/>
    </xf>
    <xf numFmtId="4" fontId="6" fillId="0" borderId="0" xfId="167" applyNumberFormat="1" applyFont="1" applyAlignment="1"/>
    <xf numFmtId="0" fontId="37" fillId="0" borderId="0" xfId="167" applyFont="1" applyFill="1" applyAlignment="1"/>
    <xf numFmtId="0" fontId="37" fillId="0" borderId="0" xfId="167" applyFont="1" applyFill="1" applyBorder="1" applyAlignment="1"/>
    <xf numFmtId="0" fontId="53" fillId="0" borderId="0" xfId="167" applyFont="1" applyFill="1" applyBorder="1" applyAlignment="1"/>
    <xf numFmtId="0" fontId="53" fillId="0" borderId="0" xfId="167" applyNumberFormat="1" applyFont="1" applyFill="1" applyBorder="1" applyAlignment="1"/>
    <xf numFmtId="0" fontId="2" fillId="0" borderId="0" xfId="167" applyFont="1" applyFill="1" applyAlignment="1"/>
    <xf numFmtId="267" fontId="6" fillId="0" borderId="0" xfId="167" applyNumberFormat="1" applyFont="1" applyFill="1" applyAlignment="1"/>
    <xf numFmtId="0" fontId="6" fillId="0" borderId="0" xfId="167" applyFont="1" applyFill="1" applyAlignment="1">
      <alignment horizontal="right"/>
    </xf>
    <xf numFmtId="233" fontId="6" fillId="0" borderId="0" xfId="167" applyNumberFormat="1" applyFont="1" applyAlignment="1"/>
    <xf numFmtId="3" fontId="6" fillId="0" borderId="0" xfId="167" quotePrefix="1" applyNumberFormat="1" applyFont="1" applyAlignment="1"/>
    <xf numFmtId="9" fontId="6" fillId="0" borderId="0" xfId="167" applyNumberFormat="1" applyFont="1" applyAlignment="1"/>
    <xf numFmtId="233" fontId="6" fillId="0" borderId="8" xfId="167" applyNumberFormat="1" applyFont="1" applyBorder="1" applyAlignment="1"/>
    <xf numFmtId="3" fontId="6" fillId="0" borderId="0" xfId="167" applyNumberFormat="1" applyFont="1" applyFill="1" applyBorder="1" applyAlignment="1"/>
    <xf numFmtId="0" fontId="6" fillId="0" borderId="0" xfId="167" applyNumberFormat="1" applyFont="1" applyFill="1" applyAlignment="1"/>
    <xf numFmtId="0" fontId="6" fillId="0" borderId="0" xfId="167" applyNumberFormat="1" applyFont="1" applyBorder="1" applyAlignment="1">
      <alignment horizontal="center"/>
    </xf>
    <xf numFmtId="267" fontId="6" fillId="0" borderId="0" xfId="167" applyNumberFormat="1" applyFont="1" applyAlignment="1"/>
    <xf numFmtId="10" fontId="6" fillId="13" borderId="0" xfId="167" applyNumberFormat="1" applyFont="1" applyFill="1" applyAlignment="1"/>
    <xf numFmtId="229" fontId="6" fillId="13" borderId="0" xfId="167" applyNumberFormat="1" applyFont="1" applyFill="1" applyAlignment="1"/>
    <xf numFmtId="3" fontId="6" fillId="0" borderId="8" xfId="167" applyNumberFormat="1" applyFont="1" applyBorder="1" applyAlignment="1">
      <alignment horizontal="center"/>
    </xf>
    <xf numFmtId="3" fontId="6" fillId="0" borderId="8" xfId="167" applyNumberFormat="1" applyFont="1" applyBorder="1" applyAlignment="1"/>
    <xf numFmtId="269" fontId="6" fillId="0" borderId="0" xfId="167" applyNumberFormat="1" applyFont="1" applyAlignment="1"/>
    <xf numFmtId="269" fontId="6" fillId="0" borderId="0" xfId="167" applyNumberFormat="1" applyFont="1" applyAlignment="1">
      <alignment horizontal="center"/>
    </xf>
    <xf numFmtId="267" fontId="6" fillId="0" borderId="0" xfId="167" applyNumberFormat="1" applyFont="1" applyAlignment="1">
      <alignment horizontal="center"/>
    </xf>
    <xf numFmtId="3" fontId="20" fillId="0" borderId="0" xfId="167" applyNumberFormat="1" applyFont="1" applyAlignment="1">
      <alignment horizontal="center"/>
    </xf>
    <xf numFmtId="266" fontId="6" fillId="0" borderId="0" xfId="167" applyNumberFormat="1" applyFont="1" applyAlignment="1"/>
    <xf numFmtId="0" fontId="2" fillId="0" borderId="8" xfId="167" applyNumberFormat="1" applyBorder="1" applyAlignment="1">
      <alignment horizontal="center"/>
    </xf>
    <xf numFmtId="0" fontId="2" fillId="0" borderId="15" xfId="167" applyFont="1" applyBorder="1" applyAlignment="1"/>
    <xf numFmtId="0" fontId="2" fillId="0" borderId="1" xfId="167" applyFont="1" applyBorder="1" applyAlignment="1"/>
    <xf numFmtId="0" fontId="2" fillId="0" borderId="1" xfId="167" applyNumberFormat="1" applyFont="1" applyBorder="1" applyAlignment="1"/>
    <xf numFmtId="3" fontId="2" fillId="0" borderId="1" xfId="167" applyNumberFormat="1" applyFont="1" applyBorder="1" applyAlignment="1"/>
    <xf numFmtId="0" fontId="73" fillId="0" borderId="1" xfId="167" applyFont="1" applyBorder="1" applyAlignment="1"/>
    <xf numFmtId="229" fontId="6" fillId="0" borderId="14" xfId="167" applyNumberFormat="1" applyFont="1" applyBorder="1" applyAlignment="1"/>
    <xf numFmtId="0" fontId="2" fillId="0" borderId="12" xfId="167" applyFont="1" applyBorder="1" applyAlignment="1"/>
    <xf numFmtId="0" fontId="2" fillId="0" borderId="0" xfId="167" applyNumberFormat="1" applyFont="1" applyBorder="1" applyAlignment="1"/>
    <xf numFmtId="3" fontId="2" fillId="0" borderId="0" xfId="167" applyNumberFormat="1" applyFont="1" applyBorder="1" applyAlignment="1"/>
    <xf numFmtId="0" fontId="73" fillId="0" borderId="0" xfId="167" applyFont="1" applyBorder="1" applyAlignment="1"/>
    <xf numFmtId="229" fontId="6" fillId="0" borderId="10" xfId="167" applyNumberFormat="1" applyFont="1" applyBorder="1" applyAlignment="1"/>
    <xf numFmtId="0" fontId="73" fillId="0" borderId="0" xfId="167" applyFont="1" applyBorder="1" applyAlignment="1">
      <alignment horizontal="left" wrapText="1"/>
    </xf>
    <xf numFmtId="0" fontId="73" fillId="0" borderId="0" xfId="167" applyFont="1" applyBorder="1"/>
    <xf numFmtId="229" fontId="6" fillId="13" borderId="14" xfId="167" applyNumberFormat="1" applyFont="1" applyFill="1" applyBorder="1" applyAlignment="1"/>
    <xf numFmtId="229" fontId="6" fillId="13" borderId="10" xfId="167" applyNumberFormat="1" applyFont="1" applyFill="1" applyBorder="1" applyAlignment="1"/>
    <xf numFmtId="269" fontId="6" fillId="0" borderId="0" xfId="167" applyNumberFormat="1" applyFont="1"/>
    <xf numFmtId="266" fontId="6" fillId="0" borderId="0" xfId="167" applyNumberFormat="1" applyFont="1"/>
    <xf numFmtId="0" fontId="86" fillId="0" borderId="0" xfId="167" applyFont="1" applyBorder="1"/>
    <xf numFmtId="0" fontId="2" fillId="0" borderId="10" xfId="167" applyNumberFormat="1" applyFont="1" applyBorder="1" applyAlignment="1"/>
    <xf numFmtId="0" fontId="2" fillId="0" borderId="12" xfId="167" applyBorder="1" applyAlignment="1"/>
    <xf numFmtId="0" fontId="73" fillId="0" borderId="0" xfId="167" applyFont="1" applyAlignment="1"/>
    <xf numFmtId="0" fontId="87" fillId="0" borderId="0" xfId="167" applyFont="1" applyAlignment="1"/>
    <xf numFmtId="166" fontId="6" fillId="13" borderId="14" xfId="4" applyNumberFormat="1" applyFont="1" applyFill="1" applyBorder="1" applyAlignment="1"/>
    <xf numFmtId="49" fontId="6" fillId="0" borderId="0" xfId="167" applyNumberFormat="1" applyFont="1" applyAlignment="1"/>
    <xf numFmtId="49" fontId="6" fillId="0" borderId="0" xfId="167" applyNumberFormat="1" applyFont="1" applyAlignment="1">
      <alignment horizontal="center"/>
    </xf>
    <xf numFmtId="49" fontId="6" fillId="0" borderId="0" xfId="167" applyNumberFormat="1" applyFont="1"/>
    <xf numFmtId="3" fontId="73" fillId="0" borderId="0" xfId="167" applyNumberFormat="1" applyFont="1" applyBorder="1" applyAlignment="1"/>
    <xf numFmtId="166" fontId="6" fillId="13" borderId="10" xfId="4" applyNumberFormat="1" applyFont="1" applyFill="1" applyBorder="1" applyAlignment="1"/>
    <xf numFmtId="0" fontId="2" fillId="0" borderId="10" xfId="167" applyBorder="1" applyAlignment="1"/>
    <xf numFmtId="3" fontId="83" fillId="0" borderId="0" xfId="167" applyNumberFormat="1" applyFont="1" applyBorder="1" applyAlignment="1"/>
    <xf numFmtId="266" fontId="6" fillId="0" borderId="0" xfId="167" applyNumberFormat="1" applyFont="1" applyAlignment="1">
      <alignment horizontal="right"/>
    </xf>
    <xf numFmtId="0" fontId="88" fillId="0" borderId="0" xfId="167" applyNumberFormat="1" applyFont="1" applyBorder="1"/>
    <xf numFmtId="0" fontId="20" fillId="0" borderId="0" xfId="167" applyNumberFormat="1" applyFont="1" applyAlignment="1"/>
    <xf numFmtId="3" fontId="53" fillId="0" borderId="0" xfId="167" applyNumberFormat="1" applyFont="1" applyBorder="1" applyAlignment="1"/>
    <xf numFmtId="3" fontId="6" fillId="0" borderId="0" xfId="167" applyNumberFormat="1" applyFont="1" applyBorder="1" applyAlignment="1"/>
    <xf numFmtId="0" fontId="0" fillId="0" borderId="0" xfId="167" applyFont="1" applyAlignment="1"/>
    <xf numFmtId="0" fontId="76" fillId="0" borderId="0" xfId="167" applyFont="1" applyFill="1" applyAlignment="1"/>
    <xf numFmtId="3" fontId="6" fillId="0" borderId="18" xfId="167" applyNumberFormat="1" applyFont="1" applyBorder="1" applyAlignment="1"/>
    <xf numFmtId="267" fontId="6" fillId="0" borderId="0" xfId="167" applyNumberFormat="1" applyFont="1" applyAlignment="1">
      <alignment horizontal="left"/>
    </xf>
    <xf numFmtId="10" fontId="6" fillId="0" borderId="0" xfId="167" applyNumberFormat="1" applyFont="1" applyAlignment="1">
      <alignment horizontal="left"/>
    </xf>
    <xf numFmtId="3" fontId="6" fillId="0" borderId="0" xfId="167" applyNumberFormat="1" applyFont="1" applyFill="1" applyAlignment="1">
      <alignment horizontal="right"/>
    </xf>
    <xf numFmtId="233" fontId="6" fillId="0" borderId="0" xfId="167" applyNumberFormat="1" applyFont="1" applyFill="1" applyAlignment="1">
      <alignment horizontal="right"/>
    </xf>
    <xf numFmtId="10" fontId="6" fillId="0" borderId="0" xfId="167" applyNumberFormat="1" applyFont="1" applyFill="1" applyAlignment="1">
      <alignment horizontal="right"/>
    </xf>
    <xf numFmtId="269" fontId="6" fillId="0" borderId="0" xfId="167" applyNumberFormat="1" applyFont="1" applyAlignment="1">
      <alignment horizontal="right"/>
    </xf>
    <xf numFmtId="0" fontId="0" fillId="0" borderId="0" xfId="167" applyFont="1" applyBorder="1" applyAlignment="1"/>
    <xf numFmtId="3" fontId="0" fillId="0" borderId="0" xfId="167" applyNumberFormat="1" applyFont="1" applyBorder="1" applyAlignment="1"/>
    <xf numFmtId="3" fontId="0" fillId="0" borderId="0" xfId="167" applyNumberFormat="1" applyFont="1" applyAlignment="1"/>
    <xf numFmtId="37" fontId="6" fillId="13" borderId="0" xfId="167" applyNumberFormat="1" applyFont="1" applyFill="1" applyAlignment="1"/>
    <xf numFmtId="266" fontId="6" fillId="0" borderId="0" xfId="167" applyNumberFormat="1" applyFont="1" applyFill="1" applyAlignment="1"/>
    <xf numFmtId="0" fontId="89" fillId="0" borderId="0" xfId="167" applyNumberFormat="1" applyFont="1" applyAlignment="1">
      <alignment horizontal="center"/>
    </xf>
    <xf numFmtId="3" fontId="89" fillId="0" borderId="0" xfId="167" applyNumberFormat="1" applyFont="1" applyAlignment="1"/>
    <xf numFmtId="0" fontId="20" fillId="0" borderId="0" xfId="167" applyNumberFormat="1" applyFont="1"/>
    <xf numFmtId="0" fontId="74" fillId="0" borderId="0" xfId="167" applyNumberFormat="1" applyFont="1" applyAlignment="1">
      <alignment horizontal="center"/>
    </xf>
    <xf numFmtId="0" fontId="5" fillId="0" borderId="0" xfId="167" applyNumberFormat="1" applyFont="1" applyAlignment="1">
      <alignment horizontal="center"/>
    </xf>
    <xf numFmtId="3" fontId="20" fillId="0" borderId="0" xfId="167" applyNumberFormat="1" applyFont="1" applyAlignment="1"/>
    <xf numFmtId="0" fontId="20" fillId="0" borderId="0" xfId="167" applyFont="1" applyAlignment="1">
      <alignment horizontal="center"/>
    </xf>
    <xf numFmtId="49" fontId="6" fillId="0" borderId="0" xfId="167" applyNumberFormat="1" applyFont="1" applyAlignment="1">
      <alignment horizontal="left"/>
    </xf>
    <xf numFmtId="0" fontId="53" fillId="0" borderId="0" xfId="167" applyNumberFormat="1" applyFont="1" applyBorder="1" applyAlignment="1">
      <alignment horizontal="right"/>
    </xf>
    <xf numFmtId="3" fontId="53" fillId="0" borderId="0" xfId="167" applyNumberFormat="1" applyFont="1" applyAlignment="1">
      <alignment horizontal="right"/>
    </xf>
    <xf numFmtId="3" fontId="6" fillId="0" borderId="0" xfId="167" applyNumberFormat="1" applyFont="1" applyAlignment="1">
      <alignment horizontal="right"/>
    </xf>
    <xf numFmtId="0" fontId="90" fillId="0" borderId="0" xfId="167" applyNumberFormat="1" applyFont="1" applyAlignment="1">
      <alignment horizontal="center"/>
    </xf>
    <xf numFmtId="0" fontId="76" fillId="0" borderId="0" xfId="167" applyNumberFormat="1" applyFont="1" applyAlignment="1"/>
    <xf numFmtId="3" fontId="6" fillId="0" borderId="3" xfId="167" applyNumberFormat="1" applyFont="1" applyBorder="1" applyAlignment="1"/>
    <xf numFmtId="3" fontId="6" fillId="0" borderId="19" xfId="167" applyNumberFormat="1" applyFont="1" applyBorder="1" applyAlignment="1"/>
    <xf numFmtId="0" fontId="2" fillId="0" borderId="8" xfId="167" applyBorder="1" applyAlignment="1"/>
    <xf numFmtId="0" fontId="6" fillId="0" borderId="0" xfId="167" applyFont="1" applyFill="1" applyAlignment="1"/>
    <xf numFmtId="0" fontId="73" fillId="0" borderId="0" xfId="167" applyNumberFormat="1" applyFont="1" applyBorder="1" applyAlignment="1"/>
    <xf numFmtId="0" fontId="2" fillId="0" borderId="0" xfId="167" applyFill="1" applyAlignment="1"/>
    <xf numFmtId="37" fontId="6" fillId="0" borderId="0" xfId="167" applyNumberFormat="1" applyFont="1" applyAlignment="1"/>
    <xf numFmtId="0" fontId="0" fillId="0" borderId="0" xfId="167" applyNumberFormat="1" applyFont="1" applyBorder="1" applyAlignment="1"/>
    <xf numFmtId="0" fontId="0" fillId="0" borderId="0" xfId="167" applyNumberFormat="1" applyFont="1"/>
    <xf numFmtId="164" fontId="6" fillId="13" borderId="0" xfId="2" applyNumberFormat="1" applyFont="1" applyFill="1" applyBorder="1" applyAlignment="1"/>
    <xf numFmtId="3" fontId="6" fillId="13" borderId="0" xfId="167" applyNumberFormat="1" applyFont="1" applyFill="1" applyBorder="1" applyAlignment="1"/>
    <xf numFmtId="3" fontId="6" fillId="0" borderId="0" xfId="167" applyNumberFormat="1" applyFont="1" applyFill="1" applyAlignment="1">
      <alignment horizontal="left"/>
    </xf>
    <xf numFmtId="3" fontId="76" fillId="0" borderId="0" xfId="167" applyNumberFormat="1" applyFont="1" applyAlignment="1"/>
    <xf numFmtId="267" fontId="76" fillId="0" borderId="0" xfId="167" applyNumberFormat="1" applyFont="1" applyAlignment="1">
      <alignment horizontal="center"/>
    </xf>
    <xf numFmtId="3" fontId="76" fillId="0" borderId="0" xfId="167" applyNumberFormat="1" applyFont="1" applyFill="1" applyAlignment="1">
      <alignment vertical="top"/>
    </xf>
    <xf numFmtId="3" fontId="76" fillId="0" borderId="0" xfId="167" applyNumberFormat="1" applyFont="1" applyFill="1" applyAlignment="1"/>
    <xf numFmtId="0" fontId="76" fillId="0" borderId="0" xfId="167" applyNumberFormat="1" applyFont="1" applyAlignment="1">
      <alignment horizontal="center" vertical="top"/>
    </xf>
    <xf numFmtId="3" fontId="6" fillId="0" borderId="0" xfId="167" applyNumberFormat="1" applyFont="1" applyFill="1" applyAlignment="1">
      <alignment vertical="top"/>
    </xf>
    <xf numFmtId="0" fontId="6" fillId="0" borderId="0" xfId="167" applyNumberFormat="1" applyFont="1" applyAlignment="1">
      <alignment horizontal="center" vertical="top"/>
    </xf>
    <xf numFmtId="3" fontId="6" fillId="13" borderId="0" xfId="167" applyNumberFormat="1" applyFont="1" applyFill="1" applyAlignment="1">
      <alignment vertical="top"/>
    </xf>
    <xf numFmtId="0" fontId="6" fillId="0" borderId="0" xfId="167" applyNumberFormat="1" applyFont="1" applyFill="1" applyAlignment="1">
      <alignment vertical="top"/>
    </xf>
    <xf numFmtId="164" fontId="6" fillId="0" borderId="0" xfId="2" applyNumberFormat="1" applyFont="1" applyBorder="1"/>
    <xf numFmtId="10" fontId="6" fillId="0" borderId="0" xfId="3" applyNumberFormat="1" applyFont="1" applyBorder="1"/>
    <xf numFmtId="0" fontId="6" fillId="0" borderId="0" xfId="174" applyFont="1" applyBorder="1" applyAlignment="1">
      <alignment horizontal="center" wrapText="1"/>
    </xf>
    <xf numFmtId="229" fontId="6" fillId="0" borderId="0" xfId="174" applyNumberFormat="1" applyFont="1" applyBorder="1" applyAlignment="1">
      <alignment horizontal="center" wrapText="1"/>
    </xf>
    <xf numFmtId="10" fontId="2" fillId="0" borderId="0" xfId="167" applyNumberFormat="1" applyBorder="1"/>
    <xf numFmtId="229" fontId="2" fillId="0" borderId="0" xfId="167" applyNumberFormat="1" applyBorder="1"/>
    <xf numFmtId="0" fontId="67" fillId="0" borderId="0" xfId="167" applyFont="1" applyBorder="1" applyAlignment="1">
      <alignment horizontal="right"/>
    </xf>
    <xf numFmtId="0" fontId="0" fillId="0" borderId="0" xfId="167" applyFont="1" applyFill="1" applyAlignment="1"/>
    <xf numFmtId="0" fontId="0" fillId="0" borderId="0" xfId="167" applyNumberFormat="1" applyFont="1" applyFill="1" applyAlignment="1">
      <alignment horizontal="right"/>
    </xf>
    <xf numFmtId="0" fontId="6" fillId="0" borderId="0" xfId="167" applyNumberFormat="1" applyFont="1" applyProtection="1">
      <protection locked="0"/>
    </xf>
    <xf numFmtId="268" fontId="6" fillId="0" borderId="0" xfId="167" applyNumberFormat="1" applyFont="1" applyProtection="1">
      <protection locked="0"/>
    </xf>
    <xf numFmtId="179" fontId="6" fillId="13" borderId="0" xfId="167" applyNumberFormat="1" applyFont="1" applyFill="1" applyProtection="1">
      <protection locked="0"/>
    </xf>
    <xf numFmtId="232" fontId="6" fillId="13" borderId="0" xfId="167" applyNumberFormat="1" applyFont="1" applyFill="1" applyProtection="1">
      <protection locked="0"/>
    </xf>
    <xf numFmtId="268" fontId="6" fillId="0" borderId="0" xfId="167" applyNumberFormat="1" applyFont="1" applyAlignment="1"/>
    <xf numFmtId="270" fontId="6" fillId="0" borderId="0" xfId="167" applyNumberFormat="1" applyFont="1"/>
    <xf numFmtId="10" fontId="73" fillId="0" borderId="0" xfId="3" applyNumberFormat="1" applyFont="1" applyBorder="1" applyAlignment="1"/>
    <xf numFmtId="270" fontId="6" fillId="0" borderId="0" xfId="167" applyNumberFormat="1" applyFont="1" applyAlignment="1">
      <alignment horizontal="center"/>
    </xf>
    <xf numFmtId="3" fontId="6" fillId="0" borderId="0" xfId="167" applyNumberFormat="1" applyFont="1"/>
    <xf numFmtId="3" fontId="6" fillId="13" borderId="8" xfId="167" applyNumberFormat="1" applyFont="1" applyFill="1" applyBorder="1"/>
    <xf numFmtId="3" fontId="6" fillId="13" borderId="0" xfId="167" applyNumberFormat="1" applyFont="1" applyFill="1" applyBorder="1"/>
    <xf numFmtId="3" fontId="6" fillId="0" borderId="0" xfId="167" applyNumberFormat="1" applyFont="1" applyFill="1" applyBorder="1"/>
    <xf numFmtId="3" fontId="6" fillId="13" borderId="0" xfId="167" applyNumberFormat="1" applyFont="1" applyFill="1"/>
    <xf numFmtId="3" fontId="6" fillId="0" borderId="0" xfId="167" applyNumberFormat="1" applyFont="1" applyAlignment="1">
      <alignment horizontal="fill"/>
    </xf>
    <xf numFmtId="42" fontId="6" fillId="0" borderId="2" xfId="167" applyNumberFormat="1" applyFont="1" applyFill="1" applyBorder="1" applyAlignment="1">
      <alignment horizontal="right"/>
    </xf>
    <xf numFmtId="3" fontId="6" fillId="0" borderId="0" xfId="167" applyNumberFormat="1" applyFont="1" applyFill="1" applyAlignment="1">
      <alignment horizontal="fill"/>
    </xf>
    <xf numFmtId="1" fontId="6" fillId="14" borderId="1" xfId="2" applyNumberFormat="1" applyFont="1" applyFill="1" applyBorder="1" applyAlignment="1">
      <alignment horizontal="right"/>
    </xf>
    <xf numFmtId="269" fontId="6" fillId="0" borderId="0" xfId="167" applyNumberFormat="1" applyFont="1" applyFill="1" applyAlignment="1"/>
    <xf numFmtId="0" fontId="2" fillId="0" borderId="0" xfId="167" applyFill="1" applyBorder="1" applyAlignment="1"/>
    <xf numFmtId="164" fontId="6" fillId="0" borderId="0" xfId="2" applyNumberFormat="1" applyFont="1" applyFill="1" applyBorder="1" applyAlignment="1"/>
    <xf numFmtId="0" fontId="73" fillId="0" borderId="0" xfId="167" applyNumberFormat="1" applyFont="1"/>
    <xf numFmtId="0" fontId="6" fillId="0" borderId="8" xfId="167" applyNumberFormat="1" applyFont="1" applyBorder="1" applyAlignment="1">
      <alignment horizontal="centerContinuous"/>
    </xf>
    <xf numFmtId="42" fontId="6" fillId="0" borderId="0" xfId="167" applyNumberFormat="1" applyFont="1"/>
    <xf numFmtId="49" fontId="6" fillId="13" borderId="0" xfId="167" applyNumberFormat="1" applyFont="1" applyFill="1"/>
    <xf numFmtId="0" fontId="92" fillId="0" borderId="0" xfId="167" applyNumberFormat="1" applyFont="1" applyFill="1" applyAlignment="1">
      <alignment horizontal="center"/>
    </xf>
    <xf numFmtId="165" fontId="6" fillId="13" borderId="8" xfId="167" applyNumberFormat="1" applyFont="1" applyFill="1" applyBorder="1" applyAlignment="1"/>
    <xf numFmtId="44" fontId="2" fillId="0" borderId="0" xfId="1" applyNumberFormat="1"/>
    <xf numFmtId="0" fontId="0" fillId="0" borderId="0" xfId="0" applyAlignment="1">
      <alignment horizontal="center"/>
    </xf>
    <xf numFmtId="43" fontId="0" fillId="0" borderId="0" xfId="330" applyFont="1"/>
    <xf numFmtId="272" fontId="0" fillId="0" borderId="0" xfId="331" applyNumberFormat="1" applyFont="1"/>
    <xf numFmtId="43" fontId="0" fillId="0" borderId="0" xfId="0" applyNumberFormat="1"/>
    <xf numFmtId="0" fontId="97" fillId="0" borderId="0" xfId="0" applyFont="1"/>
    <xf numFmtId="0" fontId="98" fillId="0" borderId="0" xfId="0" applyFont="1"/>
    <xf numFmtId="0" fontId="97" fillId="0" borderId="8" xfId="0" applyFont="1" applyBorder="1" applyAlignment="1">
      <alignment horizontal="center"/>
    </xf>
    <xf numFmtId="0" fontId="97" fillId="0" borderId="8" xfId="0" applyFont="1" applyBorder="1" applyAlignment="1">
      <alignment horizontal="center" wrapText="1"/>
    </xf>
    <xf numFmtId="0" fontId="99" fillId="0" borderId="8" xfId="0" applyFont="1" applyFill="1" applyBorder="1" applyAlignment="1">
      <alignment horizontal="center" wrapText="1"/>
    </xf>
    <xf numFmtId="0" fontId="97" fillId="0" borderId="0" xfId="0" applyFont="1" applyFill="1" applyBorder="1" applyAlignment="1">
      <alignment horizontal="center" wrapText="1"/>
    </xf>
    <xf numFmtId="0" fontId="0" fillId="0" borderId="0" xfId="0" applyFill="1"/>
    <xf numFmtId="0" fontId="0" fillId="0" borderId="1" xfId="0" applyBorder="1"/>
    <xf numFmtId="0" fontId="0" fillId="0" borderId="0" xfId="0" applyAlignment="1">
      <alignment horizontal="right"/>
    </xf>
    <xf numFmtId="274" fontId="0" fillId="0" borderId="0" xfId="0" applyNumberFormat="1"/>
    <xf numFmtId="1" fontId="0" fillId="0" borderId="0" xfId="0" applyNumberFormat="1"/>
    <xf numFmtId="1" fontId="100" fillId="0" borderId="0" xfId="0" applyNumberFormat="1" applyFont="1" applyFill="1"/>
    <xf numFmtId="0" fontId="100" fillId="0" borderId="0" xfId="0" applyFont="1" applyAlignment="1">
      <alignment horizontal="center"/>
    </xf>
    <xf numFmtId="3" fontId="2" fillId="16" borderId="9" xfId="329" applyNumberFormat="1" applyFont="1" applyFill="1" applyBorder="1"/>
    <xf numFmtId="0" fontId="6" fillId="0" borderId="0" xfId="174" applyFont="1" applyBorder="1" applyAlignment="1">
      <alignment horizontal="right"/>
    </xf>
    <xf numFmtId="0" fontId="73" fillId="0" borderId="0" xfId="167" applyFont="1" applyBorder="1" applyAlignment="1">
      <alignment horizontal="center"/>
    </xf>
    <xf numFmtId="0" fontId="100" fillId="0" borderId="1" xfId="0" quotePrefix="1" applyFont="1" applyFill="1" applyBorder="1"/>
    <xf numFmtId="273" fontId="0" fillId="0" borderId="0" xfId="0" applyNumberFormat="1" applyFill="1"/>
    <xf numFmtId="43" fontId="53" fillId="16" borderId="0" xfId="2" applyFont="1" applyFill="1" applyBorder="1" applyAlignment="1"/>
    <xf numFmtId="10" fontId="53" fillId="0" borderId="0" xfId="3" applyNumberFormat="1" applyFont="1" applyBorder="1" applyAlignment="1"/>
    <xf numFmtId="43" fontId="53" fillId="0" borderId="0" xfId="2" applyFont="1" applyBorder="1" applyAlignment="1"/>
    <xf numFmtId="10" fontId="0" fillId="0" borderId="0" xfId="3" applyNumberFormat="1" applyFont="1" applyFill="1" applyBorder="1" applyAlignment="1"/>
    <xf numFmtId="10" fontId="20" fillId="0" borderId="0" xfId="3" applyNumberFormat="1" applyFont="1" applyFill="1" applyBorder="1" applyAlignment="1"/>
    <xf numFmtId="10" fontId="6" fillId="0" borderId="0" xfId="3" applyNumberFormat="1" applyFont="1" applyFill="1" applyBorder="1" applyAlignment="1"/>
    <xf numFmtId="0" fontId="74" fillId="0" borderId="0" xfId="2" applyNumberFormat="1" applyFont="1" applyFill="1" applyBorder="1" applyAlignment="1">
      <alignment horizontal="center"/>
    </xf>
    <xf numFmtId="10" fontId="0" fillId="13" borderId="0" xfId="3" applyNumberFormat="1" applyFont="1" applyFill="1" applyBorder="1" applyAlignment="1"/>
    <xf numFmtId="166" fontId="0" fillId="13" borderId="0" xfId="4" applyNumberFormat="1" applyFont="1" applyFill="1" applyBorder="1" applyAlignment="1"/>
    <xf numFmtId="10" fontId="0" fillId="0" borderId="11" xfId="3" applyNumberFormat="1" applyFont="1" applyFill="1" applyBorder="1" applyAlignment="1"/>
    <xf numFmtId="229" fontId="6" fillId="0" borderId="11" xfId="4" applyNumberFormat="1" applyFont="1" applyFill="1" applyBorder="1" applyAlignment="1"/>
    <xf numFmtId="229" fontId="6" fillId="0" borderId="0" xfId="4" applyNumberFormat="1" applyFont="1" applyFill="1" applyBorder="1" applyAlignment="1"/>
    <xf numFmtId="1" fontId="6" fillId="0" borderId="0" xfId="2" applyNumberFormat="1" applyFont="1" applyFill="1" applyBorder="1" applyAlignment="1">
      <alignment horizontal="center"/>
    </xf>
    <xf numFmtId="0" fontId="18" fillId="0" borderId="0" xfId="332" applyFont="1">
      <alignment vertical="top"/>
    </xf>
    <xf numFmtId="0" fontId="104" fillId="0" borderId="0" xfId="167" applyFont="1"/>
    <xf numFmtId="276" fontId="2" fillId="0" borderId="0" xfId="167" applyNumberFormat="1"/>
    <xf numFmtId="0" fontId="8" fillId="0" borderId="0" xfId="332" applyFont="1">
      <alignment vertical="top"/>
    </xf>
    <xf numFmtId="0" fontId="2" fillId="0" borderId="0" xfId="167"/>
    <xf numFmtId="0" fontId="105" fillId="16" borderId="1" xfId="167" applyFont="1" applyFill="1" applyBorder="1" applyAlignment="1">
      <alignment horizontal="center"/>
    </xf>
    <xf numFmtId="0" fontId="2" fillId="0" borderId="0" xfId="332" applyFont="1">
      <alignment vertical="top"/>
    </xf>
    <xf numFmtId="0" fontId="2" fillId="0" borderId="0" xfId="167" applyFont="1"/>
    <xf numFmtId="0" fontId="52" fillId="0" borderId="0" xfId="332">
      <alignment vertical="top"/>
    </xf>
    <xf numFmtId="0" fontId="106" fillId="17" borderId="0" xfId="333" applyFont="1" applyFill="1" applyAlignment="1"/>
    <xf numFmtId="0" fontId="107" fillId="17" borderId="0" xfId="334" applyNumberFormat="1" applyFont="1" applyFill="1" applyAlignment="1">
      <alignment horizontal="center" wrapText="1"/>
    </xf>
    <xf numFmtId="229" fontId="77" fillId="0" borderId="0" xfId="334" applyNumberFormat="1" applyFont="1" applyFill="1" applyAlignment="1">
      <alignment horizontal="center" wrapText="1"/>
    </xf>
    <xf numFmtId="229" fontId="107" fillId="17" borderId="0" xfId="334" applyNumberFormat="1" applyFont="1" applyFill="1" applyAlignment="1">
      <alignment horizontal="center" wrapText="1"/>
    </xf>
    <xf numFmtId="0" fontId="8" fillId="10" borderId="26" xfId="332" applyFont="1" applyFill="1" applyBorder="1">
      <alignment vertical="top"/>
    </xf>
    <xf numFmtId="0" fontId="2" fillId="0" borderId="26" xfId="333" quotePrefix="1" applyFont="1" applyFill="1" applyBorder="1" applyAlignment="1">
      <alignment horizontal="left"/>
    </xf>
    <xf numFmtId="0" fontId="8" fillId="10" borderId="11" xfId="332" applyFont="1" applyFill="1" applyBorder="1">
      <alignment vertical="top"/>
    </xf>
    <xf numFmtId="0" fontId="2" fillId="0" borderId="11" xfId="333" quotePrefix="1" applyFont="1" applyFill="1" applyBorder="1" applyAlignment="1">
      <alignment horizontal="left"/>
    </xf>
    <xf numFmtId="0" fontId="2" fillId="0" borderId="11" xfId="333" applyFont="1" applyFill="1" applyBorder="1"/>
    <xf numFmtId="0" fontId="8" fillId="10" borderId="25" xfId="332" applyFont="1" applyFill="1" applyBorder="1">
      <alignment vertical="top"/>
    </xf>
    <xf numFmtId="0" fontId="2" fillId="0" borderId="25" xfId="333" applyFont="1" applyFill="1" applyBorder="1"/>
    <xf numFmtId="0" fontId="8" fillId="10" borderId="0" xfId="332" applyFont="1" applyFill="1">
      <alignment vertical="top"/>
    </xf>
    <xf numFmtId="0" fontId="8" fillId="0" borderId="0" xfId="333" applyFont="1" applyAlignment="1">
      <alignment horizontal="right"/>
    </xf>
    <xf numFmtId="42" fontId="2" fillId="18" borderId="24" xfId="332" applyNumberFormat="1" applyFont="1" applyFill="1" applyBorder="1" applyAlignment="1">
      <alignment horizontal="right" vertical="top"/>
    </xf>
    <xf numFmtId="42" fontId="2" fillId="0" borderId="1" xfId="332" applyNumberFormat="1" applyFont="1" applyBorder="1" applyAlignment="1">
      <alignment horizontal="right" vertical="top"/>
    </xf>
    <xf numFmtId="42" fontId="2" fillId="18" borderId="14" xfId="332" applyNumberFormat="1" applyFont="1" applyFill="1" applyBorder="1" applyAlignment="1">
      <alignment horizontal="right" vertical="top"/>
    </xf>
    <xf numFmtId="42" fontId="2" fillId="0" borderId="7" xfId="332" applyNumberFormat="1" applyFont="1" applyBorder="1" applyAlignment="1">
      <alignment horizontal="right" vertical="top"/>
    </xf>
    <xf numFmtId="0" fontId="2" fillId="0" borderId="0" xfId="332" applyFont="1" applyFill="1" applyBorder="1" applyAlignment="1">
      <alignment horizontal="right" vertical="top"/>
    </xf>
    <xf numFmtId="0" fontId="2" fillId="0" borderId="0" xfId="332" applyFont="1" applyBorder="1" applyAlignment="1">
      <alignment horizontal="right" vertical="top"/>
    </xf>
    <xf numFmtId="0" fontId="2" fillId="0" borderId="11" xfId="333" applyFont="1" applyBorder="1"/>
    <xf numFmtId="0" fontId="2" fillId="0" borderId="14" xfId="333" applyFont="1" applyFill="1" applyBorder="1"/>
    <xf numFmtId="0" fontId="8" fillId="0" borderId="0" xfId="332" applyFont="1" applyFill="1">
      <alignment vertical="top"/>
    </xf>
    <xf numFmtId="0" fontId="8" fillId="0" borderId="0" xfId="333" applyFont="1" applyFill="1" applyAlignment="1">
      <alignment horizontal="right"/>
    </xf>
    <xf numFmtId="42" fontId="2" fillId="0" borderId="0" xfId="332" applyNumberFormat="1" applyFont="1" applyFill="1" applyBorder="1" applyAlignment="1">
      <alignment horizontal="right" vertical="top"/>
    </xf>
    <xf numFmtId="0" fontId="2" fillId="0" borderId="0" xfId="167" applyFill="1"/>
    <xf numFmtId="0" fontId="2" fillId="10" borderId="0" xfId="333" applyFont="1" applyFill="1" applyAlignment="1">
      <alignment horizontal="right"/>
    </xf>
    <xf numFmtId="37" fontId="2" fillId="10" borderId="0" xfId="333" applyNumberFormat="1" applyFont="1" applyFill="1" applyBorder="1" applyAlignment="1">
      <alignment horizontal="right"/>
    </xf>
    <xf numFmtId="0" fontId="2" fillId="10" borderId="0" xfId="333" applyFont="1" applyFill="1"/>
    <xf numFmtId="0" fontId="2" fillId="0" borderId="26" xfId="333" quotePrefix="1" applyFont="1" applyBorder="1" applyAlignment="1">
      <alignment horizontal="left"/>
    </xf>
    <xf numFmtId="42" fontId="2" fillId="18" borderId="17" xfId="4" applyNumberFormat="1" applyFont="1" applyFill="1" applyBorder="1" applyAlignment="1">
      <alignment horizontal="right" vertical="top"/>
    </xf>
    <xf numFmtId="42" fontId="2" fillId="0" borderId="4" xfId="4" applyNumberFormat="1" applyFont="1" applyBorder="1" applyAlignment="1">
      <alignment horizontal="right" vertical="top"/>
    </xf>
    <xf numFmtId="0" fontId="2" fillId="0" borderId="11" xfId="333" quotePrefix="1" applyFont="1" applyBorder="1" applyAlignment="1">
      <alignment horizontal="left"/>
    </xf>
    <xf numFmtId="42" fontId="2" fillId="18" borderId="10" xfId="332" applyNumberFormat="1" applyFont="1" applyFill="1" applyBorder="1" applyAlignment="1">
      <alignment horizontal="right" vertical="top"/>
    </xf>
    <xf numFmtId="42" fontId="2" fillId="0" borderId="0" xfId="332" applyNumberFormat="1" applyFont="1" applyBorder="1" applyAlignment="1">
      <alignment horizontal="right" vertical="top"/>
    </xf>
    <xf numFmtId="0" fontId="2" fillId="0" borderId="25" xfId="333" applyFont="1" applyBorder="1"/>
    <xf numFmtId="0" fontId="2" fillId="10" borderId="0" xfId="332" applyFont="1" applyFill="1" applyBorder="1" applyAlignment="1">
      <alignment horizontal="right" vertical="top"/>
    </xf>
    <xf numFmtId="0" fontId="2" fillId="10" borderId="0" xfId="167" applyFill="1"/>
    <xf numFmtId="0" fontId="2" fillId="10" borderId="0" xfId="167" applyFill="1" applyAlignment="1">
      <alignment horizontal="right"/>
    </xf>
    <xf numFmtId="0" fontId="8" fillId="0" borderId="26" xfId="167" applyFont="1" applyBorder="1"/>
    <xf numFmtId="0" fontId="2" fillId="0" borderId="26" xfId="332" applyFont="1" applyBorder="1">
      <alignment vertical="top"/>
    </xf>
    <xf numFmtId="42" fontId="105" fillId="0" borderId="0" xfId="332" applyNumberFormat="1" applyFont="1" applyBorder="1" applyAlignment="1">
      <alignment horizontal="right" vertical="top"/>
    </xf>
    <xf numFmtId="0" fontId="2" fillId="0" borderId="25" xfId="332" applyFont="1" applyBorder="1">
      <alignment vertical="top"/>
    </xf>
    <xf numFmtId="0" fontId="2" fillId="0" borderId="0" xfId="167" applyBorder="1"/>
    <xf numFmtId="0" fontId="8" fillId="0" borderId="0" xfId="167" applyFont="1"/>
    <xf numFmtId="0" fontId="108" fillId="0" borderId="9" xfId="167" applyFont="1" applyBorder="1" applyAlignment="1">
      <alignment wrapText="1"/>
    </xf>
    <xf numFmtId="0" fontId="108" fillId="0" borderId="9" xfId="167" applyFont="1" applyBorder="1"/>
    <xf numFmtId="0" fontId="2" fillId="0" borderId="27" xfId="167" applyBorder="1" applyAlignment="1">
      <alignment horizontal="center" vertical="top"/>
    </xf>
    <xf numFmtId="14" fontId="2" fillId="0" borderId="27" xfId="167" applyNumberFormat="1" applyBorder="1" applyAlignment="1">
      <alignment vertical="top"/>
    </xf>
    <xf numFmtId="0" fontId="2" fillId="0" borderId="28" xfId="167" applyBorder="1" applyAlignment="1">
      <alignment horizontal="center" vertical="top"/>
    </xf>
    <xf numFmtId="0" fontId="2" fillId="0" borderId="28" xfId="317" quotePrefix="1" applyNumberFormat="1" applyFont="1" applyFill="1" applyBorder="1" applyAlignment="1">
      <alignment vertical="top" wrapText="1"/>
    </xf>
    <xf numFmtId="0" fontId="2" fillId="0" borderId="28" xfId="317" applyNumberFormat="1" applyFont="1" applyFill="1" applyBorder="1" applyAlignment="1">
      <alignment vertical="top" wrapText="1"/>
    </xf>
    <xf numFmtId="0" fontId="2" fillId="0" borderId="28" xfId="167" applyBorder="1" applyAlignment="1">
      <alignment vertical="top"/>
    </xf>
    <xf numFmtId="0" fontId="2" fillId="0" borderId="29" xfId="166" applyFont="1" applyFill="1" applyBorder="1" applyAlignment="1">
      <alignment horizontal="left" wrapText="1"/>
    </xf>
    <xf numFmtId="0" fontId="2" fillId="0" borderId="30" xfId="167" applyFill="1" applyBorder="1" applyAlignment="1">
      <alignment horizontal="center" vertical="top"/>
    </xf>
    <xf numFmtId="0" fontId="2" fillId="0" borderId="29" xfId="166" applyFont="1" applyFill="1" applyBorder="1" applyAlignment="1">
      <alignment horizontal="left" vertical="center" wrapText="1"/>
    </xf>
    <xf numFmtId="0" fontId="2" fillId="0" borderId="28" xfId="167" applyFill="1" applyBorder="1" applyAlignment="1">
      <alignment horizontal="center" vertical="top"/>
    </xf>
    <xf numFmtId="0" fontId="2" fillId="0" borderId="28" xfId="167" applyFill="1" applyBorder="1" applyAlignment="1">
      <alignment vertical="top" wrapText="1"/>
    </xf>
    <xf numFmtId="0" fontId="2" fillId="0" borderId="28" xfId="167" applyBorder="1" applyAlignment="1">
      <alignment vertical="top" wrapText="1"/>
    </xf>
    <xf numFmtId="164" fontId="6" fillId="0" borderId="4" xfId="2" applyNumberFormat="1" applyFont="1" applyFill="1" applyBorder="1" applyAlignment="1"/>
    <xf numFmtId="166" fontId="0" fillId="0" borderId="0" xfId="4" applyNumberFormat="1" applyFont="1" applyFill="1" applyBorder="1" applyAlignment="1"/>
    <xf numFmtId="229" fontId="6" fillId="13" borderId="0" xfId="4" applyNumberFormat="1" applyFont="1" applyFill="1" applyBorder="1" applyAlignment="1"/>
    <xf numFmtId="0" fontId="104" fillId="0" borderId="0" xfId="1" applyFont="1"/>
    <xf numFmtId="0" fontId="105" fillId="16" borderId="1" xfId="1" applyFont="1" applyFill="1" applyBorder="1" applyAlignment="1">
      <alignment horizontal="center"/>
    </xf>
    <xf numFmtId="0" fontId="2" fillId="0" borderId="0" xfId="332" applyFont="1" applyAlignment="1">
      <alignment horizontal="center" vertical="top"/>
    </xf>
    <xf numFmtId="229" fontId="2" fillId="0" borderId="0" xfId="1" applyNumberFormat="1"/>
    <xf numFmtId="0" fontId="2" fillId="10" borderId="0" xfId="1" applyFill="1"/>
    <xf numFmtId="0" fontId="8" fillId="0" borderId="26" xfId="1" applyFont="1" applyBorder="1"/>
    <xf numFmtId="0" fontId="8" fillId="0" borderId="0" xfId="170" applyFont="1"/>
    <xf numFmtId="0" fontId="2" fillId="0" borderId="0" xfId="170"/>
    <xf numFmtId="0" fontId="108" fillId="0" borderId="9" xfId="170" applyFont="1" applyBorder="1" applyAlignment="1">
      <alignment wrapText="1"/>
    </xf>
    <xf numFmtId="0" fontId="108" fillId="0" borderId="9" xfId="170" applyFont="1" applyBorder="1" applyAlignment="1">
      <alignment horizontal="center" wrapText="1"/>
    </xf>
    <xf numFmtId="14" fontId="2" fillId="0" borderId="27" xfId="170" applyNumberFormat="1" applyBorder="1" applyAlignment="1">
      <alignment horizontal="center" vertical="top"/>
    </xf>
    <xf numFmtId="0" fontId="2" fillId="0" borderId="28" xfId="170" applyBorder="1" applyAlignment="1">
      <alignment vertical="top"/>
    </xf>
    <xf numFmtId="0" fontId="2" fillId="0" borderId="31" xfId="170" applyBorder="1" applyAlignment="1">
      <alignment vertical="top"/>
    </xf>
    <xf numFmtId="273" fontId="100" fillId="0" borderId="0" xfId="330" applyNumberFormat="1" applyFont="1" applyFill="1"/>
    <xf numFmtId="273" fontId="100" fillId="0" borderId="1" xfId="330" applyNumberFormat="1" applyFont="1" applyFill="1" applyBorder="1"/>
    <xf numFmtId="166" fontId="5" fillId="0" borderId="0" xfId="1" applyNumberFormat="1" applyFont="1"/>
    <xf numFmtId="164" fontId="2" fillId="0" borderId="0" xfId="1" applyNumberFormat="1"/>
    <xf numFmtId="166" fontId="2" fillId="0" borderId="0" xfId="1" applyNumberFormat="1"/>
    <xf numFmtId="37" fontId="6" fillId="13" borderId="8" xfId="167" applyNumberFormat="1" applyFont="1" applyFill="1" applyBorder="1" applyAlignment="1"/>
    <xf numFmtId="37" fontId="6" fillId="0" borderId="0" xfId="167" applyNumberFormat="1" applyFont="1" applyFill="1" applyBorder="1" applyAlignment="1"/>
    <xf numFmtId="37" fontId="6" fillId="0" borderId="0" xfId="167" applyNumberFormat="1" applyFont="1" applyFill="1" applyAlignment="1"/>
    <xf numFmtId="37" fontId="6" fillId="13" borderId="0" xfId="167" applyNumberFormat="1" applyFont="1" applyFill="1" applyBorder="1" applyAlignment="1"/>
    <xf numFmtId="0" fontId="2" fillId="0" borderId="0" xfId="167" applyFont="1" applyFill="1" applyBorder="1" applyAlignment="1"/>
    <xf numFmtId="3" fontId="2" fillId="0" borderId="0" xfId="167" applyNumberFormat="1" applyFont="1" applyFill="1" applyBorder="1" applyAlignment="1"/>
    <xf numFmtId="0" fontId="2" fillId="0" borderId="0" xfId="167" applyNumberFormat="1" applyFont="1" applyFill="1" applyBorder="1" applyAlignment="1"/>
    <xf numFmtId="166" fontId="6" fillId="0" borderId="0" xfId="4" applyNumberFormat="1" applyFont="1" applyFill="1" applyBorder="1" applyAlignment="1"/>
    <xf numFmtId="3" fontId="73" fillId="0" borderId="0" xfId="167" applyNumberFormat="1" applyFont="1" applyFill="1" applyBorder="1" applyAlignment="1"/>
    <xf numFmtId="0" fontId="73" fillId="0" borderId="0" xfId="167" applyFont="1" applyFill="1" applyBorder="1" applyAlignment="1"/>
    <xf numFmtId="0" fontId="87" fillId="0" borderId="0" xfId="167" applyFont="1" applyFill="1" applyBorder="1" applyAlignment="1"/>
    <xf numFmtId="0" fontId="86" fillId="0" borderId="0" xfId="167" applyFont="1" applyFill="1" applyBorder="1"/>
    <xf numFmtId="0" fontId="73" fillId="0" borderId="0" xfId="167" applyFont="1" applyFill="1" applyBorder="1"/>
    <xf numFmtId="229" fontId="6" fillId="0" borderId="0" xfId="167" applyNumberFormat="1" applyFont="1" applyFill="1" applyBorder="1" applyAlignment="1"/>
    <xf numFmtId="0" fontId="73" fillId="0" borderId="0" xfId="167" applyFont="1" applyFill="1" applyBorder="1" applyAlignment="1">
      <alignment horizontal="left" wrapText="1"/>
    </xf>
    <xf numFmtId="0" fontId="6" fillId="0" borderId="0" xfId="167" applyNumberFormat="1" applyFont="1" applyFill="1" applyBorder="1" applyAlignment="1"/>
    <xf numFmtId="0" fontId="6" fillId="0" borderId="0" xfId="167" applyNumberFormat="1" applyFont="1" applyFill="1" applyBorder="1"/>
    <xf numFmtId="0" fontId="6" fillId="0" borderId="8" xfId="167" applyNumberFormat="1" applyFont="1" applyFill="1" applyBorder="1" applyAlignment="1"/>
    <xf numFmtId="0" fontId="6" fillId="0" borderId="8" xfId="167" applyNumberFormat="1" applyFont="1" applyFill="1" applyBorder="1"/>
    <xf numFmtId="233" fontId="6" fillId="0" borderId="0" xfId="167" applyNumberFormat="1" applyFont="1" applyFill="1"/>
    <xf numFmtId="0" fontId="8" fillId="0" borderId="0" xfId="336" applyFont="1" applyFill="1" applyBorder="1">
      <alignment vertical="top"/>
    </xf>
    <xf numFmtId="49" fontId="8" fillId="0" borderId="1" xfId="336" applyNumberFormat="1" applyFont="1" applyFill="1" applyBorder="1">
      <alignment vertical="top"/>
    </xf>
    <xf numFmtId="276" fontId="8" fillId="0" borderId="0" xfId="167" applyNumberFormat="1" applyFont="1" applyAlignment="1">
      <alignment horizontal="center" wrapText="1"/>
    </xf>
    <xf numFmtId="0" fontId="8" fillId="0" borderId="0" xfId="332" applyFont="1" applyAlignment="1">
      <alignment horizontal="center" wrapText="1"/>
    </xf>
    <xf numFmtId="42" fontId="2" fillId="18" borderId="4" xfId="332" applyNumberFormat="1" applyFont="1" applyFill="1" applyBorder="1" applyAlignment="1">
      <alignment horizontal="right" vertical="top"/>
    </xf>
    <xf numFmtId="42" fontId="2" fillId="0" borderId="16" xfId="4" applyNumberFormat="1" applyFont="1" applyBorder="1" applyAlignment="1">
      <alignment horizontal="right" vertical="top"/>
    </xf>
    <xf numFmtId="42" fontId="2" fillId="0" borderId="0" xfId="4" applyNumberFormat="1" applyFont="1" applyFill="1" applyBorder="1" applyAlignment="1">
      <alignment horizontal="right" vertical="top"/>
    </xf>
    <xf numFmtId="42" fontId="2" fillId="18" borderId="10" xfId="4" applyNumberFormat="1" applyFont="1" applyFill="1" applyBorder="1" applyAlignment="1">
      <alignment horizontal="right" vertical="top"/>
    </xf>
    <xf numFmtId="42" fontId="2" fillId="0" borderId="12" xfId="4" applyNumberFormat="1" applyFont="1" applyFill="1" applyBorder="1" applyAlignment="1">
      <alignment horizontal="right" vertical="top"/>
    </xf>
    <xf numFmtId="42" fontId="2" fillId="0" borderId="16" xfId="4" applyNumberFormat="1" applyFont="1" applyFill="1" applyBorder="1" applyAlignment="1">
      <alignment horizontal="right" vertical="top"/>
    </xf>
    <xf numFmtId="42" fontId="2" fillId="18" borderId="0" xfId="332" applyNumberFormat="1" applyFont="1" applyFill="1" applyBorder="1" applyAlignment="1">
      <alignment horizontal="right" vertical="top"/>
    </xf>
    <xf numFmtId="42" fontId="2" fillId="0" borderId="15" xfId="4" applyNumberFormat="1" applyFont="1" applyFill="1" applyBorder="1" applyAlignment="1">
      <alignment horizontal="right" vertical="top"/>
    </xf>
    <xf numFmtId="42" fontId="2" fillId="18" borderId="14" xfId="4" applyNumberFormat="1" applyFont="1" applyFill="1" applyBorder="1" applyAlignment="1">
      <alignment horizontal="right" vertical="top"/>
    </xf>
    <xf numFmtId="42" fontId="2" fillId="0" borderId="1" xfId="4" applyNumberFormat="1" applyFont="1" applyFill="1" applyBorder="1" applyAlignment="1">
      <alignment horizontal="right" vertical="top"/>
    </xf>
    <xf numFmtId="42" fontId="2" fillId="0" borderId="7" xfId="4" applyNumberFormat="1" applyFont="1" applyFill="1" applyBorder="1" applyAlignment="1">
      <alignment horizontal="right" vertical="top"/>
    </xf>
    <xf numFmtId="42" fontId="2" fillId="0" borderId="32" xfId="332" applyNumberFormat="1" applyFont="1" applyFill="1" applyBorder="1" applyAlignment="1">
      <alignment horizontal="right" vertical="top"/>
    </xf>
    <xf numFmtId="42" fontId="2" fillId="18" borderId="24" xfId="4" applyNumberFormat="1" applyFont="1" applyFill="1" applyBorder="1" applyAlignment="1">
      <alignment horizontal="right" vertical="top"/>
    </xf>
    <xf numFmtId="42" fontId="2" fillId="0" borderId="32" xfId="4" applyNumberFormat="1" applyFont="1" applyFill="1" applyBorder="1" applyAlignment="1">
      <alignment horizontal="right" vertical="top"/>
    </xf>
    <xf numFmtId="42" fontId="53" fillId="0" borderId="0" xfId="77" applyNumberFormat="1" applyFont="1"/>
    <xf numFmtId="0" fontId="2" fillId="0" borderId="1" xfId="332" applyFont="1" applyFill="1" applyBorder="1" applyAlignment="1">
      <alignment horizontal="right" vertical="top"/>
    </xf>
    <xf numFmtId="42" fontId="8" fillId="0" borderId="0" xfId="77" applyNumberFormat="1" applyFont="1" applyAlignment="1">
      <alignment horizontal="center" wrapText="1"/>
    </xf>
    <xf numFmtId="42" fontId="2" fillId="18" borderId="4" xfId="4" applyNumberFormat="1" applyFont="1" applyFill="1" applyBorder="1" applyAlignment="1">
      <alignment horizontal="right" vertical="top"/>
    </xf>
    <xf numFmtId="42" fontId="2" fillId="0" borderId="4" xfId="4" applyNumberFormat="1" applyFont="1" applyFill="1" applyBorder="1" applyAlignment="1">
      <alignment horizontal="right" vertical="top"/>
    </xf>
    <xf numFmtId="42" fontId="2" fillId="0" borderId="7" xfId="332" applyNumberFormat="1" applyFont="1" applyFill="1" applyBorder="1" applyAlignment="1">
      <alignment horizontal="right" vertical="top"/>
    </xf>
    <xf numFmtId="0" fontId="2" fillId="0" borderId="0" xfId="167" applyFont="1" applyFill="1"/>
    <xf numFmtId="37" fontId="2" fillId="0" borderId="0" xfId="333" applyNumberFormat="1" applyFont="1" applyFill="1" applyBorder="1" applyAlignment="1">
      <alignment horizontal="right"/>
    </xf>
    <xf numFmtId="0" fontId="2" fillId="10" borderId="1" xfId="333" applyFont="1" applyFill="1" applyBorder="1" applyAlignment="1">
      <alignment horizontal="right"/>
    </xf>
    <xf numFmtId="0" fontId="2" fillId="0" borderId="0" xfId="333" applyFont="1" applyFill="1" applyAlignment="1">
      <alignment horizontal="right"/>
    </xf>
    <xf numFmtId="0" fontId="2" fillId="0" borderId="0" xfId="167" applyFont="1" applyFill="1" applyBorder="1"/>
    <xf numFmtId="42" fontId="2" fillId="0" borderId="0" xfId="167" applyNumberFormat="1" applyFont="1" applyFill="1" applyBorder="1"/>
    <xf numFmtId="42" fontId="2" fillId="0" borderId="32" xfId="332" applyNumberFormat="1" applyFont="1" applyBorder="1" applyAlignment="1">
      <alignment horizontal="right" vertical="top"/>
    </xf>
    <xf numFmtId="0" fontId="2" fillId="10" borderId="1" xfId="167" applyFill="1" applyBorder="1" applyAlignment="1">
      <alignment horizontal="right"/>
    </xf>
    <xf numFmtId="0" fontId="2" fillId="0" borderId="0" xfId="167" applyFill="1" applyAlignment="1">
      <alignment horizontal="right"/>
    </xf>
    <xf numFmtId="0" fontId="2" fillId="10" borderId="0" xfId="167" applyFill="1" applyBorder="1" applyAlignment="1">
      <alignment horizontal="right"/>
    </xf>
    <xf numFmtId="42" fontId="2" fillId="18" borderId="17" xfId="332" applyNumberFormat="1" applyFont="1" applyFill="1" applyBorder="1" applyAlignment="1">
      <alignment horizontal="right" vertical="top"/>
    </xf>
    <xf numFmtId="42" fontId="2" fillId="0" borderId="4" xfId="332" applyNumberFormat="1" applyFont="1" applyBorder="1" applyAlignment="1">
      <alignment horizontal="right" vertical="top"/>
    </xf>
    <xf numFmtId="42" fontId="2" fillId="0" borderId="16" xfId="332" applyNumberFormat="1" applyFont="1" applyBorder="1" applyAlignment="1">
      <alignment horizontal="right" vertical="top"/>
    </xf>
    <xf numFmtId="42" fontId="2" fillId="0" borderId="15" xfId="332" applyNumberFormat="1" applyFont="1" applyBorder="1" applyAlignment="1">
      <alignment horizontal="right" vertical="top"/>
    </xf>
    <xf numFmtId="0" fontId="2" fillId="16" borderId="27" xfId="167" applyFill="1" applyBorder="1" applyAlignment="1">
      <alignment horizontal="center" vertical="top"/>
    </xf>
    <xf numFmtId="0" fontId="2" fillId="0" borderId="27" xfId="167" applyFont="1" applyBorder="1" applyAlignment="1">
      <alignment vertical="top"/>
    </xf>
    <xf numFmtId="0" fontId="2" fillId="16" borderId="28" xfId="167" applyFill="1" applyBorder="1" applyAlignment="1">
      <alignment horizontal="center" vertical="top"/>
    </xf>
    <xf numFmtId="0" fontId="2" fillId="16" borderId="30" xfId="167" applyFill="1" applyBorder="1" applyAlignment="1">
      <alignment horizontal="center" vertical="top"/>
    </xf>
    <xf numFmtId="0" fontId="2" fillId="16" borderId="28" xfId="167" applyFill="1" applyBorder="1" applyAlignment="1">
      <alignment horizontal="center" vertical="top" wrapText="1"/>
    </xf>
    <xf numFmtId="0" fontId="109" fillId="0" borderId="28" xfId="337" applyFont="1" applyFill="1" applyBorder="1" applyAlignment="1">
      <alignment vertical="top"/>
    </xf>
    <xf numFmtId="42" fontId="6" fillId="13" borderId="0" xfId="4" applyNumberFormat="1" applyFont="1" applyFill="1" applyBorder="1" applyAlignment="1"/>
    <xf numFmtId="0" fontId="8" fillId="0" borderId="1" xfId="336" applyFont="1" applyFill="1" applyBorder="1">
      <alignment vertical="top"/>
    </xf>
    <xf numFmtId="0" fontId="2" fillId="0" borderId="0" xfId="1" applyFont="1" applyFill="1" applyBorder="1" applyAlignment="1">
      <alignment horizontal="center"/>
    </xf>
    <xf numFmtId="229" fontId="107" fillId="17" borderId="12" xfId="334" quotePrefix="1" applyNumberFormat="1" applyFont="1" applyFill="1" applyBorder="1" applyAlignment="1">
      <alignment horizontal="center" wrapText="1"/>
    </xf>
    <xf numFmtId="229" fontId="107" fillId="0" borderId="0" xfId="334" quotePrefix="1" applyNumberFormat="1" applyFont="1" applyFill="1" applyBorder="1" applyAlignment="1">
      <alignment horizontal="center" wrapText="1"/>
    </xf>
    <xf numFmtId="229" fontId="107" fillId="17" borderId="12" xfId="334" applyNumberFormat="1" applyFont="1" applyFill="1" applyBorder="1" applyAlignment="1">
      <alignment horizontal="center" wrapText="1"/>
    </xf>
    <xf numFmtId="229" fontId="107" fillId="0" borderId="0" xfId="334" applyNumberFormat="1" applyFont="1" applyFill="1" applyBorder="1" applyAlignment="1">
      <alignment horizontal="center" wrapText="1"/>
    </xf>
    <xf numFmtId="229" fontId="111" fillId="18" borderId="26" xfId="4" applyNumberFormat="1" applyFont="1" applyFill="1" applyBorder="1" applyAlignment="1">
      <alignment horizontal="right" vertical="top"/>
    </xf>
    <xf numFmtId="229" fontId="111" fillId="0" borderId="0" xfId="4" applyNumberFormat="1" applyFont="1" applyFill="1" applyBorder="1" applyAlignment="1">
      <alignment horizontal="right" vertical="top"/>
    </xf>
    <xf numFmtId="164" fontId="111" fillId="18" borderId="11" xfId="77" applyNumberFormat="1" applyFont="1" applyFill="1" applyBorder="1" applyAlignment="1">
      <alignment horizontal="right" vertical="top"/>
    </xf>
    <xf numFmtId="164" fontId="111" fillId="0" borderId="0" xfId="77" applyNumberFormat="1" applyFont="1" applyFill="1" applyBorder="1" applyAlignment="1">
      <alignment horizontal="right" vertical="top"/>
    </xf>
    <xf numFmtId="229" fontId="111" fillId="18" borderId="9" xfId="332" applyNumberFormat="1" applyFont="1" applyFill="1" applyBorder="1" applyAlignment="1">
      <alignment horizontal="right" vertical="top"/>
    </xf>
    <xf numFmtId="229" fontId="111" fillId="0" borderId="0" xfId="332" applyNumberFormat="1" applyFont="1" applyFill="1" applyBorder="1" applyAlignment="1">
      <alignment horizontal="right" vertical="top"/>
    </xf>
    <xf numFmtId="229" fontId="8" fillId="0" borderId="0" xfId="333" applyNumberFormat="1" applyFont="1" applyAlignment="1">
      <alignment horizontal="right"/>
    </xf>
    <xf numFmtId="0" fontId="8" fillId="0" borderId="0" xfId="333" applyFont="1" applyFill="1" applyBorder="1" applyAlignment="1">
      <alignment horizontal="right"/>
    </xf>
    <xf numFmtId="3" fontId="111" fillId="18" borderId="11" xfId="332" applyNumberFormat="1" applyFont="1" applyFill="1" applyBorder="1" applyAlignment="1">
      <alignment horizontal="right" vertical="top"/>
    </xf>
    <xf numFmtId="0" fontId="111" fillId="0" borderId="0" xfId="332" applyFont="1" applyFill="1" applyBorder="1" applyAlignment="1">
      <alignment horizontal="right" vertical="top"/>
    </xf>
    <xf numFmtId="37" fontId="111" fillId="10" borderId="0" xfId="333" applyNumberFormat="1" applyFont="1" applyFill="1" applyBorder="1" applyAlignment="1">
      <alignment horizontal="right"/>
    </xf>
    <xf numFmtId="37" fontId="111" fillId="0" borderId="0" xfId="333" applyNumberFormat="1" applyFont="1" applyFill="1" applyBorder="1" applyAlignment="1">
      <alignment horizontal="right"/>
    </xf>
    <xf numFmtId="0" fontId="111" fillId="10" borderId="0" xfId="333" applyFont="1" applyFill="1" applyAlignment="1">
      <alignment horizontal="right"/>
    </xf>
    <xf numFmtId="0" fontId="111" fillId="0" borderId="0" xfId="333" applyFont="1" applyFill="1" applyBorder="1" applyAlignment="1">
      <alignment horizontal="right"/>
    </xf>
    <xf numFmtId="0" fontId="2" fillId="0" borderId="0" xfId="333" applyFont="1" applyFill="1" applyBorder="1" applyAlignment="1">
      <alignment horizontal="right"/>
    </xf>
    <xf numFmtId="0" fontId="111" fillId="10" borderId="0" xfId="332" applyFont="1" applyFill="1" applyBorder="1" applyAlignment="1">
      <alignment horizontal="right" vertical="top"/>
    </xf>
    <xf numFmtId="0" fontId="111" fillId="10" borderId="0" xfId="1" applyFont="1" applyFill="1" applyAlignment="1">
      <alignment horizontal="right"/>
    </xf>
    <xf numFmtId="0" fontId="111" fillId="0" borderId="0" xfId="1" applyFont="1" applyFill="1" applyBorder="1" applyAlignment="1">
      <alignment horizontal="right"/>
    </xf>
    <xf numFmtId="0" fontId="2" fillId="0" borderId="0" xfId="1" applyFill="1" applyBorder="1" applyAlignment="1">
      <alignment horizontal="right"/>
    </xf>
    <xf numFmtId="229" fontId="111" fillId="18" borderId="26" xfId="332" applyNumberFormat="1" applyFont="1" applyFill="1" applyBorder="1" applyAlignment="1">
      <alignment horizontal="right" vertical="top"/>
    </xf>
    <xf numFmtId="0" fontId="113" fillId="0" borderId="0" xfId="1" applyFont="1"/>
    <xf numFmtId="229" fontId="111" fillId="18" borderId="11" xfId="332" applyNumberFormat="1" applyFont="1" applyFill="1" applyBorder="1" applyAlignment="1">
      <alignment horizontal="right" vertical="top"/>
    </xf>
    <xf numFmtId="0" fontId="2" fillId="0" borderId="0" xfId="1" applyFill="1" applyBorder="1"/>
    <xf numFmtId="0" fontId="2" fillId="0" borderId="27" xfId="170" applyBorder="1" applyAlignment="1">
      <alignment vertical="top"/>
    </xf>
    <xf numFmtId="0" fontId="114" fillId="0" borderId="0" xfId="174" applyFont="1" applyBorder="1" applyAlignment="1">
      <alignment horizontal="center" wrapText="1"/>
    </xf>
    <xf numFmtId="0" fontId="37" fillId="0" borderId="9" xfId="167" applyFont="1" applyBorder="1" applyAlignment="1"/>
    <xf numFmtId="229" fontId="0" fillId="13" borderId="0" xfId="4" applyNumberFormat="1" applyFont="1" applyFill="1" applyBorder="1" applyAlignment="1"/>
    <xf numFmtId="43" fontId="2" fillId="0" borderId="0" xfId="1" applyNumberFormat="1"/>
    <xf numFmtId="0" fontId="0" fillId="0" borderId="0" xfId="0"/>
    <xf numFmtId="0" fontId="0" fillId="0" borderId="1" xfId="0" applyFill="1" applyBorder="1"/>
    <xf numFmtId="0" fontId="6" fillId="0" borderId="0" xfId="167" applyNumberFormat="1" applyFont="1" applyAlignment="1">
      <alignment horizontal="right"/>
    </xf>
    <xf numFmtId="164" fontId="6" fillId="0" borderId="0" xfId="2" applyNumberFormat="1" applyFont="1" applyFill="1" applyBorder="1" applyAlignment="1">
      <alignment horizontal="right"/>
    </xf>
    <xf numFmtId="179" fontId="6" fillId="0" borderId="0" xfId="371" applyFont="1" applyFill="1" applyAlignment="1"/>
    <xf numFmtId="0" fontId="91" fillId="0" borderId="0" xfId="371" applyNumberFormat="1" applyFont="1"/>
    <xf numFmtId="164" fontId="6" fillId="14" borderId="0" xfId="2" applyNumberFormat="1" applyFont="1" applyFill="1" applyBorder="1" applyAlignment="1">
      <alignment horizontal="right"/>
    </xf>
    <xf numFmtId="0" fontId="53" fillId="0" borderId="0" xfId="371" applyNumberFormat="1" applyFont="1"/>
    <xf numFmtId="0" fontId="53" fillId="0" borderId="0" xfId="371" applyNumberFormat="1" applyFont="1" applyAlignment="1"/>
    <xf numFmtId="0" fontId="53" fillId="0" borderId="0" xfId="371" applyNumberFormat="1" applyFont="1" applyBorder="1"/>
    <xf numFmtId="0" fontId="53" fillId="0" borderId="0" xfId="371" applyNumberFormat="1" applyFont="1" applyBorder="1" applyAlignment="1"/>
    <xf numFmtId="0" fontId="8" fillId="0" borderId="9" xfId="371" applyNumberFormat="1" applyFont="1" applyBorder="1" applyAlignment="1">
      <alignment horizontal="right"/>
    </xf>
    <xf numFmtId="229" fontId="2" fillId="0" borderId="9" xfId="371" applyNumberFormat="1" applyFont="1" applyBorder="1"/>
    <xf numFmtId="3" fontId="2" fillId="16" borderId="9" xfId="371" applyNumberFormat="1" applyFont="1" applyFill="1" applyBorder="1"/>
    <xf numFmtId="0" fontId="8" fillId="0" borderId="9" xfId="371" applyNumberFormat="1" applyFont="1" applyFill="1" applyBorder="1" applyAlignment="1">
      <alignment horizontal="right"/>
    </xf>
    <xf numFmtId="3" fontId="2" fillId="0" borderId="9" xfId="371" applyNumberFormat="1" applyFont="1" applyBorder="1"/>
    <xf numFmtId="0" fontId="91" fillId="0" borderId="0" xfId="174" applyFont="1" applyBorder="1" applyAlignment="1">
      <alignment horizontal="center" wrapText="1"/>
    </xf>
    <xf numFmtId="229" fontId="2" fillId="16" borderId="9" xfId="371" applyNumberFormat="1" applyFont="1" applyFill="1" applyBorder="1"/>
    <xf numFmtId="10" fontId="2" fillId="0" borderId="9" xfId="371" applyNumberFormat="1" applyFont="1" applyBorder="1"/>
    <xf numFmtId="0" fontId="6" fillId="0" borderId="0" xfId="371" applyNumberFormat="1" applyFont="1" applyAlignment="1">
      <alignment horizontal="center"/>
    </xf>
    <xf numFmtId="0" fontId="6" fillId="0" borderId="0" xfId="371" applyNumberFormat="1" applyFont="1" applyAlignment="1"/>
    <xf numFmtId="0" fontId="2" fillId="0" borderId="0" xfId="371" applyNumberFormat="1" applyFont="1" applyFill="1" applyAlignment="1"/>
    <xf numFmtId="3" fontId="6" fillId="0" borderId="0" xfId="371" applyNumberFormat="1" applyFont="1" applyAlignment="1"/>
    <xf numFmtId="269" fontId="6" fillId="0" borderId="0" xfId="371" applyNumberFormat="1" applyFont="1" applyAlignment="1">
      <alignment horizontal="right"/>
    </xf>
    <xf numFmtId="0" fontId="6" fillId="0" borderId="0" xfId="371" applyNumberFormat="1" applyFont="1" applyFill="1" applyAlignment="1"/>
    <xf numFmtId="3" fontId="6" fillId="13" borderId="8" xfId="371" applyNumberFormat="1" applyFont="1" applyFill="1" applyBorder="1" applyAlignment="1"/>
    <xf numFmtId="3" fontId="6" fillId="0" borderId="8" xfId="371" applyNumberFormat="1" applyFont="1" applyBorder="1" applyAlignment="1"/>
    <xf numFmtId="164" fontId="6" fillId="13" borderId="0" xfId="2" applyNumberFormat="1" applyFont="1" applyFill="1" applyAlignment="1"/>
    <xf numFmtId="266" fontId="6" fillId="0" borderId="0" xfId="371" applyNumberFormat="1" applyFont="1" applyAlignment="1">
      <alignment horizontal="right"/>
    </xf>
    <xf numFmtId="3" fontId="6" fillId="13" borderId="0" xfId="371" applyNumberFormat="1" applyFont="1" applyFill="1" applyAlignment="1"/>
    <xf numFmtId="229" fontId="6" fillId="0" borderId="10" xfId="371" applyNumberFormat="1" applyFont="1" applyBorder="1" applyAlignment="1"/>
    <xf numFmtId="179" fontId="53" fillId="0" borderId="0" xfId="371" applyFont="1" applyFill="1" applyBorder="1" applyAlignment="1"/>
    <xf numFmtId="0" fontId="53" fillId="0" borderId="0" xfId="371" applyNumberFormat="1" applyFont="1" applyAlignment="1">
      <alignment horizontal="center"/>
    </xf>
    <xf numFmtId="0" fontId="53" fillId="0" borderId="0" xfId="371" applyNumberFormat="1" applyFont="1" applyFill="1" applyAlignment="1"/>
    <xf numFmtId="0" fontId="53" fillId="0" borderId="0" xfId="371" applyNumberFormat="1" applyFont="1" applyFill="1"/>
    <xf numFmtId="37" fontId="2" fillId="0" borderId="0" xfId="167" applyNumberFormat="1" applyFill="1" applyAlignment="1"/>
    <xf numFmtId="37" fontId="6" fillId="0" borderId="0" xfId="2" applyNumberFormat="1" applyFont="1" applyFill="1" applyBorder="1" applyAlignment="1">
      <alignment horizontal="right"/>
    </xf>
    <xf numFmtId="37" fontId="6" fillId="14" borderId="0" xfId="2" applyNumberFormat="1" applyFont="1" applyFill="1" applyBorder="1" applyAlignment="1">
      <alignment horizontal="right"/>
    </xf>
    <xf numFmtId="37" fontId="6" fillId="14" borderId="1" xfId="2" applyNumberFormat="1" applyFont="1" applyFill="1" applyBorder="1" applyAlignment="1">
      <alignment horizontal="right"/>
    </xf>
    <xf numFmtId="179" fontId="37" fillId="0" borderId="0" xfId="371" applyFont="1" applyAlignment="1"/>
    <xf numFmtId="179" fontId="53" fillId="0" borderId="0" xfId="371" applyAlignment="1">
      <alignment horizontal="center"/>
    </xf>
    <xf numFmtId="0" fontId="53" fillId="0" borderId="0" xfId="371" applyNumberFormat="1" applyAlignment="1">
      <alignment horizontal="center"/>
    </xf>
    <xf numFmtId="179" fontId="53" fillId="0" borderId="0" xfId="371" applyFont="1" applyAlignment="1"/>
    <xf numFmtId="0" fontId="53" fillId="0" borderId="0" xfId="371" applyNumberFormat="1" applyBorder="1" applyAlignment="1">
      <alignment horizontal="center"/>
    </xf>
    <xf numFmtId="3" fontId="115" fillId="0" borderId="9" xfId="371" applyNumberFormat="1" applyFont="1" applyBorder="1"/>
    <xf numFmtId="3" fontId="53" fillId="0" borderId="9" xfId="371" applyNumberFormat="1" applyFont="1" applyBorder="1"/>
    <xf numFmtId="179" fontId="53" fillId="0" borderId="0" xfId="371" applyFill="1" applyAlignment="1"/>
    <xf numFmtId="229" fontId="2" fillId="19" borderId="9" xfId="371" applyNumberFormat="1" applyFont="1" applyFill="1" applyBorder="1"/>
    <xf numFmtId="3" fontId="115" fillId="0" borderId="9" xfId="371" applyNumberFormat="1" applyFont="1" applyFill="1" applyBorder="1"/>
    <xf numFmtId="3" fontId="53" fillId="20" borderId="9" xfId="371" applyNumberFormat="1" applyFont="1" applyFill="1" applyBorder="1"/>
    <xf numFmtId="179" fontId="53" fillId="20" borderId="0" xfId="371" applyFont="1" applyFill="1" applyAlignment="1"/>
    <xf numFmtId="179" fontId="53" fillId="19" borderId="0" xfId="371" applyFill="1" applyAlignment="1"/>
    <xf numFmtId="179" fontId="67" fillId="0" borderId="9" xfId="371" applyFont="1" applyBorder="1" applyAlignment="1">
      <alignment horizontal="right"/>
    </xf>
    <xf numFmtId="3" fontId="53" fillId="0" borderId="9" xfId="371" applyNumberFormat="1" applyBorder="1"/>
    <xf numFmtId="179" fontId="53" fillId="0" borderId="0" xfId="371" applyBorder="1" applyAlignment="1">
      <alignment horizontal="center"/>
    </xf>
    <xf numFmtId="179" fontId="53" fillId="0" borderId="0" xfId="371" applyFont="1" applyBorder="1" applyAlignment="1"/>
    <xf numFmtId="179" fontId="53" fillId="0" borderId="0" xfId="371" applyFont="1" applyBorder="1" applyAlignment="1">
      <alignment horizontal="center"/>
    </xf>
    <xf numFmtId="179" fontId="6" fillId="0" borderId="0" xfId="371" applyFont="1" applyBorder="1" applyAlignment="1">
      <alignment horizontal="center"/>
    </xf>
    <xf numFmtId="229" fontId="77" fillId="16" borderId="9" xfId="371" applyNumberFormat="1" applyFont="1" applyFill="1" applyBorder="1"/>
    <xf numFmtId="10" fontId="77" fillId="0" borderId="9" xfId="371" applyNumberFormat="1" applyFont="1" applyBorder="1"/>
    <xf numFmtId="229" fontId="77" fillId="0" borderId="9" xfId="371" applyNumberFormat="1" applyFont="1" applyBorder="1"/>
    <xf numFmtId="179" fontId="53" fillId="0" borderId="0" xfId="371" applyBorder="1" applyAlignment="1"/>
    <xf numFmtId="164" fontId="53" fillId="0" borderId="0" xfId="2" applyNumberFormat="1" applyFont="1" applyBorder="1" applyAlignment="1"/>
    <xf numFmtId="37" fontId="6" fillId="13" borderId="0" xfId="2" applyNumberFormat="1" applyFont="1" applyFill="1" applyBorder="1" applyAlignment="1"/>
    <xf numFmtId="37" fontId="6" fillId="0" borderId="0" xfId="2" applyNumberFormat="1" applyFont="1" applyFill="1" applyBorder="1" applyAlignment="1"/>
    <xf numFmtId="229" fontId="6" fillId="0" borderId="0" xfId="371" applyNumberFormat="1" applyFont="1" applyFill="1" applyBorder="1" applyAlignment="1"/>
    <xf numFmtId="179" fontId="14" fillId="0" borderId="0" xfId="371" applyFont="1" applyFill="1" applyBorder="1" applyAlignment="1"/>
    <xf numFmtId="179" fontId="53" fillId="0" borderId="0" xfId="371" applyFill="1" applyBorder="1" applyAlignment="1"/>
    <xf numFmtId="179" fontId="14" fillId="0" borderId="0" xfId="371" applyFont="1" applyFill="1" applyBorder="1" applyAlignment="1">
      <alignment horizontal="right"/>
    </xf>
    <xf numFmtId="179" fontId="53" fillId="0" borderId="0" xfId="371" applyFill="1" applyBorder="1" applyAlignment="1">
      <alignment horizontal="right"/>
    </xf>
    <xf numFmtId="0" fontId="6" fillId="0" borderId="0" xfId="371" applyNumberFormat="1" applyFont="1" applyFill="1" applyBorder="1" applyAlignment="1" applyProtection="1">
      <protection locked="0"/>
    </xf>
    <xf numFmtId="0" fontId="6" fillId="0" borderId="0" xfId="371" applyNumberFormat="1" applyFont="1" applyFill="1" applyBorder="1" applyAlignment="1" applyProtection="1">
      <alignment horizontal="left"/>
      <protection locked="0"/>
    </xf>
    <xf numFmtId="0" fontId="6" fillId="0" borderId="0" xfId="371" applyNumberFormat="1" applyFont="1" applyFill="1" applyBorder="1" applyProtection="1">
      <protection locked="0"/>
    </xf>
    <xf numFmtId="0" fontId="6" fillId="0" borderId="0" xfId="371" applyNumberFormat="1" applyFont="1" applyFill="1" applyBorder="1"/>
    <xf numFmtId="0" fontId="6" fillId="0" borderId="0" xfId="371" applyNumberFormat="1" applyFont="1" applyFill="1" applyBorder="1" applyAlignment="1" applyProtection="1">
      <alignment horizontal="right"/>
      <protection locked="0"/>
    </xf>
    <xf numFmtId="0" fontId="53" fillId="0" borderId="0" xfId="371" applyNumberFormat="1" applyFont="1" applyFill="1" applyBorder="1"/>
    <xf numFmtId="0" fontId="73" fillId="0" borderId="0" xfId="371" applyNumberFormat="1" applyFont="1" applyFill="1" applyBorder="1"/>
    <xf numFmtId="3" fontId="6" fillId="0" borderId="0" xfId="371" applyNumberFormat="1" applyFont="1" applyFill="1" applyBorder="1" applyAlignment="1"/>
    <xf numFmtId="0" fontId="73" fillId="0" borderId="0" xfId="371" applyNumberFormat="1" applyFont="1" applyFill="1" applyBorder="1" applyAlignment="1">
      <alignment horizontal="center"/>
    </xf>
    <xf numFmtId="0" fontId="53" fillId="0" borderId="0" xfId="371" applyNumberFormat="1" applyFill="1" applyBorder="1" applyAlignment="1" applyProtection="1">
      <alignment horizontal="center"/>
      <protection locked="0"/>
    </xf>
    <xf numFmtId="49" fontId="6" fillId="13" borderId="0" xfId="371" applyNumberFormat="1" applyFont="1" applyFill="1" applyBorder="1" applyAlignment="1">
      <alignment horizontal="center"/>
    </xf>
    <xf numFmtId="49" fontId="6" fillId="0" borderId="0" xfId="371" applyNumberFormat="1" applyFont="1" applyFill="1" applyBorder="1"/>
    <xf numFmtId="3" fontId="6" fillId="0" borderId="0" xfId="371" applyNumberFormat="1" applyFont="1" applyFill="1" applyBorder="1"/>
    <xf numFmtId="0" fontId="6" fillId="0" borderId="0" xfId="371" applyNumberFormat="1" applyFont="1" applyFill="1" applyBorder="1" applyAlignment="1">
      <alignment horizontal="center"/>
    </xf>
    <xf numFmtId="49" fontId="6" fillId="0" borderId="0" xfId="371" applyNumberFormat="1" applyFont="1" applyFill="1" applyBorder="1" applyAlignment="1">
      <alignment horizontal="center"/>
    </xf>
    <xf numFmtId="3" fontId="53" fillId="0" borderId="0" xfId="371" applyNumberFormat="1" applyFont="1" applyFill="1" applyBorder="1" applyAlignment="1"/>
    <xf numFmtId="0" fontId="53" fillId="0" borderId="0" xfId="371" applyNumberFormat="1" applyFont="1" applyFill="1" applyBorder="1" applyAlignment="1"/>
    <xf numFmtId="0" fontId="6" fillId="0" borderId="0" xfId="371" applyNumberFormat="1" applyFont="1" applyFill="1" applyBorder="1" applyAlignment="1"/>
    <xf numFmtId="3" fontId="20" fillId="0" borderId="0" xfId="371" applyNumberFormat="1" applyFont="1" applyFill="1" applyBorder="1" applyAlignment="1">
      <alignment horizontal="center"/>
    </xf>
    <xf numFmtId="0" fontId="53" fillId="0" borderId="0" xfId="371" applyNumberFormat="1" applyFont="1" applyFill="1" applyBorder="1" applyAlignment="1">
      <alignment horizontal="center"/>
    </xf>
    <xf numFmtId="179" fontId="20" fillId="0" borderId="0" xfId="371" applyFont="1" applyFill="1" applyBorder="1" applyAlignment="1">
      <alignment horizontal="center"/>
    </xf>
    <xf numFmtId="0" fontId="20" fillId="0" borderId="0" xfId="371" applyNumberFormat="1" applyFont="1" applyFill="1" applyBorder="1" applyAlignment="1" applyProtection="1">
      <alignment horizontal="center"/>
      <protection locked="0"/>
    </xf>
    <xf numFmtId="0" fontId="74" fillId="0" borderId="0" xfId="371" applyNumberFormat="1" applyFont="1" applyFill="1" applyBorder="1" applyAlignment="1">
      <alignment horizontal="center"/>
    </xf>
    <xf numFmtId="0" fontId="20" fillId="0" borderId="0" xfId="371" applyNumberFormat="1" applyFont="1" applyFill="1" applyBorder="1" applyAlignment="1"/>
    <xf numFmtId="0" fontId="101" fillId="0" borderId="0" xfId="371" applyNumberFormat="1" applyFont="1" applyFill="1" applyBorder="1" applyAlignment="1" applyProtection="1">
      <alignment horizontal="center"/>
      <protection locked="0"/>
    </xf>
    <xf numFmtId="3" fontId="53" fillId="0" borderId="0" xfId="371" applyNumberFormat="1" applyFill="1" applyBorder="1" applyAlignment="1">
      <alignment horizontal="center"/>
    </xf>
    <xf numFmtId="3" fontId="6" fillId="0" borderId="0" xfId="371" applyNumberFormat="1" applyFont="1" applyFill="1" applyBorder="1" applyAlignment="1">
      <alignment horizontal="center"/>
    </xf>
    <xf numFmtId="3" fontId="6" fillId="13" borderId="0" xfId="371" applyNumberFormat="1" applyFont="1" applyFill="1" applyBorder="1" applyAlignment="1"/>
    <xf numFmtId="10" fontId="6" fillId="0" borderId="0" xfId="371" applyNumberFormat="1" applyFont="1" applyFill="1" applyBorder="1" applyAlignment="1"/>
    <xf numFmtId="10" fontId="20" fillId="0" borderId="0" xfId="371" applyNumberFormat="1" applyFont="1" applyFill="1" applyBorder="1" applyAlignment="1"/>
    <xf numFmtId="3" fontId="74" fillId="0" borderId="0" xfId="371" applyNumberFormat="1" applyFont="1" applyFill="1" applyBorder="1" applyAlignment="1"/>
    <xf numFmtId="266" fontId="20" fillId="0" borderId="0" xfId="371" applyNumberFormat="1" applyFont="1" applyFill="1" applyBorder="1" applyAlignment="1"/>
    <xf numFmtId="49" fontId="53" fillId="0" borderId="0" xfId="371" applyNumberFormat="1" applyFont="1" applyFill="1" applyBorder="1" applyAlignment="1">
      <alignment horizontal="center"/>
    </xf>
    <xf numFmtId="179" fontId="6" fillId="0" borderId="0" xfId="371" applyFont="1" applyFill="1" applyBorder="1" applyAlignment="1">
      <alignment horizontal="center"/>
    </xf>
    <xf numFmtId="49" fontId="53" fillId="0" borderId="0" xfId="371" applyNumberFormat="1" applyFill="1" applyBorder="1" applyAlignment="1">
      <alignment horizontal="center"/>
    </xf>
    <xf numFmtId="0" fontId="20" fillId="0" borderId="0" xfId="371" applyNumberFormat="1" applyFont="1" applyFill="1" applyBorder="1" applyAlignment="1">
      <alignment horizontal="center"/>
    </xf>
    <xf numFmtId="3" fontId="53" fillId="0" borderId="0" xfId="371" applyNumberFormat="1" applyFont="1" applyFill="1" applyBorder="1" applyAlignment="1">
      <alignment horizontal="center"/>
    </xf>
    <xf numFmtId="49" fontId="74" fillId="0" borderId="0" xfId="371" applyNumberFormat="1" applyFont="1" applyFill="1" applyBorder="1" applyAlignment="1">
      <alignment horizontal="center"/>
    </xf>
    <xf numFmtId="179" fontId="74" fillId="0" borderId="0" xfId="371" applyFont="1" applyFill="1" applyBorder="1" applyAlignment="1"/>
    <xf numFmtId="3" fontId="20" fillId="0" borderId="0" xfId="371" applyNumberFormat="1" applyFont="1" applyFill="1" applyBorder="1" applyAlignment="1"/>
    <xf numFmtId="0" fontId="53" fillId="0" borderId="0" xfId="371" applyNumberFormat="1" applyFont="1" applyFill="1" applyBorder="1" applyAlignment="1">
      <alignment horizontal="fill"/>
    </xf>
    <xf numFmtId="179" fontId="75" fillId="0" borderId="0" xfId="371" applyFont="1" applyFill="1" applyBorder="1" applyAlignment="1"/>
    <xf numFmtId="3" fontId="76" fillId="0" borderId="0" xfId="371" applyNumberFormat="1" applyFont="1" applyFill="1" applyBorder="1" applyAlignment="1"/>
    <xf numFmtId="267" fontId="6" fillId="0" borderId="0" xfId="371" applyNumberFormat="1" applyFont="1" applyFill="1" applyBorder="1" applyAlignment="1">
      <alignment horizontal="center"/>
    </xf>
    <xf numFmtId="229" fontId="53" fillId="0" borderId="0" xfId="371" applyNumberFormat="1" applyFill="1" applyBorder="1" applyAlignment="1"/>
    <xf numFmtId="0" fontId="76" fillId="0" borderId="0" xfId="371" applyNumberFormat="1" applyFont="1" applyFill="1" applyBorder="1"/>
    <xf numFmtId="10" fontId="74" fillId="0" borderId="0" xfId="371" applyNumberFormat="1" applyFont="1" applyFill="1" applyBorder="1" applyAlignment="1"/>
    <xf numFmtId="179" fontId="102" fillId="0" borderId="0" xfId="371" applyFont="1" applyFill="1" applyBorder="1" applyAlignment="1"/>
    <xf numFmtId="179" fontId="6" fillId="0" borderId="0" xfId="371" applyFont="1" applyFill="1" applyBorder="1" applyAlignment="1"/>
    <xf numFmtId="49" fontId="14" fillId="0" borderId="0" xfId="371" applyNumberFormat="1" applyFont="1" applyFill="1" applyBorder="1" applyAlignment="1">
      <alignment horizontal="left"/>
    </xf>
    <xf numFmtId="0" fontId="14" fillId="0" borderId="0" xfId="371" applyNumberFormat="1" applyFont="1" applyFill="1" applyBorder="1" applyAlignment="1">
      <alignment horizontal="right"/>
    </xf>
    <xf numFmtId="0" fontId="53" fillId="0" borderId="0" xfId="371" applyNumberFormat="1" applyFill="1" applyBorder="1" applyAlignment="1">
      <alignment horizontal="right"/>
    </xf>
    <xf numFmtId="0" fontId="53" fillId="0" borderId="0" xfId="371" applyNumberFormat="1" applyFont="1" applyFill="1" applyBorder="1" applyAlignment="1">
      <alignment horizontal="right"/>
    </xf>
    <xf numFmtId="49" fontId="53" fillId="0" borderId="0" xfId="371" applyNumberFormat="1" applyFill="1" applyBorder="1" applyAlignment="1">
      <alignment horizontal="left"/>
    </xf>
    <xf numFmtId="179" fontId="6" fillId="0" borderId="0" xfId="371" applyFont="1" applyFill="1" applyBorder="1" applyAlignment="1">
      <alignment horizontal="right"/>
    </xf>
    <xf numFmtId="275" fontId="20" fillId="0" borderId="0" xfId="371" applyNumberFormat="1" applyFont="1" applyFill="1" applyBorder="1" applyAlignment="1">
      <alignment horizontal="center"/>
    </xf>
    <xf numFmtId="179" fontId="74" fillId="0" borderId="24" xfId="371" applyFont="1" applyFill="1" applyBorder="1" applyAlignment="1">
      <alignment horizontal="center" wrapText="1"/>
    </xf>
    <xf numFmtId="179" fontId="74" fillId="0" borderId="7" xfId="371" applyFont="1" applyFill="1" applyBorder="1" applyAlignment="1"/>
    <xf numFmtId="179" fontId="74" fillId="0" borderId="7" xfId="371" applyFont="1" applyFill="1" applyBorder="1" applyAlignment="1">
      <alignment horizontal="center" wrapText="1"/>
    </xf>
    <xf numFmtId="0" fontId="20" fillId="0" borderId="7" xfId="371" applyNumberFormat="1" applyFont="1" applyFill="1" applyBorder="1" applyAlignment="1">
      <alignment horizontal="center" wrapText="1"/>
    </xf>
    <xf numFmtId="179" fontId="74" fillId="0" borderId="9" xfId="371" applyFont="1" applyFill="1" applyBorder="1" applyAlignment="1">
      <alignment horizontal="center" wrapText="1"/>
    </xf>
    <xf numFmtId="3" fontId="20" fillId="0" borderId="9" xfId="371" applyNumberFormat="1" applyFont="1" applyFill="1" applyBorder="1" applyAlignment="1">
      <alignment horizontal="center" wrapText="1"/>
    </xf>
    <xf numFmtId="3" fontId="20" fillId="0" borderId="7" xfId="371" applyNumberFormat="1" applyFont="1" applyFill="1" applyBorder="1" applyAlignment="1">
      <alignment horizontal="center" wrapText="1"/>
    </xf>
    <xf numFmtId="0" fontId="6" fillId="0" borderId="24" xfId="371" applyNumberFormat="1" applyFont="1" applyFill="1" applyBorder="1" applyAlignment="1">
      <alignment wrapText="1"/>
    </xf>
    <xf numFmtId="0" fontId="6" fillId="0" borderId="7" xfId="371" applyNumberFormat="1" applyFont="1" applyFill="1" applyBorder="1" applyAlignment="1">
      <alignment wrapText="1"/>
    </xf>
    <xf numFmtId="0" fontId="6" fillId="0" borderId="7" xfId="371" applyNumberFormat="1" applyFont="1" applyFill="1" applyBorder="1" applyAlignment="1">
      <alignment horizontal="center" wrapText="1"/>
    </xf>
    <xf numFmtId="0" fontId="6" fillId="0" borderId="9" xfId="371" applyNumberFormat="1" applyFont="1" applyFill="1" applyBorder="1" applyAlignment="1">
      <alignment horizontal="center" wrapText="1"/>
    </xf>
    <xf numFmtId="179" fontId="53" fillId="0" borderId="9" xfId="371" applyFill="1" applyBorder="1" applyAlignment="1">
      <alignment horizontal="center" wrapText="1"/>
    </xf>
    <xf numFmtId="3" fontId="6" fillId="0" borderId="7" xfId="371" applyNumberFormat="1" applyFont="1" applyFill="1" applyBorder="1" applyAlignment="1">
      <alignment horizontal="center" wrapText="1"/>
    </xf>
    <xf numFmtId="3" fontId="6" fillId="0" borderId="9" xfId="371" applyNumberFormat="1" applyFont="1" applyFill="1" applyBorder="1" applyAlignment="1">
      <alignment horizontal="center" wrapText="1"/>
    </xf>
    <xf numFmtId="0" fontId="53" fillId="0" borderId="0" xfId="371" applyNumberFormat="1" applyFont="1" applyFill="1" applyBorder="1" applyAlignment="1">
      <alignment wrapText="1"/>
    </xf>
    <xf numFmtId="3" fontId="53" fillId="0" borderId="0" xfId="371" applyNumberFormat="1" applyFont="1" applyFill="1" applyBorder="1" applyAlignment="1">
      <alignment wrapText="1"/>
    </xf>
    <xf numFmtId="179" fontId="53" fillId="0" borderId="0" xfId="371" applyFont="1" applyFill="1" applyBorder="1" applyAlignment="1">
      <alignment wrapText="1"/>
    </xf>
    <xf numFmtId="179" fontId="53" fillId="0" borderId="0" xfId="371" applyFill="1" applyBorder="1" applyAlignment="1">
      <alignment wrapText="1"/>
    </xf>
    <xf numFmtId="0" fontId="6" fillId="0" borderId="10" xfId="371" applyNumberFormat="1" applyFont="1" applyFill="1" applyBorder="1"/>
    <xf numFmtId="0" fontId="6" fillId="0" borderId="11" xfId="371" applyNumberFormat="1" applyFont="1" applyFill="1" applyBorder="1"/>
    <xf numFmtId="3" fontId="6" fillId="0" borderId="11" xfId="371" applyNumberFormat="1" applyFont="1" applyFill="1" applyBorder="1" applyAlignment="1"/>
    <xf numFmtId="179" fontId="53" fillId="0" borderId="10" xfId="371" applyFill="1" applyBorder="1" applyAlignment="1"/>
    <xf numFmtId="179" fontId="6" fillId="0" borderId="0" xfId="371" applyNumberFormat="1" applyFont="1" applyFill="1" applyBorder="1" applyAlignment="1"/>
    <xf numFmtId="1" fontId="6" fillId="0" borderId="0" xfId="371" applyNumberFormat="1" applyFont="1" applyFill="1" applyBorder="1" applyAlignment="1"/>
    <xf numFmtId="179" fontId="53" fillId="0" borderId="11" xfId="371" applyFill="1" applyBorder="1" applyAlignment="1"/>
    <xf numFmtId="229" fontId="53" fillId="0" borderId="11" xfId="371" applyNumberFormat="1" applyFill="1" applyBorder="1" applyAlignment="1"/>
    <xf numFmtId="229" fontId="53" fillId="0" borderId="11" xfId="371" applyNumberFormat="1" applyFont="1" applyFill="1" applyBorder="1" applyAlignment="1"/>
    <xf numFmtId="229" fontId="53" fillId="13" borderId="0" xfId="371" applyNumberFormat="1" applyFont="1" applyFill="1" applyBorder="1" applyAlignment="1"/>
    <xf numFmtId="179" fontId="77" fillId="0" borderId="0" xfId="371" applyFont="1" applyFill="1" applyBorder="1" applyAlignment="1"/>
    <xf numFmtId="179" fontId="6" fillId="0" borderId="0" xfId="371" applyNumberFormat="1" applyFont="1" applyFill="1" applyBorder="1" applyAlignment="1">
      <alignment wrapText="1"/>
    </xf>
    <xf numFmtId="179" fontId="53" fillId="0" borderId="0" xfId="371" applyNumberFormat="1" applyFont="1" applyFill="1" applyBorder="1" applyAlignment="1"/>
    <xf numFmtId="179" fontId="6" fillId="0" borderId="0" xfId="371" applyNumberFormat="1" applyFont="1" applyFill="1" applyBorder="1"/>
    <xf numFmtId="179" fontId="77" fillId="0" borderId="11" xfId="371" applyFont="1" applyFill="1" applyBorder="1" applyAlignment="1"/>
    <xf numFmtId="229" fontId="77" fillId="0" borderId="11" xfId="371" applyNumberFormat="1" applyFont="1" applyFill="1" applyBorder="1" applyAlignment="1"/>
    <xf numFmtId="10" fontId="77" fillId="0" borderId="11" xfId="371" applyNumberFormat="1" applyFont="1" applyFill="1" applyBorder="1" applyAlignment="1"/>
    <xf numFmtId="229" fontId="103" fillId="0" borderId="11" xfId="371" applyNumberFormat="1" applyFont="1" applyFill="1" applyBorder="1" applyAlignment="1"/>
    <xf numFmtId="229" fontId="77" fillId="0" borderId="0" xfId="371" applyNumberFormat="1" applyFont="1" applyFill="1" applyBorder="1" applyAlignment="1"/>
    <xf numFmtId="179" fontId="53" fillId="0" borderId="14" xfId="371" applyFill="1" applyBorder="1" applyAlignment="1"/>
    <xf numFmtId="179" fontId="53" fillId="0" borderId="1" xfId="371" applyFill="1" applyBorder="1" applyAlignment="1"/>
    <xf numFmtId="179" fontId="77" fillId="0" borderId="1" xfId="371" applyFont="1" applyFill="1" applyBorder="1" applyAlignment="1"/>
    <xf numFmtId="179" fontId="77" fillId="0" borderId="25" xfId="371" applyFont="1" applyFill="1" applyBorder="1" applyAlignment="1"/>
    <xf numFmtId="229" fontId="77" fillId="0" borderId="25" xfId="371" applyNumberFormat="1" applyFont="1" applyFill="1" applyBorder="1" applyAlignment="1"/>
    <xf numFmtId="10" fontId="77" fillId="0" borderId="25" xfId="371" applyNumberFormat="1" applyFont="1" applyFill="1" applyBorder="1" applyAlignment="1"/>
    <xf numFmtId="229" fontId="103" fillId="0" borderId="25" xfId="371" applyNumberFormat="1" applyFont="1" applyFill="1" applyBorder="1" applyAlignment="1"/>
    <xf numFmtId="229" fontId="77" fillId="0" borderId="1" xfId="371" applyNumberFormat="1" applyFont="1" applyFill="1" applyBorder="1" applyAlignment="1"/>
    <xf numFmtId="179" fontId="77" fillId="0" borderId="8" xfId="371" applyFont="1" applyFill="1" applyBorder="1" applyAlignment="1"/>
    <xf numFmtId="179" fontId="53" fillId="0" borderId="0" xfId="371" applyFont="1" applyFill="1" applyBorder="1" applyAlignment="1">
      <alignment horizontal="center" vertical="top"/>
    </xf>
    <xf numFmtId="179" fontId="77" fillId="0" borderId="0" xfId="371" applyFont="1" applyFill="1" applyBorder="1" applyAlignment="1">
      <alignment horizontal="left"/>
    </xf>
    <xf numFmtId="179" fontId="77" fillId="0" borderId="0" xfId="371" applyFont="1" applyFill="1" applyBorder="1" applyAlignment="1">
      <alignment horizontal="left" wrapText="1"/>
    </xf>
    <xf numFmtId="179" fontId="53" fillId="0" borderId="0" xfId="371" applyFont="1" applyFill="1" applyBorder="1" applyAlignment="1">
      <alignment horizontal="center"/>
    </xf>
    <xf numFmtId="41" fontId="6" fillId="0" borderId="4" xfId="371" applyNumberFormat="1" applyFont="1" applyFill="1" applyBorder="1" applyAlignment="1"/>
    <xf numFmtId="275" fontId="20" fillId="0" borderId="0" xfId="371" quotePrefix="1" applyNumberFormat="1" applyFont="1" applyFill="1" applyBorder="1" applyAlignment="1">
      <alignment horizontal="center"/>
    </xf>
    <xf numFmtId="0" fontId="6" fillId="0" borderId="7" xfId="371" applyNumberFormat="1" applyFont="1" applyFill="1" applyBorder="1"/>
    <xf numFmtId="0" fontId="6" fillId="0" borderId="7" xfId="371" quotePrefix="1" applyNumberFormat="1" applyFont="1" applyFill="1" applyBorder="1" applyAlignment="1">
      <alignment horizontal="center"/>
    </xf>
    <xf numFmtId="0" fontId="6" fillId="0" borderId="7" xfId="371" applyNumberFormat="1" applyFont="1" applyFill="1" applyBorder="1" applyAlignment="1">
      <alignment horizontal="center"/>
    </xf>
    <xf numFmtId="0" fontId="6" fillId="0" borderId="9" xfId="371" quotePrefix="1" applyNumberFormat="1" applyFont="1" applyFill="1" applyBorder="1" applyAlignment="1">
      <alignment horizontal="center"/>
    </xf>
    <xf numFmtId="0" fontId="6" fillId="0" borderId="9" xfId="371" applyNumberFormat="1" applyFont="1" applyFill="1" applyBorder="1" applyAlignment="1">
      <alignment horizontal="center"/>
    </xf>
    <xf numFmtId="179" fontId="112" fillId="0" borderId="0" xfId="371" applyFont="1" applyFill="1" applyBorder="1" applyAlignment="1">
      <alignment wrapText="1"/>
    </xf>
    <xf numFmtId="10" fontId="53" fillId="0" borderId="11" xfId="371" applyNumberFormat="1" applyFill="1" applyBorder="1" applyAlignment="1"/>
    <xf numFmtId="229" fontId="75" fillId="0" borderId="11" xfId="371" applyNumberFormat="1" applyFont="1" applyFill="1" applyBorder="1" applyAlignment="1"/>
    <xf numFmtId="179" fontId="53" fillId="0" borderId="10" xfId="371" applyFont="1" applyFill="1" applyBorder="1" applyAlignment="1"/>
    <xf numFmtId="10" fontId="77" fillId="0" borderId="11" xfId="371" applyNumberFormat="1" applyFont="1" applyFill="1" applyBorder="1" applyAlignment="1">
      <alignment horizontal="center"/>
    </xf>
    <xf numFmtId="0" fontId="6" fillId="0" borderId="0" xfId="167" applyNumberFormat="1" applyFont="1" applyAlignment="1">
      <alignment horizontal="right"/>
    </xf>
    <xf numFmtId="164" fontId="6" fillId="0" borderId="0" xfId="2" applyNumberFormat="1" applyFont="1" applyAlignment="1">
      <alignment horizontal="center"/>
    </xf>
    <xf numFmtId="0" fontId="2" fillId="0" borderId="0" xfId="1" applyFont="1" applyAlignment="1">
      <alignment horizontal="left" vertical="top" wrapText="1"/>
    </xf>
    <xf numFmtId="0" fontId="10" fillId="0" borderId="0" xfId="1" applyFont="1" applyAlignment="1">
      <alignment horizontal="left" vertical="top" wrapText="1"/>
    </xf>
    <xf numFmtId="0" fontId="6" fillId="0" borderId="0" xfId="167" applyNumberFormat="1" applyFont="1" applyAlignment="1">
      <alignment horizontal="right"/>
    </xf>
    <xf numFmtId="0" fontId="6" fillId="0" borderId="17" xfId="167" applyNumberFormat="1" applyFont="1" applyBorder="1" applyAlignment="1">
      <alignment horizontal="center"/>
    </xf>
    <xf numFmtId="0" fontId="6" fillId="0" borderId="4" xfId="167" applyNumberFormat="1" applyFont="1" applyBorder="1" applyAlignment="1">
      <alignment horizontal="center"/>
    </xf>
    <xf numFmtId="0" fontId="6" fillId="0" borderId="16" xfId="167" applyNumberFormat="1" applyFont="1" applyBorder="1" applyAlignment="1">
      <alignment horizontal="center"/>
    </xf>
    <xf numFmtId="179" fontId="53" fillId="0" borderId="0" xfId="371" applyFont="1" applyFill="1" applyBorder="1" applyAlignment="1">
      <alignment horizontal="left"/>
    </xf>
    <xf numFmtId="179" fontId="53" fillId="0" borderId="0" xfId="371" applyFont="1" applyFill="1" applyBorder="1" applyAlignment="1">
      <alignment horizontal="left" wrapText="1"/>
    </xf>
    <xf numFmtId="179" fontId="53" fillId="0" borderId="0" xfId="371" applyFont="1" applyFill="1" applyBorder="1" applyAlignment="1">
      <alignment horizontal="left" vertical="top"/>
    </xf>
    <xf numFmtId="179" fontId="53" fillId="0" borderId="0" xfId="371" applyFont="1" applyFill="1" applyBorder="1" applyAlignment="1">
      <alignment horizontal="left" vertical="top" wrapText="1"/>
    </xf>
    <xf numFmtId="0" fontId="2" fillId="0" borderId="26" xfId="167" applyBorder="1" applyAlignment="1">
      <alignment horizontal="center" vertical="center"/>
    </xf>
    <xf numFmtId="0" fontId="2" fillId="0" borderId="11" xfId="167" applyBorder="1" applyAlignment="1">
      <alignment horizontal="center" vertical="center"/>
    </xf>
    <xf numFmtId="0" fontId="2" fillId="0" borderId="25" xfId="167" applyBorder="1" applyAlignment="1">
      <alignment horizontal="center" vertical="center"/>
    </xf>
    <xf numFmtId="0" fontId="2" fillId="16" borderId="26" xfId="167" applyFill="1" applyBorder="1" applyAlignment="1">
      <alignment horizontal="center" vertical="center" wrapText="1"/>
    </xf>
    <xf numFmtId="0" fontId="2" fillId="16" borderId="11" xfId="167" applyFill="1" applyBorder="1" applyAlignment="1">
      <alignment horizontal="center" vertical="center" wrapText="1"/>
    </xf>
    <xf numFmtId="0" fontId="2" fillId="16" borderId="25" xfId="167" applyFill="1" applyBorder="1" applyAlignment="1">
      <alignment horizontal="center" vertical="center" wrapText="1"/>
    </xf>
    <xf numFmtId="0" fontId="2" fillId="0" borderId="26" xfId="167" applyNumberFormat="1" applyBorder="1" applyAlignment="1">
      <alignment horizontal="left" vertical="top" wrapText="1"/>
    </xf>
    <xf numFmtId="0" fontId="2" fillId="0" borderId="11" xfId="167" applyNumberFormat="1" applyBorder="1" applyAlignment="1">
      <alignment horizontal="left" vertical="top" wrapText="1"/>
    </xf>
    <xf numFmtId="0" fontId="2" fillId="0" borderId="25" xfId="167" applyNumberFormat="1" applyBorder="1" applyAlignment="1">
      <alignment horizontal="left" vertical="top" wrapText="1"/>
    </xf>
    <xf numFmtId="0" fontId="6" fillId="0" borderId="0" xfId="167" applyNumberFormat="1" applyFont="1" applyFill="1" applyBorder="1" applyAlignment="1">
      <alignment horizontal="center"/>
    </xf>
  </cellXfs>
  <cellStyles count="378">
    <cellStyle name="¢ Currency [1]" xfId="6"/>
    <cellStyle name="¢ Currency [2]" xfId="7"/>
    <cellStyle name="¢ Currency [3]" xfId="8"/>
    <cellStyle name="£ Currency [0]" xfId="9"/>
    <cellStyle name="£ Currency [1]" xfId="10"/>
    <cellStyle name="£ Currency [2]" xfId="11"/>
    <cellStyle name="=C:\WINNT35\SYSTEM32\COMMAND.COM" xfId="5"/>
    <cellStyle name="Actual Date" xfId="318"/>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s" xfId="60"/>
    <cellStyle name="Centered Heading" xfId="61"/>
    <cellStyle name="Comma" xfId="330"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1]" xfId="70"/>
    <cellStyle name="Comma [2]" xfId="71"/>
    <cellStyle name="Comma [3]" xfId="72"/>
    <cellStyle name="Comma 0.0" xfId="73"/>
    <cellStyle name="Comma 0.00" xfId="74"/>
    <cellStyle name="Comma 0.000" xfId="75"/>
    <cellStyle name="Comma 0.0000" xfId="76"/>
    <cellStyle name="Comma 2" xfId="2"/>
    <cellStyle name="Comma 2 2" xfId="77"/>
    <cellStyle name="Comma 2 3" xfId="319"/>
    <cellStyle name="Comma 2 3 2" xfId="375"/>
    <cellStyle name="Comma 2 4" xfId="335"/>
    <cellStyle name="Comma 2 4 2" xfId="376"/>
    <cellStyle name="Comma 3" xfId="78"/>
    <cellStyle name="Comma 3 2" xfId="79"/>
    <cellStyle name="Comma 3 3" xfId="338"/>
    <cellStyle name="Comma 4" xfId="80"/>
    <cellStyle name="Comma 4 2" xfId="339"/>
    <cellStyle name="Comma 4 3" xfId="340"/>
    <cellStyle name="Comma 5" xfId="341"/>
    <cellStyle name="Comma 6" xfId="342"/>
    <cellStyle name="Comma Input" xfId="81"/>
    <cellStyle name="Comma0" xfId="82"/>
    <cellStyle name="Company Name" xfId="83"/>
    <cellStyle name="Currency [1]" xfId="84"/>
    <cellStyle name="Currency [2]" xfId="85"/>
    <cellStyle name="Currency [3]" xfId="86"/>
    <cellStyle name="Currency 0.0" xfId="87"/>
    <cellStyle name="Currency 0.00" xfId="88"/>
    <cellStyle name="Currency 0.000" xfId="89"/>
    <cellStyle name="Currency 0.0000" xfId="90"/>
    <cellStyle name="Currency 2" xfId="4"/>
    <cellStyle name="Currency 2 2" xfId="91"/>
    <cellStyle name="Currency 3" xfId="92"/>
    <cellStyle name="Currency 3 2" xfId="93"/>
    <cellStyle name="Currency 4" xfId="94"/>
    <cellStyle name="Currency 4 2" xfId="343"/>
    <cellStyle name="Currency Input" xfId="95"/>
    <cellStyle name="Currency0" xfId="96"/>
    <cellStyle name="d" xfId="97"/>
    <cellStyle name="d," xfId="98"/>
    <cellStyle name="d1" xfId="99"/>
    <cellStyle name="d1," xfId="100"/>
    <cellStyle name="d2" xfId="101"/>
    <cellStyle name="d2," xfId="102"/>
    <cellStyle name="d3" xfId="103"/>
    <cellStyle name="Dash" xfId="104"/>
    <cellStyle name="Date" xfId="105"/>
    <cellStyle name="Date [Abbreviated]" xfId="106"/>
    <cellStyle name="Date [Long Europe]" xfId="107"/>
    <cellStyle name="Date [Long U.S.]" xfId="108"/>
    <cellStyle name="Date [Short Europe]" xfId="109"/>
    <cellStyle name="Date [Short U.S.]" xfId="110"/>
    <cellStyle name="Date_ITCM 2010 Template" xfId="111"/>
    <cellStyle name="Define$0" xfId="112"/>
    <cellStyle name="Define$1" xfId="113"/>
    <cellStyle name="Define$2" xfId="114"/>
    <cellStyle name="Define0" xfId="115"/>
    <cellStyle name="Define1" xfId="116"/>
    <cellStyle name="Define1x" xfId="117"/>
    <cellStyle name="Define2" xfId="118"/>
    <cellStyle name="Define2x" xfId="119"/>
    <cellStyle name="Dollar" xfId="120"/>
    <cellStyle name="e" xfId="121"/>
    <cellStyle name="e1" xfId="122"/>
    <cellStyle name="e2" xfId="123"/>
    <cellStyle name="Euro" xfId="124"/>
    <cellStyle name="Fixed" xfId="125"/>
    <cellStyle name="FOOTER - Style1" xfId="126"/>
    <cellStyle name="g" xfId="127"/>
    <cellStyle name="general" xfId="128"/>
    <cellStyle name="General [C]" xfId="129"/>
    <cellStyle name="General [R]" xfId="130"/>
    <cellStyle name="Green" xfId="131"/>
    <cellStyle name="grey" xfId="132"/>
    <cellStyle name="HEADER" xfId="320"/>
    <cellStyle name="Header1" xfId="133"/>
    <cellStyle name="Header2" xfId="134"/>
    <cellStyle name="Heading" xfId="135"/>
    <cellStyle name="Heading No Underline" xfId="136"/>
    <cellStyle name="Heading With Underline" xfId="137"/>
    <cellStyle name="Heading1" xfId="138"/>
    <cellStyle name="Heading2" xfId="139"/>
    <cellStyle name="Headline" xfId="140"/>
    <cellStyle name="Highlight" xfId="141"/>
    <cellStyle name="in" xfId="142"/>
    <cellStyle name="Indented [0]" xfId="143"/>
    <cellStyle name="Indented [2]" xfId="144"/>
    <cellStyle name="Indented [4]" xfId="145"/>
    <cellStyle name="Indented [6]" xfId="146"/>
    <cellStyle name="Input [yellow]" xfId="147"/>
    <cellStyle name="Input$0" xfId="148"/>
    <cellStyle name="Input$1" xfId="149"/>
    <cellStyle name="Input$2" xfId="150"/>
    <cellStyle name="Input0" xfId="151"/>
    <cellStyle name="Input1" xfId="152"/>
    <cellStyle name="Input1x" xfId="153"/>
    <cellStyle name="Input2" xfId="154"/>
    <cellStyle name="Input2x" xfId="155"/>
    <cellStyle name="lborder" xfId="156"/>
    <cellStyle name="LeftSubtitle" xfId="157"/>
    <cellStyle name="m" xfId="158"/>
    <cellStyle name="m1" xfId="159"/>
    <cellStyle name="m2" xfId="160"/>
    <cellStyle name="m3" xfId="161"/>
    <cellStyle name="Multiple" xfId="162"/>
    <cellStyle name="Negative" xfId="163"/>
    <cellStyle name="no dec" xfId="164"/>
    <cellStyle name="Normal" xfId="0" builtinId="0"/>
    <cellStyle name="Normal - Style1" xfId="165"/>
    <cellStyle name="Normal 10" xfId="344"/>
    <cellStyle name="Normal 11" xfId="345"/>
    <cellStyle name="Normal 12" xfId="346"/>
    <cellStyle name="Normal 13" xfId="347"/>
    <cellStyle name="Normal 14" xfId="348"/>
    <cellStyle name="Normal 15" xfId="349"/>
    <cellStyle name="Normal 16" xfId="350"/>
    <cellStyle name="Normal 17" xfId="351"/>
    <cellStyle name="Normal 18" xfId="352"/>
    <cellStyle name="Normal 19" xfId="353"/>
    <cellStyle name="Normal 2" xfId="166"/>
    <cellStyle name="Normal 2 2" xfId="321"/>
    <cellStyle name="Normal 2 2 2" xfId="354"/>
    <cellStyle name="Normal 2 2 3" xfId="355"/>
    <cellStyle name="Normal 2 2 4" xfId="372"/>
    <cellStyle name="Normal 2 3" xfId="322"/>
    <cellStyle name="Normal 2 3 2" xfId="356"/>
    <cellStyle name="Normal 2 3 3" xfId="373"/>
    <cellStyle name="Normal 2 4" xfId="357"/>
    <cellStyle name="Normal 2 5" xfId="371"/>
    <cellStyle name="Normal 20" xfId="358"/>
    <cellStyle name="Normal 21" xfId="359"/>
    <cellStyle name="Normal 3" xfId="167"/>
    <cellStyle name="Normal 3 2" xfId="168"/>
    <cellStyle name="Normal 3 3" xfId="360"/>
    <cellStyle name="Normal 3_ITC-Great Plains Heintz 6-24-08a" xfId="169"/>
    <cellStyle name="Normal 4" xfId="1"/>
    <cellStyle name="Normal 4 2" xfId="170"/>
    <cellStyle name="Normal 4 3" xfId="361"/>
    <cellStyle name="Normal 4 4" xfId="362"/>
    <cellStyle name="Normal 4_ITC-Great Plains Heintz 6-24-08a" xfId="171"/>
    <cellStyle name="Normal 5" xfId="172"/>
    <cellStyle name="Normal 5 2" xfId="363"/>
    <cellStyle name="Normal 5 3" xfId="364"/>
    <cellStyle name="Normal 5 4" xfId="374"/>
    <cellStyle name="Normal 6" xfId="173"/>
    <cellStyle name="Normal 6 2" xfId="365"/>
    <cellStyle name="Normal 6 3" xfId="366"/>
    <cellStyle name="Normal 7" xfId="317"/>
    <cellStyle name="Normal 7 2" xfId="377"/>
    <cellStyle name="Normal 8" xfId="367"/>
    <cellStyle name="Normal 8 2" xfId="368"/>
    <cellStyle name="Normal 9" xfId="369"/>
    <cellStyle name="Normal_Attachment GG (2)" xfId="334"/>
    <cellStyle name="Normal_GRE_Rate_Zones_Allocation_11042004" xfId="174"/>
    <cellStyle name="Normal_MTEP12_AppA_Status" xfId="337"/>
    <cellStyle name="Normal_Rate Zone Allocation" xfId="329"/>
    <cellStyle name="Normal_Schedule O Info for Mike" xfId="333"/>
    <cellStyle name="Normal_Sheet1 2" xfId="336"/>
    <cellStyle name="Normal_Sheet3" xfId="332"/>
    <cellStyle name="Output1_Back" xfId="175"/>
    <cellStyle name="p" xfId="176"/>
    <cellStyle name="p_2010 Attachment O  GG_082709" xfId="177"/>
    <cellStyle name="p_2010 Attachment O Template Supporting Work Papers_ITC Midwest" xfId="178"/>
    <cellStyle name="p_2010 Attachment O Template Supporting Work Papers_ITCTransmission" xfId="179"/>
    <cellStyle name="p_2010 Attachment O Template Supporting Work Papers_METC" xfId="180"/>
    <cellStyle name="p_2Mod11" xfId="181"/>
    <cellStyle name="p_aavidmod11.xls Chart 1" xfId="182"/>
    <cellStyle name="p_aavidmod11.xls Chart 2" xfId="183"/>
    <cellStyle name="p_Attachment O &amp; GG" xfId="184"/>
    <cellStyle name="p_charts for capm" xfId="185"/>
    <cellStyle name="p_DCF" xfId="186"/>
    <cellStyle name="p_DCF_2Mod11" xfId="187"/>
    <cellStyle name="p_DCF_aavidmod11.xls Chart 1" xfId="188"/>
    <cellStyle name="p_DCF_aavidmod11.xls Chart 2" xfId="189"/>
    <cellStyle name="p_DCF_charts for capm" xfId="190"/>
    <cellStyle name="p_DCF_DCF5" xfId="191"/>
    <cellStyle name="p_DCF_Template2" xfId="192"/>
    <cellStyle name="p_DCF_Template2_1" xfId="193"/>
    <cellStyle name="p_DCF_VERA" xfId="194"/>
    <cellStyle name="p_DCF_VERA_1" xfId="195"/>
    <cellStyle name="p_DCF_VERA_1_Template2" xfId="196"/>
    <cellStyle name="p_DCF_VERA_aavidmod11.xls Chart 2" xfId="197"/>
    <cellStyle name="p_DCF_VERA_Model02" xfId="198"/>
    <cellStyle name="p_DCF_VERA_Template2" xfId="199"/>
    <cellStyle name="p_DCF_VERA_VERA" xfId="200"/>
    <cellStyle name="p_DCF_VERA_VERA_1" xfId="201"/>
    <cellStyle name="p_DCF_VERA_VERA_2" xfId="202"/>
    <cellStyle name="p_DCF_VERA_VERA_Template2" xfId="203"/>
    <cellStyle name="p_DCF5" xfId="204"/>
    <cellStyle name="p_ITC Great Plains Formula 1-12-09a" xfId="205"/>
    <cellStyle name="p_ITCM 2010 Template" xfId="206"/>
    <cellStyle name="p_ITCMW 2009 Rate" xfId="207"/>
    <cellStyle name="p_ITCMW 2010 Rate_083109" xfId="208"/>
    <cellStyle name="p_ITCOP 2010 Rate_083109" xfId="209"/>
    <cellStyle name="p_ITCT 2009 Rate" xfId="210"/>
    <cellStyle name="p_ITCT New 2010 Attachment O &amp; GG_111209NL" xfId="211"/>
    <cellStyle name="p_METC 2010 Rate_083109" xfId="212"/>
    <cellStyle name="p_Template2" xfId="213"/>
    <cellStyle name="p_Template2_1" xfId="214"/>
    <cellStyle name="p_VERA" xfId="215"/>
    <cellStyle name="p_VERA_1" xfId="216"/>
    <cellStyle name="p_VERA_1_Template2" xfId="217"/>
    <cellStyle name="p_VERA_aavidmod11.xls Chart 2" xfId="218"/>
    <cellStyle name="p_VERA_Model02" xfId="219"/>
    <cellStyle name="p_VERA_Template2" xfId="220"/>
    <cellStyle name="p_VERA_VERA" xfId="221"/>
    <cellStyle name="p_VERA_VERA_1" xfId="222"/>
    <cellStyle name="p_VERA_VERA_2" xfId="223"/>
    <cellStyle name="p_VERA_VERA_Template2" xfId="224"/>
    <cellStyle name="p1" xfId="225"/>
    <cellStyle name="p2" xfId="226"/>
    <cellStyle name="p3" xfId="227"/>
    <cellStyle name="Percent" xfId="331" builtinId="5"/>
    <cellStyle name="Percent %" xfId="228"/>
    <cellStyle name="Percent % Long Underline" xfId="229"/>
    <cellStyle name="Percent (0)" xfId="230"/>
    <cellStyle name="Percent [0]" xfId="231"/>
    <cellStyle name="Percent [1]" xfId="232"/>
    <cellStyle name="Percent [2]" xfId="233"/>
    <cellStyle name="Percent [3]" xfId="234"/>
    <cellStyle name="Percent 0.0%" xfId="235"/>
    <cellStyle name="Percent 0.0% Long Underline" xfId="236"/>
    <cellStyle name="Percent 0.00%" xfId="237"/>
    <cellStyle name="Percent 0.00% Long Underline" xfId="238"/>
    <cellStyle name="Percent 0.000%" xfId="239"/>
    <cellStyle name="Percent 0.000% Long Underline" xfId="240"/>
    <cellStyle name="Percent 0.0000%" xfId="241"/>
    <cellStyle name="Percent 0.0000% Long Underline" xfId="242"/>
    <cellStyle name="Percent 2" xfId="3"/>
    <cellStyle name="Percent 2 2" xfId="243"/>
    <cellStyle name="Percent 3" xfId="244"/>
    <cellStyle name="Percent 3 2" xfId="245"/>
    <cellStyle name="Percent 4" xfId="370"/>
    <cellStyle name="Percent Input" xfId="246"/>
    <cellStyle name="Percent0" xfId="247"/>
    <cellStyle name="Percent1" xfId="248"/>
    <cellStyle name="Percent2" xfId="249"/>
    <cellStyle name="PSChar" xfId="250"/>
    <cellStyle name="PSDate" xfId="251"/>
    <cellStyle name="PSDec" xfId="252"/>
    <cellStyle name="PSdesc" xfId="253"/>
    <cellStyle name="PSHeading" xfId="254"/>
    <cellStyle name="PSInt" xfId="255"/>
    <cellStyle name="PSSpacer" xfId="256"/>
    <cellStyle name="PStest" xfId="257"/>
    <cellStyle name="R00A" xfId="258"/>
    <cellStyle name="R00B" xfId="259"/>
    <cellStyle name="R00L" xfId="260"/>
    <cellStyle name="R01A" xfId="261"/>
    <cellStyle name="R01B" xfId="262"/>
    <cellStyle name="R01H" xfId="263"/>
    <cellStyle name="R01L" xfId="264"/>
    <cellStyle name="R02A" xfId="265"/>
    <cellStyle name="R02B" xfId="266"/>
    <cellStyle name="R02H" xfId="267"/>
    <cellStyle name="R02L" xfId="268"/>
    <cellStyle name="R03A" xfId="269"/>
    <cellStyle name="R03B" xfId="270"/>
    <cellStyle name="R03H" xfId="271"/>
    <cellStyle name="R03L" xfId="272"/>
    <cellStyle name="R04A" xfId="273"/>
    <cellStyle name="R04B" xfId="274"/>
    <cellStyle name="R04H" xfId="275"/>
    <cellStyle name="R04L" xfId="276"/>
    <cellStyle name="R05A" xfId="277"/>
    <cellStyle name="R05B" xfId="278"/>
    <cellStyle name="R05H" xfId="279"/>
    <cellStyle name="R05L" xfId="280"/>
    <cellStyle name="R06A" xfId="281"/>
    <cellStyle name="R06B" xfId="282"/>
    <cellStyle name="R06H" xfId="283"/>
    <cellStyle name="R06L" xfId="284"/>
    <cellStyle name="R07A" xfId="285"/>
    <cellStyle name="R07B" xfId="286"/>
    <cellStyle name="R07H" xfId="287"/>
    <cellStyle name="R07L" xfId="288"/>
    <cellStyle name="RangeBelow" xfId="323"/>
    <cellStyle name="rborder" xfId="289"/>
    <cellStyle name="red" xfId="290"/>
    <cellStyle name="s_HardInc " xfId="291"/>
    <cellStyle name="s_HardInc _ITC Great Plains Formula 1-12-09a" xfId="292"/>
    <cellStyle name="scenario" xfId="293"/>
    <cellStyle name="Sheetmult" xfId="294"/>
    <cellStyle name="Shtmultx" xfId="295"/>
    <cellStyle name="Style 1" xfId="296"/>
    <cellStyle name="STYLE1" xfId="297"/>
    <cellStyle name="STYLE2" xfId="298"/>
    <cellStyle name="SubRoutine" xfId="324"/>
    <cellStyle name="TableHeading" xfId="299"/>
    <cellStyle name="tb" xfId="300"/>
    <cellStyle name="þ(Î'_x000c_ïþ÷_x000c_âþÖ_x0006__x0002_Þ”_x0013__x0007__x0001__x0001_" xfId="325"/>
    <cellStyle name="Tickmark" xfId="301"/>
    <cellStyle name="Title1" xfId="302"/>
    <cellStyle name="top" xfId="303"/>
    <cellStyle name="Unprot" xfId="326"/>
    <cellStyle name="Unprot$" xfId="327"/>
    <cellStyle name="Unprotect" xfId="328"/>
    <cellStyle name="w" xfId="304"/>
    <cellStyle name="XComma" xfId="305"/>
    <cellStyle name="XComma 0.0" xfId="306"/>
    <cellStyle name="XComma 0.00" xfId="307"/>
    <cellStyle name="XComma 0.000" xfId="308"/>
    <cellStyle name="XCurrency" xfId="309"/>
    <cellStyle name="XCurrency 0.0" xfId="310"/>
    <cellStyle name="XCurrency 0.00" xfId="311"/>
    <cellStyle name="XCurrency 0.000" xfId="312"/>
    <cellStyle name="yra" xfId="313"/>
    <cellStyle name="yrActual" xfId="314"/>
    <cellStyle name="yre" xfId="315"/>
    <cellStyle name="yrExpect" xfId="316"/>
  </cellStyles>
  <dxfs count="2">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al%20Services\2008-2038%20Financial%20Forecast\forecastbackups\2008-2038%20Rate%20Forecast%20Chris%2009-25-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Transmission\Transmission%20Strategy%20&amp;%20Business%20Planning\Rates\MISO%20Attachment%20O\2015\Final%202015%20Rates\Attachment%20MM\2015%20Attach%20MM%20-%20GRE_ER13-674_09_01_2014%20OASIS%20Posting%20.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6"/>
  <sheetViews>
    <sheetView tabSelected="1" zoomScaleNormal="100" zoomScaleSheetLayoutView="80" workbookViewId="0">
      <selection activeCell="L33" sqref="L33"/>
    </sheetView>
  </sheetViews>
  <sheetFormatPr defaultColWidth="9.140625" defaultRowHeight="14.25"/>
  <cols>
    <col min="1" max="1" width="9.140625" style="6"/>
    <col min="2" max="8" width="9.140625" style="3"/>
    <col min="9" max="9" width="15.5703125" style="4" bestFit="1" customWidth="1"/>
    <col min="10" max="10" width="9.140625" style="3"/>
    <col min="11" max="11" width="12.140625" style="3" bestFit="1" customWidth="1"/>
    <col min="12" max="12" width="11.140625" style="3" bestFit="1" customWidth="1"/>
    <col min="13" max="16384" width="9.140625" style="3"/>
  </cols>
  <sheetData>
    <row r="1" spans="1:14" ht="25.5">
      <c r="A1" s="1" t="s">
        <v>729</v>
      </c>
      <c r="B1" s="2"/>
      <c r="C1" s="2"/>
      <c r="D1" s="2"/>
    </row>
    <row r="3" spans="1:14" s="5" customFormat="1" ht="15">
      <c r="A3" s="5" t="s">
        <v>0</v>
      </c>
      <c r="B3" s="5" t="s">
        <v>1</v>
      </c>
      <c r="I3" s="4"/>
    </row>
    <row r="4" spans="1:14" s="5" customFormat="1" ht="15">
      <c r="I4" s="4"/>
    </row>
    <row r="5" spans="1:14">
      <c r="B5" s="7" t="s">
        <v>2</v>
      </c>
      <c r="C5" s="8"/>
      <c r="D5" s="8"/>
      <c r="E5" s="8"/>
      <c r="I5" s="9">
        <f>'2015 Attachment O Actuals'!J36</f>
        <v>102446956.00653797</v>
      </c>
    </row>
    <row r="6" spans="1:14">
      <c r="B6" s="7" t="s">
        <v>3</v>
      </c>
      <c r="C6" s="8"/>
      <c r="D6" s="8"/>
      <c r="E6" s="8"/>
      <c r="I6" s="10">
        <f>'2015 Attachment O Projected'!J36</f>
        <v>97312435.050831825</v>
      </c>
      <c r="K6" s="6"/>
    </row>
    <row r="7" spans="1:14">
      <c r="B7" s="7" t="s">
        <v>4</v>
      </c>
      <c r="C7" s="8"/>
      <c r="D7" s="8"/>
      <c r="E7" s="8"/>
      <c r="G7" s="6" t="s">
        <v>5</v>
      </c>
      <c r="H7" s="3" t="s">
        <v>5</v>
      </c>
      <c r="I7" s="11">
        <f>I6-I5</f>
        <v>-5134520.9557061493</v>
      </c>
    </row>
    <row r="8" spans="1:14">
      <c r="B8" s="8"/>
      <c r="C8" s="8"/>
      <c r="D8" s="8"/>
      <c r="E8" s="8"/>
    </row>
    <row r="9" spans="1:14">
      <c r="B9" s="8"/>
      <c r="C9" s="8"/>
      <c r="D9" s="8"/>
    </row>
    <row r="10" spans="1:14">
      <c r="B10" s="8"/>
      <c r="C10" s="8"/>
      <c r="D10" s="8"/>
    </row>
    <row r="11" spans="1:14" s="5" customFormat="1" ht="15">
      <c r="A11" s="5" t="s">
        <v>6</v>
      </c>
      <c r="B11" s="12" t="s">
        <v>7</v>
      </c>
      <c r="C11" s="12"/>
      <c r="D11" s="12"/>
      <c r="I11" s="4"/>
    </row>
    <row r="12" spans="1:14">
      <c r="B12" s="8"/>
      <c r="C12" s="8"/>
      <c r="D12" s="8"/>
    </row>
    <row r="13" spans="1:14">
      <c r="B13" s="7" t="s">
        <v>8</v>
      </c>
      <c r="C13" s="8"/>
      <c r="D13" s="8"/>
      <c r="I13" s="13">
        <f>'2015 Attachment O Actuals'!J46</f>
        <v>1957755</v>
      </c>
    </row>
    <row r="14" spans="1:14">
      <c r="B14" s="7" t="s">
        <v>9</v>
      </c>
      <c r="C14" s="8"/>
      <c r="D14" s="8"/>
      <c r="I14" s="14">
        <f>'2015 Attachment O Projected'!J46</f>
        <v>2114679</v>
      </c>
    </row>
    <row r="15" spans="1:14">
      <c r="B15" s="7" t="s">
        <v>10</v>
      </c>
      <c r="C15" s="8"/>
      <c r="D15" s="8"/>
      <c r="I15" s="11">
        <f>I13-I14</f>
        <v>-156924</v>
      </c>
      <c r="K15" s="485"/>
      <c r="N15" s="263"/>
    </row>
    <row r="16" spans="1:14">
      <c r="B16" s="7" t="s">
        <v>11</v>
      </c>
      <c r="C16" s="8"/>
      <c r="D16" s="8"/>
      <c r="I16" s="15">
        <f>'2015 Attachment O Projected'!E48</f>
        <v>46.017591819293528</v>
      </c>
    </row>
    <row r="17" spans="1:12">
      <c r="B17" s="7" t="s">
        <v>12</v>
      </c>
      <c r="C17" s="8"/>
      <c r="D17" s="8"/>
      <c r="I17" s="11">
        <f>I15*I16</f>
        <v>-7221264.5786508173</v>
      </c>
    </row>
    <row r="18" spans="1:12">
      <c r="B18" s="8"/>
      <c r="C18" s="8"/>
      <c r="D18" s="8"/>
    </row>
    <row r="19" spans="1:12">
      <c r="B19" s="8"/>
      <c r="C19" s="8"/>
      <c r="D19" s="8"/>
    </row>
    <row r="20" spans="1:12">
      <c r="B20" s="8"/>
      <c r="C20" s="8"/>
      <c r="D20" s="8"/>
    </row>
    <row r="21" spans="1:12" s="5" customFormat="1" ht="15">
      <c r="A21" s="5" t="s">
        <v>13</v>
      </c>
      <c r="B21" s="12" t="s">
        <v>14</v>
      </c>
      <c r="C21" s="12"/>
      <c r="D21" s="12"/>
      <c r="I21" s="4"/>
    </row>
    <row r="22" spans="1:12">
      <c r="B22" s="8"/>
      <c r="C22" s="8"/>
      <c r="D22" s="8"/>
    </row>
    <row r="23" spans="1:12">
      <c r="B23" s="16" t="s">
        <v>15</v>
      </c>
      <c r="C23" s="8"/>
      <c r="D23" s="8"/>
      <c r="I23" s="11">
        <f>I7</f>
        <v>-5134520.9557061493</v>
      </c>
    </row>
    <row r="24" spans="1:12">
      <c r="B24" s="16" t="s">
        <v>7</v>
      </c>
      <c r="C24" s="8"/>
      <c r="D24" s="8"/>
      <c r="I24" s="10">
        <f>I17</f>
        <v>-7221264.5786508173</v>
      </c>
    </row>
    <row r="25" spans="1:12">
      <c r="B25" s="16" t="s">
        <v>732</v>
      </c>
      <c r="C25" s="8"/>
      <c r="D25" s="8"/>
      <c r="I25" s="11">
        <f>SUM(I23:I24)</f>
        <v>-12355785.534356967</v>
      </c>
      <c r="L25" s="385"/>
    </row>
    <row r="26" spans="1:12">
      <c r="B26" s="16"/>
      <c r="C26" s="8"/>
      <c r="D26" s="8"/>
      <c r="I26" s="17"/>
    </row>
    <row r="27" spans="1:12" ht="15">
      <c r="B27" s="12" t="s">
        <v>5</v>
      </c>
      <c r="C27" s="12"/>
      <c r="D27" s="12"/>
      <c r="E27" s="5"/>
      <c r="F27" s="5"/>
      <c r="G27" s="5"/>
      <c r="H27" s="5"/>
    </row>
    <row r="28" spans="1:12">
      <c r="B28" s="18" t="s">
        <v>16</v>
      </c>
      <c r="C28" s="8"/>
      <c r="D28" s="8"/>
    </row>
    <row r="29" spans="1:12">
      <c r="B29" s="16" t="s">
        <v>730</v>
      </c>
      <c r="C29" s="8"/>
      <c r="D29" s="8"/>
      <c r="E29" s="8"/>
      <c r="F29" s="8"/>
      <c r="G29" s="8"/>
      <c r="H29" s="8"/>
      <c r="I29" s="19">
        <f>Interest!D26</f>
        <v>1.8435789473684211E-2</v>
      </c>
      <c r="J29" s="6"/>
    </row>
    <row r="30" spans="1:12">
      <c r="B30" s="16" t="s">
        <v>731</v>
      </c>
      <c r="C30" s="8"/>
      <c r="D30" s="8"/>
      <c r="I30" s="10">
        <f>I25*I29*2</f>
        <v>-455577.32178679563</v>
      </c>
      <c r="L30" s="385"/>
    </row>
    <row r="31" spans="1:12" ht="15" thickBot="1">
      <c r="B31" s="16" t="s">
        <v>17</v>
      </c>
      <c r="C31" s="8"/>
      <c r="D31" s="8"/>
      <c r="I31" s="20">
        <f>I25+I30</f>
        <v>-12811362.856143761</v>
      </c>
    </row>
    <row r="32" spans="1:12" ht="15" thickTop="1">
      <c r="I32" s="21"/>
    </row>
    <row r="33" spans="1:12">
      <c r="A33" s="22"/>
      <c r="B33" s="23"/>
    </row>
    <row r="34" spans="1:12" ht="15" customHeight="1">
      <c r="A34" s="676" t="s">
        <v>5</v>
      </c>
      <c r="B34" s="676"/>
      <c r="C34" s="676"/>
      <c r="D34" s="676"/>
      <c r="E34" s="677"/>
      <c r="F34" s="676"/>
      <c r="G34" s="676"/>
      <c r="H34" s="676"/>
      <c r="I34" s="676"/>
    </row>
    <row r="35" spans="1:12">
      <c r="I35" s="384"/>
      <c r="K35" s="386"/>
      <c r="L35" s="386"/>
    </row>
    <row r="36" spans="1:12" ht="30" customHeight="1">
      <c r="A36" s="676"/>
      <c r="B36" s="676"/>
      <c r="C36" s="676"/>
      <c r="D36" s="676"/>
      <c r="E36" s="676"/>
      <c r="F36" s="676"/>
      <c r="G36" s="676"/>
      <c r="H36" s="676"/>
      <c r="I36" s="676"/>
    </row>
  </sheetData>
  <mergeCells count="2">
    <mergeCell ref="A34:I34"/>
    <mergeCell ref="A36:I36"/>
  </mergeCells>
  <pageMargins left="0.7" right="0.7" top="0.75" bottom="0.75" header="0.3" footer="0.3"/>
  <pageSetup scale="8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423"/>
  <sheetViews>
    <sheetView topLeftCell="A174" zoomScale="80" zoomScaleNormal="80" zoomScaleSheetLayoutView="80" workbookViewId="0">
      <selection activeCell="T52" sqref="T52"/>
    </sheetView>
  </sheetViews>
  <sheetFormatPr defaultColWidth="11.42578125" defaultRowHeight="11.25"/>
  <cols>
    <col min="1" max="1" width="7.7109375" style="24" customWidth="1"/>
    <col min="2" max="2" width="5.28515625" style="24" customWidth="1"/>
    <col min="3" max="3" width="44" style="24" customWidth="1"/>
    <col min="4" max="4" width="35.28515625" style="24" customWidth="1"/>
    <col min="5" max="5" width="20" style="24" customWidth="1"/>
    <col min="6" max="6" width="9.42578125" style="24" customWidth="1"/>
    <col min="7" max="7" width="8.28515625" style="24" customWidth="1"/>
    <col min="8" max="8" width="12.85546875" style="24" customWidth="1"/>
    <col min="9" max="9" width="10.28515625" style="24" customWidth="1"/>
    <col min="10" max="10" width="17.5703125" style="24" customWidth="1"/>
    <col min="11" max="11" width="4" style="24" customWidth="1"/>
    <col min="12" max="12" width="18.42578125" style="24" customWidth="1"/>
    <col min="13" max="13" width="2.42578125" style="24" customWidth="1"/>
    <col min="14" max="14" width="24.5703125" style="24" customWidth="1"/>
    <col min="15" max="16" width="15.42578125" style="24" customWidth="1"/>
    <col min="17" max="17" width="19.140625" style="24" bestFit="1" customWidth="1"/>
    <col min="18" max="18" width="20.5703125" style="24" bestFit="1" customWidth="1"/>
    <col min="19" max="19" width="15.5703125" style="24" customWidth="1"/>
    <col min="20" max="16384" width="11.42578125" style="24"/>
  </cols>
  <sheetData>
    <row r="1" spans="1:20" ht="15">
      <c r="L1" s="678" t="s">
        <v>602</v>
      </c>
      <c r="M1" s="678"/>
    </row>
    <row r="2" spans="1:20" ht="15">
      <c r="A2" s="67"/>
      <c r="B2" s="67"/>
      <c r="C2" s="85"/>
      <c r="D2" s="85"/>
      <c r="E2" s="86"/>
      <c r="F2" s="85"/>
      <c r="G2" s="85"/>
      <c r="H2" s="85"/>
      <c r="I2" s="33"/>
      <c r="J2" s="33"/>
      <c r="K2" s="33"/>
      <c r="L2" s="678" t="s">
        <v>410</v>
      </c>
      <c r="M2" s="678"/>
      <c r="N2" s="55"/>
      <c r="O2" s="31"/>
      <c r="P2" s="55"/>
      <c r="Q2" s="31"/>
      <c r="R2" s="31"/>
      <c r="S2" s="31"/>
    </row>
    <row r="3" spans="1:20" ht="15">
      <c r="A3" s="67"/>
      <c r="B3" s="67"/>
      <c r="C3" s="85"/>
      <c r="D3" s="85"/>
      <c r="E3" s="86"/>
      <c r="F3" s="85"/>
      <c r="G3" s="85"/>
      <c r="H3" s="85"/>
      <c r="I3" s="33"/>
      <c r="J3" s="33"/>
      <c r="K3" s="33"/>
      <c r="L3" s="33"/>
      <c r="M3" s="55"/>
      <c r="N3" s="55"/>
      <c r="O3" s="31"/>
      <c r="P3" s="55"/>
      <c r="Q3" s="31"/>
      <c r="R3" s="31"/>
      <c r="S3" s="31"/>
    </row>
    <row r="4" spans="1:20" ht="16.5">
      <c r="A4" s="67"/>
      <c r="B4" s="67"/>
      <c r="C4" s="85" t="s">
        <v>409</v>
      </c>
      <c r="D4" s="85"/>
      <c r="E4" s="86" t="s">
        <v>18</v>
      </c>
      <c r="F4" s="85"/>
      <c r="G4" s="85"/>
      <c r="H4" s="85"/>
      <c r="I4" s="33"/>
      <c r="J4" s="261" t="s">
        <v>733</v>
      </c>
      <c r="K4" s="36"/>
      <c r="L4" s="36"/>
      <c r="M4" s="46"/>
      <c r="N4" s="55"/>
      <c r="O4" s="31"/>
      <c r="P4" s="55"/>
      <c r="Q4" s="31"/>
      <c r="R4" s="31"/>
      <c r="S4" s="31"/>
    </row>
    <row r="5" spans="1:20" ht="15">
      <c r="A5" s="67"/>
      <c r="B5" s="67"/>
      <c r="C5" s="85"/>
      <c r="D5" s="79"/>
      <c r="E5" s="84" t="s">
        <v>408</v>
      </c>
      <c r="F5" s="79"/>
      <c r="G5" s="79"/>
      <c r="H5" s="79"/>
      <c r="I5" s="33"/>
      <c r="J5" s="33"/>
      <c r="K5" s="33"/>
      <c r="L5" s="33"/>
      <c r="M5" s="55"/>
      <c r="N5" s="55"/>
      <c r="O5" s="31"/>
      <c r="P5" s="55"/>
      <c r="Q5" s="31"/>
      <c r="R5" s="31"/>
      <c r="S5" s="31"/>
    </row>
    <row r="6" spans="1:20" ht="15">
      <c r="A6" s="67"/>
      <c r="B6" s="67"/>
      <c r="C6" s="33"/>
      <c r="D6" s="33"/>
      <c r="E6" s="33"/>
      <c r="F6" s="33"/>
      <c r="G6" s="33"/>
      <c r="H6" s="33"/>
      <c r="I6" s="33"/>
      <c r="J6" s="33"/>
      <c r="K6" s="33"/>
      <c r="L6" s="33"/>
      <c r="M6" s="55"/>
      <c r="N6" s="55"/>
      <c r="O6" s="31"/>
      <c r="P6" s="55"/>
      <c r="Q6" s="31"/>
      <c r="R6" s="31"/>
      <c r="S6" s="31"/>
    </row>
    <row r="7" spans="1:20" ht="15">
      <c r="A7" s="81"/>
      <c r="B7" s="67"/>
      <c r="C7" s="33"/>
      <c r="D7" s="33"/>
      <c r="E7" s="260" t="s">
        <v>19</v>
      </c>
      <c r="F7" s="33"/>
      <c r="G7" s="33"/>
      <c r="H7" s="33"/>
      <c r="I7" s="33"/>
      <c r="J7" s="33"/>
      <c r="K7" s="33"/>
      <c r="L7" s="33"/>
      <c r="M7" s="55"/>
      <c r="N7" s="55"/>
      <c r="O7" s="31"/>
      <c r="P7" s="55"/>
      <c r="Q7" s="31"/>
      <c r="R7" s="31"/>
      <c r="S7" s="31"/>
    </row>
    <row r="8" spans="1:20" ht="15">
      <c r="A8" s="81"/>
      <c r="B8" s="67"/>
      <c r="C8" s="33"/>
      <c r="D8" s="33"/>
      <c r="E8" s="170"/>
      <c r="F8" s="33"/>
      <c r="G8" s="33"/>
      <c r="H8" s="33"/>
      <c r="I8" s="33"/>
      <c r="J8" s="33"/>
      <c r="K8" s="33"/>
      <c r="L8" s="33"/>
      <c r="M8" s="55"/>
      <c r="N8" s="55"/>
      <c r="O8" s="31"/>
      <c r="P8" s="55"/>
      <c r="Q8" s="31"/>
      <c r="R8" s="31"/>
      <c r="S8" s="31"/>
    </row>
    <row r="9" spans="1:20" ht="15">
      <c r="A9" s="47" t="s">
        <v>24</v>
      </c>
      <c r="B9" s="67"/>
      <c r="C9" s="33"/>
      <c r="D9" s="33"/>
      <c r="E9" s="170"/>
      <c r="F9" s="33"/>
      <c r="G9" s="33"/>
      <c r="H9" s="33"/>
      <c r="I9" s="33"/>
      <c r="J9" s="47" t="s">
        <v>338</v>
      </c>
      <c r="K9" s="33"/>
      <c r="L9" s="33"/>
      <c r="M9" s="55"/>
      <c r="N9" s="55"/>
      <c r="O9" s="31"/>
      <c r="P9" s="55"/>
      <c r="Q9" s="31"/>
      <c r="R9" s="31"/>
      <c r="S9" s="31"/>
    </row>
    <row r="10" spans="1:20" ht="15.75" thickBot="1">
      <c r="A10" s="118" t="s">
        <v>27</v>
      </c>
      <c r="B10" s="67"/>
      <c r="C10" s="33"/>
      <c r="D10" s="33"/>
      <c r="E10" s="33"/>
      <c r="F10" s="33"/>
      <c r="G10" s="33"/>
      <c r="H10" s="33"/>
      <c r="I10" s="33"/>
      <c r="J10" s="118" t="s">
        <v>407</v>
      </c>
      <c r="K10" s="33"/>
      <c r="L10" s="33"/>
      <c r="M10" s="55"/>
      <c r="N10" s="55"/>
      <c r="O10" s="31"/>
      <c r="P10" s="55"/>
      <c r="Q10" s="31"/>
      <c r="R10" s="31"/>
      <c r="S10" s="31"/>
    </row>
    <row r="11" spans="1:20" ht="15">
      <c r="A11" s="47">
        <v>1</v>
      </c>
      <c r="B11" s="67"/>
      <c r="C11" s="33" t="s">
        <v>406</v>
      </c>
      <c r="D11" s="33"/>
      <c r="E11" s="245"/>
      <c r="F11" s="33"/>
      <c r="G11" s="33"/>
      <c r="H11" s="33"/>
      <c r="I11" s="33"/>
      <c r="J11" s="259">
        <f>+J215</f>
        <v>95257351.415741473</v>
      </c>
      <c r="K11" s="33"/>
      <c r="L11" s="33"/>
      <c r="M11" s="55"/>
      <c r="N11" s="55"/>
      <c r="O11" s="31"/>
      <c r="P11" s="55"/>
      <c r="Q11" s="31"/>
      <c r="R11" s="31"/>
      <c r="S11" s="31"/>
    </row>
    <row r="12" spans="1:20" ht="15">
      <c r="A12" s="47"/>
      <c r="B12" s="67"/>
      <c r="C12" s="33"/>
      <c r="D12" s="33"/>
      <c r="E12" s="33"/>
      <c r="F12" s="33"/>
      <c r="G12" s="33"/>
      <c r="H12" s="33"/>
      <c r="I12" s="33"/>
      <c r="J12" s="245"/>
      <c r="K12" s="33"/>
      <c r="L12" s="33"/>
      <c r="M12" s="55"/>
      <c r="N12" s="55"/>
      <c r="O12" s="31"/>
      <c r="P12" s="55"/>
      <c r="Q12" s="31"/>
      <c r="R12" s="31"/>
      <c r="S12" s="31"/>
    </row>
    <row r="13" spans="1:20" ht="15">
      <c r="A13" s="47"/>
      <c r="B13" s="67"/>
      <c r="C13" s="33"/>
      <c r="D13" s="33"/>
      <c r="E13" s="33"/>
      <c r="F13" s="33"/>
      <c r="G13" s="33"/>
      <c r="H13" s="33"/>
      <c r="I13" s="33"/>
      <c r="J13" s="245"/>
      <c r="K13" s="33"/>
      <c r="L13" s="33"/>
      <c r="M13" s="55"/>
      <c r="N13" s="55"/>
      <c r="O13" s="31"/>
      <c r="P13" s="55"/>
      <c r="Q13" s="31"/>
      <c r="R13" s="31"/>
      <c r="S13" s="31"/>
    </row>
    <row r="14" spans="1:20" ht="15.75" thickBot="1">
      <c r="A14" s="47" t="s">
        <v>5</v>
      </c>
      <c r="B14" s="67"/>
      <c r="C14" s="85" t="s">
        <v>405</v>
      </c>
      <c r="D14" s="79" t="s">
        <v>404</v>
      </c>
      <c r="E14" s="118" t="s">
        <v>403</v>
      </c>
      <c r="F14" s="79"/>
      <c r="G14" s="258" t="s">
        <v>26</v>
      </c>
      <c r="H14" s="258"/>
      <c r="I14" s="33"/>
      <c r="J14" s="245"/>
      <c r="K14" s="33"/>
      <c r="L14" s="33"/>
      <c r="M14" s="55"/>
      <c r="N14" s="55"/>
      <c r="O14" s="31"/>
      <c r="P14" s="55"/>
      <c r="Q14" s="31"/>
      <c r="R14" s="31"/>
      <c r="S14" s="31"/>
    </row>
    <row r="15" spans="1:20" ht="15">
      <c r="A15" s="47">
        <v>2</v>
      </c>
      <c r="B15" s="67"/>
      <c r="C15" s="85" t="s">
        <v>402</v>
      </c>
      <c r="D15" s="79" t="s">
        <v>401</v>
      </c>
      <c r="E15" s="79">
        <f>J298</f>
        <v>0</v>
      </c>
      <c r="F15" s="79"/>
      <c r="G15" s="79" t="s">
        <v>192</v>
      </c>
      <c r="H15" s="139">
        <f>J251</f>
        <v>0.94990402295654353</v>
      </c>
      <c r="I15" s="79"/>
      <c r="J15" s="79">
        <f>+H15*E15</f>
        <v>0</v>
      </c>
      <c r="K15" s="33"/>
      <c r="L15" s="33"/>
      <c r="M15" s="55"/>
      <c r="N15" s="49"/>
      <c r="O15" s="48"/>
      <c r="P15" s="49"/>
      <c r="Q15" s="48"/>
      <c r="R15" s="48"/>
      <c r="S15" s="48"/>
      <c r="T15" s="25"/>
    </row>
    <row r="16" spans="1:20" ht="15">
      <c r="A16" s="47">
        <v>3</v>
      </c>
      <c r="B16" s="67"/>
      <c r="C16" s="85" t="s">
        <v>400</v>
      </c>
      <c r="D16" s="79" t="s">
        <v>399</v>
      </c>
      <c r="E16" s="79">
        <f>J305</f>
        <v>3478900.0000000056</v>
      </c>
      <c r="F16" s="79"/>
      <c r="G16" s="79" t="str">
        <f>+G15</f>
        <v>TP</v>
      </c>
      <c r="H16" s="139">
        <f>+H15</f>
        <v>0.94990402295654353</v>
      </c>
      <c r="I16" s="79"/>
      <c r="J16" s="79">
        <f>+H16*E16</f>
        <v>3304621.1054635243</v>
      </c>
      <c r="K16" s="33"/>
      <c r="L16" s="33"/>
      <c r="M16" s="55"/>
      <c r="N16" s="49"/>
      <c r="O16" s="48"/>
      <c r="P16" s="49"/>
      <c r="Q16" s="48"/>
      <c r="R16" s="48"/>
      <c r="S16" s="48"/>
      <c r="T16" s="25"/>
    </row>
    <row r="17" spans="1:20" ht="15">
      <c r="A17" s="47">
        <v>4</v>
      </c>
      <c r="B17" s="67"/>
      <c r="C17" s="85" t="s">
        <v>398</v>
      </c>
      <c r="D17" s="79"/>
      <c r="E17" s="249">
        <v>0</v>
      </c>
      <c r="F17" s="79"/>
      <c r="G17" s="79" t="s">
        <v>192</v>
      </c>
      <c r="H17" s="139">
        <f>+H15</f>
        <v>0.94990402295654353</v>
      </c>
      <c r="I17" s="79"/>
      <c r="J17" s="79">
        <f>+H17*E17</f>
        <v>0</v>
      </c>
      <c r="K17" s="33"/>
      <c r="L17" s="33"/>
      <c r="M17" s="55"/>
      <c r="N17" s="257" t="s">
        <v>397</v>
      </c>
      <c r="O17" s="48"/>
      <c r="P17" s="49"/>
      <c r="Q17" s="48"/>
      <c r="R17" s="48"/>
      <c r="S17" s="48"/>
      <c r="T17" s="25"/>
    </row>
    <row r="18" spans="1:20" ht="15.75" thickBot="1">
      <c r="A18" s="47">
        <v>5</v>
      </c>
      <c r="B18" s="67"/>
      <c r="C18" s="85" t="s">
        <v>396</v>
      </c>
      <c r="D18" s="79"/>
      <c r="E18" s="249">
        <v>0</v>
      </c>
      <c r="F18" s="79"/>
      <c r="G18" s="79" t="s">
        <v>192</v>
      </c>
      <c r="H18" s="139">
        <f>+H15</f>
        <v>0.94990402295654353</v>
      </c>
      <c r="I18" s="79"/>
      <c r="J18" s="138">
        <f>+H18*E18</f>
        <v>0</v>
      </c>
      <c r="K18" s="33"/>
      <c r="L18" s="33"/>
      <c r="M18" s="55"/>
      <c r="N18" s="257" t="s">
        <v>395</v>
      </c>
      <c r="O18" s="48"/>
      <c r="P18" s="49"/>
      <c r="Q18" s="48"/>
      <c r="R18" s="48"/>
      <c r="S18" s="48"/>
      <c r="T18" s="25"/>
    </row>
    <row r="19" spans="1:20" ht="15">
      <c r="A19" s="47">
        <v>6</v>
      </c>
      <c r="B19" s="67"/>
      <c r="C19" s="85" t="s">
        <v>394</v>
      </c>
      <c r="D19" s="33"/>
      <c r="E19" s="250" t="s">
        <v>5</v>
      </c>
      <c r="F19" s="79"/>
      <c r="G19" s="79"/>
      <c r="H19" s="139"/>
      <c r="I19" s="79"/>
      <c r="J19" s="79">
        <f>SUM(J15:J18)</f>
        <v>3304621.1054635243</v>
      </c>
      <c r="K19" s="33"/>
      <c r="L19" s="33"/>
      <c r="M19" s="55"/>
      <c r="N19" s="49"/>
      <c r="O19" s="48"/>
      <c r="P19" s="49"/>
      <c r="Q19" s="48"/>
      <c r="R19" s="48"/>
      <c r="S19" s="48"/>
      <c r="T19" s="25"/>
    </row>
    <row r="20" spans="1:20" ht="15">
      <c r="A20" s="47"/>
      <c r="B20" s="67"/>
      <c r="C20" s="67"/>
      <c r="D20" s="33"/>
      <c r="E20" s="79" t="s">
        <v>5</v>
      </c>
      <c r="F20" s="33"/>
      <c r="G20" s="33"/>
      <c r="H20" s="139"/>
      <c r="I20" s="33"/>
      <c r="J20" s="67"/>
      <c r="K20" s="33"/>
      <c r="L20" s="33"/>
      <c r="M20" s="55"/>
      <c r="N20" s="49"/>
      <c r="O20" s="48"/>
      <c r="P20" s="49"/>
      <c r="Q20" s="48"/>
      <c r="R20" s="48"/>
      <c r="S20" s="48"/>
      <c r="T20" s="25"/>
    </row>
    <row r="21" spans="1:20" ht="15">
      <c r="A21" s="45" t="s">
        <v>393</v>
      </c>
      <c r="B21" s="124"/>
      <c r="C21" s="210" t="s">
        <v>2</v>
      </c>
      <c r="D21" s="36"/>
      <c r="E21" s="112"/>
      <c r="F21" s="36"/>
      <c r="G21" s="36"/>
      <c r="H21" s="254"/>
      <c r="I21" s="36"/>
      <c r="J21" s="192">
        <v>100054293</v>
      </c>
      <c r="K21" s="33"/>
      <c r="L21" s="33"/>
      <c r="M21" s="55"/>
      <c r="N21" s="49"/>
      <c r="O21" s="48"/>
      <c r="P21" s="49"/>
      <c r="Q21" s="48"/>
      <c r="R21" s="48"/>
      <c r="S21" s="48"/>
      <c r="T21" s="25"/>
    </row>
    <row r="22" spans="1:20" ht="15.75" thickBot="1">
      <c r="A22" s="45" t="s">
        <v>392</v>
      </c>
      <c r="B22" s="124"/>
      <c r="C22" s="210" t="s">
        <v>3</v>
      </c>
      <c r="D22" s="36"/>
      <c r="E22" s="112"/>
      <c r="F22" s="36"/>
      <c r="G22" s="36"/>
      <c r="H22" s="254"/>
      <c r="I22" s="36"/>
      <c r="J22" s="387">
        <v>96975134.499834463</v>
      </c>
      <c r="K22" s="33"/>
      <c r="L22" s="33"/>
      <c r="M22" s="55"/>
      <c r="N22" s="49"/>
      <c r="O22" s="48"/>
      <c r="P22" s="49"/>
      <c r="Q22" s="48"/>
      <c r="R22" s="48"/>
      <c r="S22" s="48"/>
      <c r="T22" s="25"/>
    </row>
    <row r="23" spans="1:20" ht="15">
      <c r="A23" s="45" t="s">
        <v>391</v>
      </c>
      <c r="B23" s="124"/>
      <c r="C23" s="210" t="s">
        <v>4</v>
      </c>
      <c r="D23" s="36" t="s">
        <v>390</v>
      </c>
      <c r="E23" s="112"/>
      <c r="F23" s="36"/>
      <c r="G23" s="36"/>
      <c r="H23" s="254"/>
      <c r="I23" s="36"/>
      <c r="J23" s="388">
        <f>J21-J22</f>
        <v>3079158.500165537</v>
      </c>
      <c r="K23" s="33"/>
      <c r="L23" s="33"/>
      <c r="M23" s="55"/>
      <c r="N23" s="49"/>
      <c r="O23" s="48"/>
      <c r="P23" s="49"/>
      <c r="Q23" s="48"/>
      <c r="R23" s="48"/>
      <c r="S23" s="48"/>
      <c r="T23" s="25"/>
    </row>
    <row r="24" spans="1:20" ht="15">
      <c r="A24" s="45"/>
      <c r="B24" s="124"/>
      <c r="C24" s="210"/>
      <c r="D24" s="36"/>
      <c r="E24" s="112"/>
      <c r="F24" s="36"/>
      <c r="G24" s="36"/>
      <c r="H24" s="254"/>
      <c r="I24" s="36"/>
      <c r="J24" s="521"/>
      <c r="K24" s="33"/>
      <c r="L24" s="33"/>
      <c r="M24" s="55"/>
      <c r="N24" s="49"/>
      <c r="O24" s="48"/>
      <c r="P24" s="49"/>
      <c r="Q24" s="48"/>
      <c r="R24" s="48"/>
      <c r="S24" s="48"/>
      <c r="T24" s="25"/>
    </row>
    <row r="25" spans="1:20" ht="15">
      <c r="A25" s="45" t="s">
        <v>389</v>
      </c>
      <c r="B25" s="124"/>
      <c r="C25" s="210" t="s">
        <v>8</v>
      </c>
      <c r="D25" s="36"/>
      <c r="E25" s="112"/>
      <c r="F25" s="36"/>
      <c r="G25" s="36"/>
      <c r="H25" s="254"/>
      <c r="I25" s="36"/>
      <c r="J25" s="192">
        <v>2012415</v>
      </c>
      <c r="K25" s="33"/>
      <c r="L25" s="33"/>
      <c r="M25" s="55"/>
      <c r="N25" s="49"/>
      <c r="O25" s="48"/>
      <c r="P25" s="49"/>
      <c r="Q25" s="48"/>
      <c r="R25" s="48"/>
      <c r="S25" s="48"/>
      <c r="T25" s="25"/>
    </row>
    <row r="26" spans="1:20" ht="15.75" thickBot="1">
      <c r="A26" s="45" t="s">
        <v>388</v>
      </c>
      <c r="B26" s="124"/>
      <c r="C26" s="210" t="s">
        <v>9</v>
      </c>
      <c r="D26" s="36"/>
      <c r="E26" s="112"/>
      <c r="F26" s="36"/>
      <c r="G26" s="36"/>
      <c r="H26" s="254"/>
      <c r="I26" s="36"/>
      <c r="J26" s="387">
        <v>2023751</v>
      </c>
      <c r="K26" s="33"/>
      <c r="L26" s="33"/>
      <c r="M26" s="55"/>
      <c r="N26" s="49"/>
      <c r="O26" s="48"/>
      <c r="P26" s="49"/>
      <c r="Q26" s="48"/>
      <c r="R26" s="48"/>
      <c r="S26" s="48"/>
      <c r="T26" s="25"/>
    </row>
    <row r="27" spans="1:20" ht="15">
      <c r="A27" s="45" t="s">
        <v>387</v>
      </c>
      <c r="B27" s="124"/>
      <c r="C27" s="210" t="s">
        <v>10</v>
      </c>
      <c r="D27" s="36" t="s">
        <v>386</v>
      </c>
      <c r="E27" s="112"/>
      <c r="F27" s="36"/>
      <c r="G27" s="36"/>
      <c r="H27" s="254"/>
      <c r="I27" s="36"/>
      <c r="J27" s="389">
        <f>+J26-J25</f>
        <v>11336</v>
      </c>
      <c r="K27" s="33"/>
      <c r="L27" s="33"/>
      <c r="M27" s="55"/>
      <c r="N27" s="49"/>
      <c r="O27" s="48"/>
      <c r="P27" s="49"/>
      <c r="Q27" s="48"/>
      <c r="R27" s="48"/>
      <c r="S27" s="48"/>
      <c r="T27" s="25"/>
    </row>
    <row r="28" spans="1:20" ht="15.75" thickBot="1">
      <c r="A28" s="45" t="s">
        <v>385</v>
      </c>
      <c r="B28" s="124"/>
      <c r="C28" s="210" t="s">
        <v>11</v>
      </c>
      <c r="D28" s="36"/>
      <c r="E28" s="112"/>
      <c r="F28" s="36"/>
      <c r="G28" s="36"/>
      <c r="H28" s="254"/>
      <c r="I28" s="36"/>
      <c r="J28" s="262">
        <v>47.918510972859046</v>
      </c>
      <c r="K28" s="33"/>
      <c r="L28" s="33"/>
      <c r="M28" s="55"/>
      <c r="N28" s="49"/>
      <c r="O28" s="48"/>
      <c r="P28" s="49"/>
      <c r="Q28" s="48"/>
      <c r="R28" s="48"/>
      <c r="S28" s="48"/>
      <c r="T28" s="25"/>
    </row>
    <row r="29" spans="1:20" ht="15">
      <c r="A29" s="45" t="s">
        <v>384</v>
      </c>
      <c r="B29" s="124"/>
      <c r="C29" s="210" t="s">
        <v>12</v>
      </c>
      <c r="D29" s="36" t="s">
        <v>383</v>
      </c>
      <c r="E29" s="112"/>
      <c r="F29" s="36"/>
      <c r="G29" s="36"/>
      <c r="H29" s="254"/>
      <c r="I29" s="36"/>
      <c r="J29" s="388">
        <f>J27*J28</f>
        <v>543204.24038833019</v>
      </c>
      <c r="K29" s="33"/>
      <c r="L29" s="33"/>
      <c r="M29" s="55"/>
      <c r="N29" s="49"/>
      <c r="O29" s="48"/>
      <c r="P29" s="49"/>
      <c r="Q29" s="48"/>
      <c r="R29" s="48"/>
      <c r="S29" s="48"/>
      <c r="T29" s="25"/>
    </row>
    <row r="30" spans="1:20" ht="15">
      <c r="A30" s="45"/>
      <c r="B30" s="124"/>
      <c r="C30" s="210"/>
      <c r="D30" s="36"/>
      <c r="E30" s="112"/>
      <c r="F30" s="36"/>
      <c r="G30" s="36"/>
      <c r="H30" s="254"/>
      <c r="I30" s="36"/>
      <c r="J30" s="255"/>
      <c r="K30" s="33"/>
      <c r="L30" s="33"/>
      <c r="M30" s="55"/>
      <c r="N30" s="49"/>
      <c r="O30" s="48"/>
      <c r="P30" s="49"/>
      <c r="Q30" s="48"/>
      <c r="R30" s="48"/>
      <c r="S30" s="48"/>
      <c r="T30" s="25"/>
    </row>
    <row r="31" spans="1:20" ht="15">
      <c r="A31" s="45" t="s">
        <v>382</v>
      </c>
      <c r="B31" s="124"/>
      <c r="C31" s="210" t="s">
        <v>16</v>
      </c>
      <c r="D31" s="36"/>
      <c r="E31" s="112"/>
      <c r="F31" s="36"/>
      <c r="G31" s="36"/>
      <c r="H31" s="254"/>
      <c r="I31" s="36"/>
      <c r="J31" s="390">
        <v>103816</v>
      </c>
      <c r="K31" s="33"/>
      <c r="L31" s="33"/>
      <c r="M31" s="55"/>
      <c r="N31" s="49"/>
      <c r="O31" s="48"/>
      <c r="P31" s="49"/>
      <c r="Q31" s="48"/>
      <c r="R31" s="48"/>
      <c r="S31" s="48"/>
      <c r="T31" s="25"/>
    </row>
    <row r="32" spans="1:20" ht="15">
      <c r="A32" s="45"/>
      <c r="B32" s="124"/>
      <c r="C32" s="210"/>
      <c r="D32" s="36"/>
      <c r="E32" s="112"/>
      <c r="F32" s="36"/>
      <c r="G32" s="36"/>
      <c r="H32" s="254"/>
      <c r="I32" s="36"/>
      <c r="J32" s="212"/>
      <c r="K32" s="33"/>
      <c r="L32" s="33"/>
      <c r="M32" s="55"/>
      <c r="N32" s="49"/>
      <c r="O32" s="48"/>
      <c r="P32" s="49"/>
      <c r="Q32" s="48"/>
      <c r="R32" s="48"/>
      <c r="S32" s="48"/>
      <c r="T32" s="25"/>
    </row>
    <row r="33" spans="1:20" ht="15">
      <c r="A33" s="45" t="s">
        <v>381</v>
      </c>
      <c r="B33" s="124"/>
      <c r="C33" s="132" t="s">
        <v>380</v>
      </c>
      <c r="D33" s="36" t="s">
        <v>379</v>
      </c>
      <c r="E33" s="252" t="s">
        <v>5</v>
      </c>
      <c r="F33" s="112"/>
      <c r="G33" s="112"/>
      <c r="H33" s="112"/>
      <c r="I33" s="112"/>
      <c r="J33" s="522">
        <f>+J11-J19+J23+J29+J31</f>
        <v>95678909.050831825</v>
      </c>
      <c r="K33" s="33"/>
      <c r="L33" s="33"/>
      <c r="M33" s="55"/>
      <c r="N33" s="49"/>
      <c r="O33" s="48"/>
      <c r="P33" s="49"/>
      <c r="Q33" s="48"/>
      <c r="R33" s="48"/>
      <c r="S33" s="48"/>
      <c r="T33" s="25"/>
    </row>
    <row r="34" spans="1:20" ht="15">
      <c r="A34" s="45" t="s">
        <v>378</v>
      </c>
      <c r="B34" s="124"/>
      <c r="C34" s="490" t="s">
        <v>377</v>
      </c>
      <c r="D34" s="491"/>
      <c r="E34" s="252"/>
      <c r="F34" s="112"/>
      <c r="G34" s="112"/>
      <c r="H34" s="112"/>
      <c r="I34" s="112"/>
      <c r="J34" s="523">
        <v>1633526</v>
      </c>
      <c r="K34" s="33"/>
      <c r="L34" s="33"/>
      <c r="M34" s="55"/>
      <c r="N34" s="49"/>
      <c r="O34" s="48"/>
      <c r="P34" s="49"/>
      <c r="Q34" s="48"/>
      <c r="R34" s="48"/>
      <c r="S34" s="48"/>
      <c r="T34" s="25"/>
    </row>
    <row r="35" spans="1:20" ht="15">
      <c r="A35" s="45" t="s">
        <v>376</v>
      </c>
      <c r="B35" s="124"/>
      <c r="C35" s="490" t="s">
        <v>375</v>
      </c>
      <c r="D35" s="491"/>
      <c r="E35" s="252"/>
      <c r="F35" s="112"/>
      <c r="G35" s="112"/>
      <c r="H35" s="112"/>
      <c r="I35" s="112"/>
      <c r="J35" s="524">
        <v>0</v>
      </c>
      <c r="K35" s="33"/>
      <c r="L35" s="33"/>
      <c r="M35" s="55"/>
      <c r="N35" s="49"/>
      <c r="O35" s="48"/>
      <c r="P35" s="49"/>
      <c r="Q35" s="48"/>
      <c r="R35" s="48"/>
      <c r="S35" s="48"/>
      <c r="T35" s="25"/>
    </row>
    <row r="36" spans="1:20" ht="15.75" thickBot="1">
      <c r="A36" s="45">
        <v>7</v>
      </c>
      <c r="B36" s="124"/>
      <c r="C36" s="490" t="s">
        <v>374</v>
      </c>
      <c r="D36" s="491"/>
      <c r="E36" s="252"/>
      <c r="F36" s="112"/>
      <c r="G36" s="112"/>
      <c r="H36" s="112"/>
      <c r="I36" s="112"/>
      <c r="J36" s="251">
        <f>SUM(J33:J35)</f>
        <v>97312435.050831825</v>
      </c>
      <c r="K36" s="33"/>
      <c r="L36" s="33"/>
      <c r="M36" s="55"/>
      <c r="N36" s="49"/>
      <c r="O36" s="48"/>
      <c r="P36" s="49"/>
      <c r="Q36" s="48"/>
      <c r="R36" s="48"/>
      <c r="S36" s="48"/>
      <c r="T36" s="25"/>
    </row>
    <row r="37" spans="1:20" ht="15.75" thickTop="1">
      <c r="A37" s="47"/>
      <c r="B37" s="67"/>
      <c r="C37" s="67"/>
      <c r="D37" s="33"/>
      <c r="E37" s="250"/>
      <c r="F37" s="79"/>
      <c r="G37" s="79"/>
      <c r="H37" s="79"/>
      <c r="I37" s="79"/>
      <c r="J37" s="67"/>
      <c r="K37" s="33"/>
      <c r="L37" s="33"/>
      <c r="M37" s="55"/>
      <c r="N37" s="49"/>
      <c r="O37" s="48"/>
      <c r="P37" s="49"/>
      <c r="Q37" s="48"/>
      <c r="R37" s="48"/>
      <c r="S37" s="48"/>
      <c r="T37" s="25"/>
    </row>
    <row r="38" spans="1:20" ht="15">
      <c r="A38" s="47"/>
      <c r="B38" s="67"/>
      <c r="C38" s="85" t="s">
        <v>373</v>
      </c>
      <c r="D38" s="33"/>
      <c r="E38" s="245"/>
      <c r="F38" s="33"/>
      <c r="G38" s="33"/>
      <c r="H38" s="33"/>
      <c r="I38" s="33"/>
      <c r="J38" s="245"/>
      <c r="K38" s="33"/>
      <c r="L38" s="33"/>
      <c r="M38" s="55"/>
      <c r="N38" s="49"/>
      <c r="O38" s="48"/>
      <c r="P38" s="49"/>
      <c r="Q38" s="48"/>
      <c r="R38" s="48"/>
      <c r="S38" s="48"/>
      <c r="T38" s="25"/>
    </row>
    <row r="39" spans="1:20" ht="15">
      <c r="A39" s="47">
        <v>8</v>
      </c>
      <c r="B39" s="67"/>
      <c r="C39" s="85" t="s">
        <v>372</v>
      </c>
      <c r="D39" s="89"/>
      <c r="E39" s="245"/>
      <c r="F39" s="33"/>
      <c r="G39" s="33"/>
      <c r="H39" s="33" t="s">
        <v>371</v>
      </c>
      <c r="I39" s="33"/>
      <c r="J39" s="249">
        <f>S51-J44</f>
        <v>2147512</v>
      </c>
      <c r="K39" s="33"/>
      <c r="L39" s="33"/>
      <c r="M39" s="55"/>
      <c r="N39" s="154"/>
      <c r="O39" s="48"/>
      <c r="P39" s="49"/>
      <c r="Q39" s="48"/>
      <c r="R39" s="48"/>
      <c r="S39" s="48"/>
      <c r="T39" s="25"/>
    </row>
    <row r="40" spans="1:20" ht="15">
      <c r="A40" s="47">
        <v>9</v>
      </c>
      <c r="B40" s="67"/>
      <c r="C40" s="85" t="s">
        <v>370</v>
      </c>
      <c r="D40" s="79"/>
      <c r="E40" s="79"/>
      <c r="F40" s="79"/>
      <c r="G40" s="79"/>
      <c r="H40" s="79" t="s">
        <v>369</v>
      </c>
      <c r="I40" s="79"/>
      <c r="J40" s="249">
        <v>0</v>
      </c>
      <c r="K40" s="33"/>
      <c r="L40" s="33"/>
      <c r="M40" s="55"/>
      <c r="N40" s="49"/>
      <c r="O40" s="48"/>
      <c r="P40" s="49"/>
      <c r="Q40" s="48"/>
      <c r="R40" s="48"/>
      <c r="S40" s="48"/>
      <c r="T40" s="25"/>
    </row>
    <row r="41" spans="1:20" ht="15">
      <c r="A41" s="47">
        <v>10</v>
      </c>
      <c r="B41" s="67"/>
      <c r="C41" s="85" t="s">
        <v>368</v>
      </c>
      <c r="D41" s="33"/>
      <c r="E41" s="33"/>
      <c r="F41" s="33"/>
      <c r="G41" s="33"/>
      <c r="H41" s="33" t="s">
        <v>30</v>
      </c>
      <c r="I41" s="33"/>
      <c r="J41" s="249">
        <v>0</v>
      </c>
      <c r="K41" s="33"/>
      <c r="L41" s="33"/>
      <c r="M41" s="55"/>
      <c r="N41" s="55" t="s">
        <v>432</v>
      </c>
      <c r="O41" s="31"/>
      <c r="P41" s="525"/>
      <c r="Q41" s="526" t="s">
        <v>714</v>
      </c>
      <c r="R41" s="526"/>
      <c r="S41" s="525"/>
      <c r="T41" s="525"/>
    </row>
    <row r="42" spans="1:20" ht="15">
      <c r="A42" s="47">
        <v>11</v>
      </c>
      <c r="B42" s="67"/>
      <c r="C42" s="248" t="s">
        <v>367</v>
      </c>
      <c r="D42" s="33"/>
      <c r="E42" s="33"/>
      <c r="F42" s="33"/>
      <c r="G42" s="33"/>
      <c r="H42" s="33" t="s">
        <v>31</v>
      </c>
      <c r="I42" s="33"/>
      <c r="J42" s="249">
        <v>0</v>
      </c>
      <c r="K42" s="33"/>
      <c r="L42" s="33"/>
      <c r="M42" s="55"/>
      <c r="N42" s="493"/>
      <c r="O42" s="494"/>
      <c r="P42" s="527" t="s">
        <v>568</v>
      </c>
      <c r="Q42" s="526" t="s">
        <v>715</v>
      </c>
      <c r="R42" s="526"/>
      <c r="S42" s="526" t="s">
        <v>568</v>
      </c>
      <c r="T42" s="528"/>
    </row>
    <row r="43" spans="1:20" ht="15">
      <c r="A43" s="47">
        <v>12</v>
      </c>
      <c r="B43" s="67"/>
      <c r="C43" s="248" t="s">
        <v>366</v>
      </c>
      <c r="D43" s="33"/>
      <c r="E43" s="33"/>
      <c r="F43" s="33"/>
      <c r="G43" s="33"/>
      <c r="H43" s="33"/>
      <c r="I43" s="33"/>
      <c r="J43" s="249">
        <v>0</v>
      </c>
      <c r="K43" s="33"/>
      <c r="L43" s="33"/>
      <c r="M43" s="55"/>
      <c r="N43" s="495"/>
      <c r="O43" s="496"/>
      <c r="P43" s="529" t="s">
        <v>716</v>
      </c>
      <c r="Q43" s="526" t="s">
        <v>717</v>
      </c>
      <c r="R43" s="526"/>
      <c r="S43" s="526" t="s">
        <v>718</v>
      </c>
      <c r="T43" s="528"/>
    </row>
    <row r="44" spans="1:20" ht="15">
      <c r="A44" s="47">
        <v>13</v>
      </c>
      <c r="B44" s="67"/>
      <c r="C44" s="248" t="s">
        <v>365</v>
      </c>
      <c r="D44" s="33"/>
      <c r="E44" s="33"/>
      <c r="F44" s="33"/>
      <c r="G44" s="33"/>
      <c r="H44" s="33"/>
      <c r="I44" s="33"/>
      <c r="J44" s="247">
        <v>-32833</v>
      </c>
      <c r="K44" s="33"/>
      <c r="L44" s="245"/>
      <c r="M44" s="55"/>
      <c r="N44" s="230" t="s">
        <v>433</v>
      </c>
      <c r="O44" s="231" t="s">
        <v>434</v>
      </c>
      <c r="P44" s="482" t="s">
        <v>719</v>
      </c>
      <c r="Q44" s="482" t="s">
        <v>435</v>
      </c>
      <c r="R44" s="482"/>
      <c r="S44" s="482" t="s">
        <v>435</v>
      </c>
      <c r="T44" s="528"/>
    </row>
    <row r="45" spans="1:20" ht="15.75" thickBot="1">
      <c r="A45" s="47">
        <v>14</v>
      </c>
      <c r="B45" s="67"/>
      <c r="C45" s="85" t="s">
        <v>364</v>
      </c>
      <c r="D45" s="33"/>
      <c r="E45" s="33"/>
      <c r="F45" s="33"/>
      <c r="G45" s="33"/>
      <c r="H45" s="33"/>
      <c r="I45" s="33"/>
      <c r="J45" s="246">
        <v>0</v>
      </c>
      <c r="K45" s="33"/>
      <c r="L45" s="33"/>
      <c r="M45" s="55"/>
      <c r="N45" s="497" t="s">
        <v>436</v>
      </c>
      <c r="O45" s="498">
        <f>S91*$J$33</f>
        <v>2947917.3625486456</v>
      </c>
      <c r="P45" s="530">
        <v>116808</v>
      </c>
      <c r="Q45" s="530">
        <v>0</v>
      </c>
      <c r="R45" s="530"/>
      <c r="S45" s="531">
        <f t="shared" ref="S45:S50" si="0">+P45+Q45</f>
        <v>116808</v>
      </c>
      <c r="T45" s="532"/>
    </row>
    <row r="46" spans="1:20" ht="15">
      <c r="A46" s="47">
        <v>15</v>
      </c>
      <c r="B46" s="67"/>
      <c r="C46" s="85" t="s">
        <v>363</v>
      </c>
      <c r="D46" s="33"/>
      <c r="E46" s="33"/>
      <c r="F46" s="33"/>
      <c r="G46" s="33"/>
      <c r="H46" s="33"/>
      <c r="I46" s="33"/>
      <c r="J46" s="245">
        <f>SUM(J39:J45)</f>
        <v>2114679</v>
      </c>
      <c r="K46" s="33"/>
      <c r="L46" s="33"/>
      <c r="M46" s="55"/>
      <c r="N46" s="497" t="s">
        <v>449</v>
      </c>
      <c r="O46" s="533">
        <f>(S92*$J$33)+J34</f>
        <v>54119322.536792785</v>
      </c>
      <c r="P46" s="534">
        <v>877698</v>
      </c>
      <c r="Q46" s="534">
        <v>11919</v>
      </c>
      <c r="R46" s="534"/>
      <c r="S46" s="535">
        <f>+P46+Q46</f>
        <v>889617</v>
      </c>
      <c r="T46" s="536" t="s">
        <v>720</v>
      </c>
    </row>
    <row r="47" spans="1:20" ht="15">
      <c r="A47" s="47"/>
      <c r="B47" s="67"/>
      <c r="C47" s="85"/>
      <c r="D47" s="33"/>
      <c r="E47" s="33"/>
      <c r="F47" s="33"/>
      <c r="G47" s="33"/>
      <c r="H47" s="33"/>
      <c r="I47" s="33"/>
      <c r="J47" s="245"/>
      <c r="K47" s="33"/>
      <c r="L47" s="33"/>
      <c r="M47" s="55"/>
      <c r="N47" s="497" t="s">
        <v>438</v>
      </c>
      <c r="O47" s="498">
        <f>S93*$J$33</f>
        <v>9313245.1446836125</v>
      </c>
      <c r="P47" s="530">
        <v>193876</v>
      </c>
      <c r="Q47" s="530">
        <v>0</v>
      </c>
      <c r="R47" s="530"/>
      <c r="S47" s="531">
        <f t="shared" si="0"/>
        <v>193876</v>
      </c>
      <c r="T47" s="536" t="s">
        <v>721</v>
      </c>
    </row>
    <row r="48" spans="1:20" ht="15">
      <c r="A48" s="47">
        <v>16</v>
      </c>
      <c r="B48" s="67"/>
      <c r="C48" s="85" t="s">
        <v>362</v>
      </c>
      <c r="D48" s="33" t="s">
        <v>361</v>
      </c>
      <c r="E48" s="242">
        <f>IF(J46&gt;0,J36/J46,0)</f>
        <v>46.017591819293528</v>
      </c>
      <c r="F48" s="33"/>
      <c r="G48" s="33"/>
      <c r="H48" s="33"/>
      <c r="I48" s="33"/>
      <c r="J48" s="89"/>
      <c r="K48" s="33"/>
      <c r="L48" s="33"/>
      <c r="M48" s="55"/>
      <c r="N48" s="497" t="s">
        <v>439</v>
      </c>
      <c r="O48" s="498">
        <f>S94*$J$33</f>
        <v>5396486.1078410503</v>
      </c>
      <c r="P48" s="530">
        <v>161853</v>
      </c>
      <c r="Q48" s="530">
        <v>0</v>
      </c>
      <c r="R48" s="530"/>
      <c r="S48" s="531">
        <f t="shared" si="0"/>
        <v>161853</v>
      </c>
      <c r="T48" s="536" t="s">
        <v>722</v>
      </c>
    </row>
    <row r="49" spans="1:20" ht="15">
      <c r="A49" s="47">
        <v>17</v>
      </c>
      <c r="B49" s="67"/>
      <c r="C49" s="85" t="s">
        <v>360</v>
      </c>
      <c r="D49" s="33"/>
      <c r="E49" s="242">
        <f>+E48/12</f>
        <v>3.8347993182744609</v>
      </c>
      <c r="F49" s="33"/>
      <c r="G49" s="33"/>
      <c r="H49" s="33"/>
      <c r="I49" s="33"/>
      <c r="J49" s="89"/>
      <c r="K49" s="33"/>
      <c r="L49" s="33"/>
      <c r="M49" s="55"/>
      <c r="N49" s="497" t="s">
        <v>440</v>
      </c>
      <c r="O49" s="498">
        <f>S95*$J$33</f>
        <v>25535463.898965746</v>
      </c>
      <c r="P49" s="530">
        <v>748582</v>
      </c>
      <c r="Q49" s="530">
        <v>0</v>
      </c>
      <c r="R49" s="530"/>
      <c r="S49" s="531">
        <f t="shared" si="0"/>
        <v>748582</v>
      </c>
      <c r="T49" s="537" t="s">
        <v>723</v>
      </c>
    </row>
    <row r="50" spans="1:20" ht="15">
      <c r="A50" s="47"/>
      <c r="B50" s="67"/>
      <c r="C50" s="85"/>
      <c r="D50" s="33"/>
      <c r="E50" s="242"/>
      <c r="F50" s="33"/>
      <c r="G50" s="33"/>
      <c r="H50" s="33"/>
      <c r="I50" s="33"/>
      <c r="J50" s="89"/>
      <c r="K50" s="33"/>
      <c r="L50" s="33"/>
      <c r="M50" s="55"/>
      <c r="N50" s="538" t="s">
        <v>441</v>
      </c>
      <c r="O50" s="483"/>
      <c r="P50" s="530">
        <v>3943</v>
      </c>
      <c r="Q50" s="530">
        <v>0</v>
      </c>
      <c r="R50" s="530"/>
      <c r="S50" s="531">
        <f t="shared" si="0"/>
        <v>3943</v>
      </c>
      <c r="T50" s="528"/>
    </row>
    <row r="51" spans="1:20" ht="15">
      <c r="A51" s="47"/>
      <c r="B51" s="67"/>
      <c r="C51" s="85"/>
      <c r="D51" s="33"/>
      <c r="E51" s="244" t="s">
        <v>359</v>
      </c>
      <c r="F51" s="33"/>
      <c r="G51" s="33"/>
      <c r="H51" s="33"/>
      <c r="I51" s="33"/>
      <c r="J51" s="95" t="s">
        <v>358</v>
      </c>
      <c r="K51" s="33"/>
      <c r="L51" s="33"/>
      <c r="M51" s="55"/>
      <c r="N51" s="500" t="s">
        <v>442</v>
      </c>
      <c r="O51" s="498">
        <f>SUM(O45:O49)</f>
        <v>97312435.050831839</v>
      </c>
      <c r="P51" s="539">
        <f>SUM(P45:P50)</f>
        <v>2102760</v>
      </c>
      <c r="Q51" s="539">
        <f>SUM(Q45:Q50)</f>
        <v>11919</v>
      </c>
      <c r="R51" s="539"/>
      <c r="S51" s="539">
        <f>SUM(S45:S50)</f>
        <v>2114679</v>
      </c>
      <c r="T51" s="528"/>
    </row>
    <row r="52" spans="1:20" ht="15">
      <c r="A52" s="47"/>
      <c r="B52" s="67"/>
      <c r="C52" s="85"/>
      <c r="D52" s="33"/>
      <c r="E52" s="242"/>
      <c r="F52" s="33"/>
      <c r="G52" s="33"/>
      <c r="H52" s="33"/>
      <c r="I52" s="33"/>
      <c r="J52" s="89"/>
      <c r="K52" s="33"/>
      <c r="L52" s="33"/>
      <c r="M52" s="55"/>
      <c r="N52" s="49"/>
      <c r="O52" s="48"/>
      <c r="P52" s="49"/>
      <c r="Q52" s="48"/>
      <c r="R52" s="48"/>
      <c r="S52" s="48"/>
      <c r="T52" s="25"/>
    </row>
    <row r="53" spans="1:20" ht="15">
      <c r="A53" s="47">
        <v>18</v>
      </c>
      <c r="B53" s="67"/>
      <c r="C53" s="85" t="s">
        <v>357</v>
      </c>
      <c r="D53" s="33" t="s">
        <v>356</v>
      </c>
      <c r="E53" s="242">
        <f>+E48/52</f>
        <v>0.88495368883256786</v>
      </c>
      <c r="F53" s="33"/>
      <c r="G53" s="33"/>
      <c r="H53" s="33"/>
      <c r="I53" s="33"/>
      <c r="J53" s="241">
        <f>+E48/52</f>
        <v>0.88495368883256786</v>
      </c>
      <c r="K53" s="33"/>
      <c r="L53" s="33"/>
      <c r="M53" s="55"/>
      <c r="N53" s="49"/>
      <c r="O53" s="243"/>
      <c r="P53" s="243"/>
      <c r="Q53" s="48"/>
      <c r="R53" s="48"/>
      <c r="S53" s="48"/>
      <c r="T53" s="25"/>
    </row>
    <row r="54" spans="1:20" ht="15">
      <c r="A54" s="47">
        <v>19</v>
      </c>
      <c r="B54" s="67"/>
      <c r="C54" s="85" t="s">
        <v>355</v>
      </c>
      <c r="D54" s="33" t="s">
        <v>354</v>
      </c>
      <c r="E54" s="242">
        <f>+E48/260</f>
        <v>0.17699073776651358</v>
      </c>
      <c r="F54" s="33" t="s">
        <v>353</v>
      </c>
      <c r="G54" s="89"/>
      <c r="H54" s="33"/>
      <c r="I54" s="33"/>
      <c r="J54" s="241">
        <f>+E48/365</f>
        <v>0.12607559402546173</v>
      </c>
      <c r="K54" s="33"/>
      <c r="L54" s="33"/>
      <c r="M54" s="55"/>
      <c r="N54" s="49"/>
      <c r="O54" s="48"/>
      <c r="P54" s="49"/>
      <c r="Q54" s="48"/>
      <c r="R54" s="48"/>
      <c r="S54" s="48"/>
      <c r="T54" s="25"/>
    </row>
    <row r="55" spans="1:20" ht="15">
      <c r="A55" s="47">
        <v>20</v>
      </c>
      <c r="B55" s="67"/>
      <c r="C55" s="85" t="s">
        <v>352</v>
      </c>
      <c r="D55" s="33" t="s">
        <v>351</v>
      </c>
      <c r="E55" s="242">
        <f>+E48/4160*1000</f>
        <v>11.061921110407098</v>
      </c>
      <c r="F55" s="33" t="s">
        <v>350</v>
      </c>
      <c r="G55" s="89"/>
      <c r="H55" s="33"/>
      <c r="I55" s="33"/>
      <c r="J55" s="241">
        <f>E48/8760*1000</f>
        <v>5.2531497510609046</v>
      </c>
      <c r="K55" s="33"/>
      <c r="L55" s="33" t="s">
        <v>5</v>
      </c>
      <c r="M55" s="55"/>
      <c r="N55" s="49"/>
      <c r="O55" s="48"/>
      <c r="P55" s="49"/>
      <c r="Q55" s="48"/>
      <c r="R55" s="48"/>
      <c r="S55" s="48"/>
      <c r="T55" s="25"/>
    </row>
    <row r="56" spans="1:20" ht="15">
      <c r="A56" s="47"/>
      <c r="B56" s="67"/>
      <c r="C56" s="85"/>
      <c r="D56" s="33" t="s">
        <v>349</v>
      </c>
      <c r="E56" s="33"/>
      <c r="F56" s="33" t="s">
        <v>348</v>
      </c>
      <c r="G56" s="89"/>
      <c r="H56" s="33"/>
      <c r="I56" s="33"/>
      <c r="J56" s="89"/>
      <c r="K56" s="33"/>
      <c r="L56" s="33" t="s">
        <v>5</v>
      </c>
      <c r="M56" s="55"/>
      <c r="N56" s="49"/>
      <c r="O56" s="48"/>
      <c r="P56" s="49"/>
      <c r="Q56" s="48"/>
      <c r="R56" s="48"/>
      <c r="S56" s="48"/>
      <c r="T56" s="25"/>
    </row>
    <row r="57" spans="1:20" ht="15">
      <c r="A57" s="47"/>
      <c r="B57" s="67"/>
      <c r="C57" s="85"/>
      <c r="D57" s="33"/>
      <c r="E57" s="33"/>
      <c r="F57" s="33"/>
      <c r="G57" s="89"/>
      <c r="H57" s="33"/>
      <c r="I57" s="33"/>
      <c r="J57" s="89"/>
      <c r="K57" s="33"/>
      <c r="L57" s="33" t="s">
        <v>5</v>
      </c>
      <c r="M57" s="55"/>
      <c r="N57" s="49"/>
      <c r="O57" s="48"/>
      <c r="P57" s="49"/>
      <c r="Q57" s="48"/>
      <c r="R57" s="48"/>
      <c r="S57" s="48"/>
      <c r="T57" s="25"/>
    </row>
    <row r="58" spans="1:20" ht="15">
      <c r="A58" s="47">
        <v>21</v>
      </c>
      <c r="B58" s="67"/>
      <c r="C58" s="85" t="s">
        <v>347</v>
      </c>
      <c r="D58" s="33" t="s">
        <v>346</v>
      </c>
      <c r="E58" s="240">
        <v>0</v>
      </c>
      <c r="F58" s="238" t="s">
        <v>345</v>
      </c>
      <c r="G58" s="238"/>
      <c r="H58" s="238"/>
      <c r="I58" s="238"/>
      <c r="J58" s="238">
        <f>E58</f>
        <v>0</v>
      </c>
      <c r="K58" s="238" t="s">
        <v>345</v>
      </c>
      <c r="L58" s="33"/>
      <c r="M58" s="55"/>
      <c r="N58" s="49"/>
      <c r="O58" s="48"/>
      <c r="P58" s="49"/>
      <c r="Q58" s="48"/>
      <c r="R58" s="48"/>
      <c r="S58" s="48"/>
      <c r="T58" s="25"/>
    </row>
    <row r="59" spans="1:20" ht="15">
      <c r="A59" s="47">
        <v>22</v>
      </c>
      <c r="B59" s="67"/>
      <c r="C59" s="85"/>
      <c r="D59" s="33"/>
      <c r="E59" s="239">
        <v>0</v>
      </c>
      <c r="F59" s="238" t="s">
        <v>344</v>
      </c>
      <c r="G59" s="238"/>
      <c r="H59" s="238"/>
      <c r="I59" s="238"/>
      <c r="J59" s="238">
        <f>E59</f>
        <v>0</v>
      </c>
      <c r="K59" s="238" t="s">
        <v>344</v>
      </c>
      <c r="L59" s="33"/>
      <c r="M59" s="55"/>
      <c r="N59" s="49"/>
      <c r="O59" s="48"/>
      <c r="P59" s="49"/>
      <c r="Q59" s="48"/>
      <c r="R59" s="48"/>
      <c r="S59" s="48"/>
      <c r="T59" s="25"/>
    </row>
    <row r="60" spans="1:20" ht="15">
      <c r="A60" s="89"/>
      <c r="B60" s="67"/>
      <c r="C60" s="67"/>
      <c r="D60" s="67"/>
      <c r="E60" s="67"/>
      <c r="F60" s="67"/>
      <c r="G60" s="67"/>
      <c r="H60" s="67"/>
      <c r="I60" s="67"/>
      <c r="J60" s="67"/>
      <c r="K60" s="237"/>
      <c r="L60" s="33"/>
      <c r="M60" s="55"/>
      <c r="N60" s="49"/>
      <c r="O60" s="48"/>
      <c r="P60" s="49"/>
      <c r="Q60" s="48"/>
      <c r="R60" s="48"/>
      <c r="S60" s="48"/>
      <c r="T60" s="25"/>
    </row>
    <row r="61" spans="1:20" ht="15">
      <c r="A61" s="89"/>
      <c r="B61" s="67"/>
      <c r="C61" s="85"/>
      <c r="D61" s="33"/>
      <c r="E61" s="33"/>
      <c r="F61" s="33"/>
      <c r="G61" s="33"/>
      <c r="H61" s="33"/>
      <c r="I61" s="33"/>
      <c r="J61" s="34"/>
      <c r="K61" s="33"/>
      <c r="L61" s="33"/>
      <c r="M61" s="55"/>
      <c r="N61" s="49"/>
      <c r="O61" s="48"/>
      <c r="P61" s="49"/>
      <c r="Q61" s="48"/>
      <c r="R61" s="48"/>
      <c r="S61" s="48"/>
      <c r="T61" s="25"/>
    </row>
    <row r="62" spans="1:20" ht="15">
      <c r="A62" s="89"/>
      <c r="B62" s="67"/>
      <c r="C62" s="85"/>
      <c r="D62" s="33"/>
      <c r="E62" s="33"/>
      <c r="F62" s="33"/>
      <c r="G62" s="33"/>
      <c r="H62" s="33"/>
      <c r="I62" s="33"/>
      <c r="J62" s="34"/>
      <c r="K62" s="33"/>
      <c r="L62" s="33"/>
      <c r="M62" s="55"/>
      <c r="N62" s="49"/>
      <c r="O62" s="48"/>
      <c r="P62" s="49"/>
      <c r="Q62" s="48"/>
      <c r="R62" s="48"/>
      <c r="S62" s="48"/>
      <c r="T62" s="25"/>
    </row>
    <row r="63" spans="1:20" ht="15">
      <c r="A63" s="89"/>
      <c r="B63" s="67"/>
      <c r="C63" s="85"/>
      <c r="D63" s="33"/>
      <c r="E63" s="33"/>
      <c r="F63" s="33"/>
      <c r="G63" s="33"/>
      <c r="H63" s="33"/>
      <c r="I63" s="33"/>
      <c r="J63" s="34"/>
      <c r="K63" s="33"/>
      <c r="L63" s="33"/>
      <c r="M63" s="55"/>
      <c r="N63" s="49"/>
      <c r="O63" s="48"/>
      <c r="P63" s="49"/>
      <c r="Q63" s="48"/>
      <c r="R63" s="48"/>
      <c r="S63" s="48"/>
      <c r="T63" s="25"/>
    </row>
    <row r="64" spans="1:20" ht="15">
      <c r="A64" s="89"/>
      <c r="B64" s="67"/>
      <c r="C64" s="85"/>
      <c r="D64" s="33"/>
      <c r="E64" s="33"/>
      <c r="F64" s="33"/>
      <c r="G64" s="33"/>
      <c r="H64" s="33"/>
      <c r="I64" s="33"/>
      <c r="J64" s="34"/>
      <c r="K64" s="33"/>
      <c r="L64" s="33"/>
      <c r="M64" s="55"/>
      <c r="N64" s="49"/>
      <c r="O64" s="48"/>
      <c r="P64" s="49"/>
      <c r="Q64" s="48"/>
      <c r="R64" s="48"/>
      <c r="S64" s="48"/>
      <c r="T64" s="25"/>
    </row>
    <row r="65" spans="1:20" ht="15">
      <c r="A65" s="89"/>
      <c r="B65" s="67"/>
      <c r="C65" s="85"/>
      <c r="D65" s="33"/>
      <c r="E65" s="33"/>
      <c r="F65" s="33"/>
      <c r="G65" s="33"/>
      <c r="H65" s="33"/>
      <c r="I65" s="33"/>
      <c r="J65" s="34"/>
      <c r="K65" s="33"/>
      <c r="L65" s="33"/>
      <c r="M65" s="55"/>
      <c r="N65" s="49"/>
      <c r="O65" s="48"/>
      <c r="P65" s="49"/>
      <c r="Q65" s="48"/>
      <c r="R65" s="48"/>
      <c r="S65" s="48"/>
      <c r="T65" s="25"/>
    </row>
    <row r="66" spans="1:20" ht="15">
      <c r="A66" s="89"/>
      <c r="B66" s="67"/>
      <c r="C66" s="85"/>
      <c r="D66" s="33"/>
      <c r="E66" s="33"/>
      <c r="F66" s="33"/>
      <c r="G66" s="33"/>
      <c r="H66" s="33"/>
      <c r="I66" s="33"/>
      <c r="J66" s="34"/>
      <c r="K66" s="33"/>
      <c r="L66" s="33"/>
      <c r="M66" s="55"/>
      <c r="N66" s="49"/>
      <c r="O66" s="48"/>
      <c r="P66" s="49"/>
      <c r="Q66" s="48"/>
      <c r="R66" s="48"/>
      <c r="S66" s="48"/>
      <c r="T66" s="25"/>
    </row>
    <row r="67" spans="1:20" ht="15">
      <c r="A67" s="89"/>
      <c r="B67" s="67"/>
      <c r="C67" s="85"/>
      <c r="D67" s="33"/>
      <c r="E67" s="33"/>
      <c r="F67" s="33"/>
      <c r="G67" s="33"/>
      <c r="H67" s="33"/>
      <c r="I67" s="33"/>
      <c r="J67" s="34"/>
      <c r="K67" s="33"/>
      <c r="L67" s="33"/>
      <c r="M67" s="55"/>
      <c r="N67" s="49"/>
      <c r="O67" s="48"/>
      <c r="P67" s="49"/>
      <c r="Q67" s="48"/>
      <c r="R67" s="48"/>
      <c r="S67" s="48"/>
      <c r="T67" s="25"/>
    </row>
    <row r="68" spans="1:20" ht="15">
      <c r="A68" s="89"/>
      <c r="B68" s="67"/>
      <c r="C68" s="85"/>
      <c r="D68" s="33"/>
      <c r="E68" s="33"/>
      <c r="F68" s="33"/>
      <c r="G68" s="33"/>
      <c r="H68" s="33"/>
      <c r="I68" s="33"/>
      <c r="J68" s="34"/>
      <c r="K68" s="33"/>
      <c r="L68" s="33"/>
      <c r="M68" s="55"/>
      <c r="N68" s="49"/>
      <c r="O68" s="48"/>
      <c r="P68" s="49"/>
      <c r="Q68" s="48"/>
      <c r="R68" s="48"/>
      <c r="S68" s="48"/>
      <c r="T68" s="25"/>
    </row>
    <row r="69" spans="1:20" ht="15">
      <c r="A69" s="89"/>
      <c r="B69" s="67"/>
      <c r="C69" s="85"/>
      <c r="D69" s="33"/>
      <c r="E69" s="33"/>
      <c r="F69" s="33"/>
      <c r="G69" s="33"/>
      <c r="H69" s="33"/>
      <c r="I69" s="33"/>
      <c r="J69" s="34"/>
      <c r="K69" s="33"/>
      <c r="L69" s="33"/>
      <c r="M69" s="55"/>
      <c r="N69" s="49"/>
      <c r="O69" s="48"/>
      <c r="P69" s="49"/>
      <c r="Q69" s="48"/>
      <c r="R69" s="48"/>
      <c r="S69" s="48"/>
      <c r="T69" s="25"/>
    </row>
    <row r="70" spans="1:20" ht="15.75">
      <c r="A70" s="89"/>
      <c r="B70" s="67"/>
      <c r="C70" s="85"/>
      <c r="D70" s="33"/>
      <c r="E70" s="205"/>
      <c r="F70" s="33"/>
      <c r="G70" s="33"/>
      <c r="H70" s="33"/>
      <c r="I70" s="33"/>
      <c r="J70" s="34"/>
      <c r="K70" s="33"/>
      <c r="L70" s="33"/>
      <c r="M70" s="55"/>
      <c r="N70" s="49"/>
      <c r="O70" s="48"/>
      <c r="P70" s="49"/>
      <c r="Q70" s="48"/>
      <c r="R70" s="48"/>
      <c r="S70" s="48"/>
      <c r="T70" s="25"/>
    </row>
    <row r="71" spans="1:20" ht="15">
      <c r="A71" s="89"/>
      <c r="B71" s="67"/>
      <c r="C71" s="85"/>
      <c r="D71" s="33"/>
      <c r="E71" s="33"/>
      <c r="F71" s="33"/>
      <c r="G71" s="33"/>
      <c r="H71" s="33"/>
      <c r="I71" s="33"/>
      <c r="J71" s="34"/>
      <c r="K71" s="33"/>
      <c r="L71" s="33"/>
      <c r="M71" s="55"/>
      <c r="N71" s="49"/>
      <c r="O71" s="48"/>
      <c r="P71" s="49"/>
      <c r="Q71" s="48"/>
      <c r="R71" s="48"/>
      <c r="S71" s="48"/>
      <c r="T71" s="25"/>
    </row>
    <row r="72" spans="1:20" ht="15.75">
      <c r="A72" s="41"/>
      <c r="B72" s="41"/>
      <c r="C72" s="132"/>
      <c r="D72" s="33"/>
      <c r="E72" s="33"/>
      <c r="F72" s="33"/>
      <c r="G72" s="33"/>
      <c r="H72" s="33"/>
      <c r="I72" s="33"/>
      <c r="J72" s="34"/>
      <c r="K72" s="36"/>
      <c r="L72" s="36"/>
      <c r="M72" s="236"/>
      <c r="N72" s="49"/>
      <c r="O72" s="48"/>
      <c r="P72" s="49"/>
      <c r="Q72" s="48"/>
      <c r="R72" s="48"/>
      <c r="S72" s="48"/>
      <c r="T72" s="25"/>
    </row>
    <row r="73" spans="1:20" ht="15.75">
      <c r="A73" s="235"/>
      <c r="B73" s="41"/>
      <c r="C73" s="132"/>
      <c r="D73" s="33"/>
      <c r="E73" s="33"/>
      <c r="F73" s="33"/>
      <c r="G73" s="33"/>
      <c r="H73" s="33"/>
      <c r="I73" s="33"/>
      <c r="J73" s="34"/>
      <c r="K73" s="33"/>
      <c r="L73" s="33"/>
      <c r="M73" s="32"/>
      <c r="N73" s="49"/>
      <c r="O73" s="48"/>
      <c r="P73" s="49"/>
      <c r="Q73" s="48"/>
      <c r="R73" s="48"/>
      <c r="S73" s="48"/>
      <c r="T73" s="25"/>
    </row>
    <row r="74" spans="1:20" ht="15">
      <c r="A74" s="89"/>
      <c r="B74" s="67"/>
      <c r="C74" s="67"/>
      <c r="D74" s="67"/>
      <c r="E74" s="67"/>
      <c r="F74" s="67"/>
      <c r="G74" s="67"/>
      <c r="H74" s="67"/>
      <c r="I74" s="88"/>
      <c r="J74" s="88"/>
      <c r="K74" s="88"/>
      <c r="L74" s="88"/>
      <c r="M74" s="88"/>
      <c r="N74" s="49"/>
      <c r="O74" s="48"/>
      <c r="P74" s="87"/>
      <c r="Q74" s="87"/>
      <c r="R74" s="87"/>
      <c r="S74" s="87"/>
      <c r="T74" s="25"/>
    </row>
    <row r="75" spans="1:20" ht="15">
      <c r="A75" s="89"/>
      <c r="B75" s="67"/>
      <c r="C75" s="85"/>
      <c r="D75" s="85"/>
      <c r="E75" s="86"/>
      <c r="F75" s="85"/>
      <c r="G75" s="85"/>
      <c r="H75" s="85"/>
      <c r="I75" s="33"/>
      <c r="J75" s="488"/>
      <c r="K75" s="488"/>
      <c r="L75" s="488"/>
      <c r="M75" s="88"/>
      <c r="N75" s="49"/>
      <c r="O75" s="48"/>
      <c r="P75" s="49"/>
      <c r="Q75" s="48"/>
      <c r="R75" s="48"/>
      <c r="S75" s="48"/>
      <c r="T75" s="25"/>
    </row>
    <row r="76" spans="1:20" ht="15">
      <c r="A76" s="89"/>
      <c r="B76" s="67"/>
      <c r="C76" s="85"/>
      <c r="D76" s="85"/>
      <c r="E76" s="86"/>
      <c r="F76" s="85"/>
      <c r="G76" s="85"/>
      <c r="H76" s="85"/>
      <c r="I76" s="33"/>
      <c r="J76" s="488"/>
      <c r="K76" s="488"/>
      <c r="L76" s="678" t="s">
        <v>602</v>
      </c>
      <c r="M76" s="678"/>
      <c r="N76" s="49"/>
      <c r="O76" s="48"/>
      <c r="P76" s="49"/>
      <c r="Q76" s="48"/>
      <c r="R76" s="48"/>
      <c r="S76" s="48"/>
      <c r="T76" s="25"/>
    </row>
    <row r="77" spans="1:20" ht="15">
      <c r="A77" s="89"/>
      <c r="B77" s="67"/>
      <c r="C77" s="85"/>
      <c r="D77" s="85"/>
      <c r="E77" s="86"/>
      <c r="F77" s="85"/>
      <c r="G77" s="85"/>
      <c r="H77" s="85"/>
      <c r="I77" s="33"/>
      <c r="J77" s="33"/>
      <c r="K77" s="33"/>
      <c r="L77" s="678" t="s">
        <v>343</v>
      </c>
      <c r="M77" s="678"/>
      <c r="N77" s="234"/>
      <c r="O77" s="233"/>
      <c r="P77" s="232"/>
      <c r="Q77" s="48"/>
      <c r="R77" s="48"/>
      <c r="S77" s="48"/>
      <c r="T77" s="25"/>
    </row>
    <row r="78" spans="1:20" ht="15">
      <c r="A78" s="89"/>
      <c r="B78" s="67"/>
      <c r="C78" s="33"/>
      <c r="D78" s="33"/>
      <c r="E78" s="33"/>
      <c r="F78" s="33"/>
      <c r="G78" s="33"/>
      <c r="H78" s="33"/>
      <c r="I78" s="33"/>
      <c r="J78" s="33"/>
      <c r="K78" s="33"/>
      <c r="L78" s="33"/>
      <c r="M78" s="55"/>
      <c r="N78" s="234"/>
      <c r="O78" s="233"/>
      <c r="P78" s="232"/>
      <c r="Q78" s="48"/>
      <c r="R78" s="48"/>
      <c r="S78" s="48"/>
      <c r="T78" s="25"/>
    </row>
    <row r="79" spans="1:20" ht="15">
      <c r="A79" s="89"/>
      <c r="B79" s="67"/>
      <c r="C79" s="85" t="str">
        <f>C4</f>
        <v xml:space="preserve">Formula Rate - Non-Levelized </v>
      </c>
      <c r="D79" s="85"/>
      <c r="E79" s="86" t="str">
        <f>E4</f>
        <v xml:space="preserve">     Rate Formula Template</v>
      </c>
      <c r="F79" s="85"/>
      <c r="G79" s="85"/>
      <c r="H79" s="85"/>
      <c r="I79" s="85"/>
      <c r="J79" s="47" t="str">
        <f>J4</f>
        <v>For budgeted 12 months ended 12/31/15</v>
      </c>
      <c r="K79" s="85"/>
      <c r="L79" s="85"/>
      <c r="M79" s="71"/>
      <c r="N79" s="234"/>
      <c r="O79" s="233"/>
      <c r="P79" s="232"/>
      <c r="Q79" s="48"/>
      <c r="R79" s="48"/>
      <c r="S79" s="48"/>
      <c r="T79" s="25"/>
    </row>
    <row r="80" spans="1:20" ht="15">
      <c r="A80" s="89"/>
      <c r="B80" s="67"/>
      <c r="C80" s="85"/>
      <c r="D80" s="79"/>
      <c r="E80" s="84" t="str">
        <f>E5</f>
        <v xml:space="preserve"> Utilizing Great River Energy Annual Operating Report</v>
      </c>
      <c r="F80" s="79"/>
      <c r="G80" s="79"/>
      <c r="H80" s="79"/>
      <c r="I80" s="79"/>
      <c r="J80" s="79"/>
      <c r="K80" s="79"/>
      <c r="L80" s="79"/>
      <c r="M80" s="54"/>
      <c r="N80" s="234"/>
      <c r="O80" s="233"/>
      <c r="P80" s="232"/>
      <c r="Q80" s="48"/>
      <c r="R80" s="48"/>
      <c r="S80" s="48"/>
      <c r="T80" s="25"/>
    </row>
    <row r="81" spans="1:25" ht="15">
      <c r="A81" s="89"/>
      <c r="B81" s="67"/>
      <c r="C81" s="85"/>
      <c r="D81" s="79" t="s">
        <v>5</v>
      </c>
      <c r="E81" s="79" t="s">
        <v>5</v>
      </c>
      <c r="F81" s="79"/>
      <c r="G81" s="79"/>
      <c r="H81" s="79" t="s">
        <v>5</v>
      </c>
      <c r="I81" s="79"/>
      <c r="J81" s="79"/>
      <c r="K81" s="79"/>
      <c r="L81" s="79"/>
      <c r="M81" s="54"/>
      <c r="N81" s="234"/>
      <c r="O81" s="233"/>
      <c r="P81" s="232"/>
      <c r="Q81" s="48"/>
      <c r="R81" s="48"/>
      <c r="S81" s="48"/>
      <c r="T81" s="25"/>
    </row>
    <row r="82" spans="1:25" ht="15">
      <c r="A82" s="89"/>
      <c r="B82" s="67"/>
      <c r="C82" s="85"/>
      <c r="D82" s="33"/>
      <c r="E82" s="79" t="str">
        <f>E7</f>
        <v>Great River Energy</v>
      </c>
      <c r="F82" s="79"/>
      <c r="G82" s="79"/>
      <c r="H82" s="79"/>
      <c r="I82" s="79"/>
      <c r="J82" s="79"/>
      <c r="K82" s="79"/>
      <c r="L82" s="79"/>
      <c r="M82" s="54"/>
      <c r="N82" s="234"/>
      <c r="O82" s="233"/>
      <c r="P82" s="232"/>
      <c r="Q82" s="48"/>
      <c r="R82" s="48"/>
      <c r="S82" s="48"/>
      <c r="T82" s="25"/>
    </row>
    <row r="83" spans="1:25" ht="15">
      <c r="A83" s="89"/>
      <c r="B83" s="67"/>
      <c r="C83" s="47" t="s">
        <v>20</v>
      </c>
      <c r="D83" s="47" t="s">
        <v>21</v>
      </c>
      <c r="E83" s="47" t="s">
        <v>22</v>
      </c>
      <c r="F83" s="79" t="s">
        <v>5</v>
      </c>
      <c r="G83" s="79"/>
      <c r="H83" s="201" t="s">
        <v>23</v>
      </c>
      <c r="I83" s="79"/>
      <c r="J83" s="169" t="s">
        <v>289</v>
      </c>
      <c r="K83" s="79"/>
      <c r="L83" s="47"/>
      <c r="M83" s="54"/>
      <c r="N83" s="49"/>
      <c r="O83" s="48"/>
      <c r="P83" s="82"/>
      <c r="Q83" s="48"/>
      <c r="R83" s="48"/>
      <c r="S83" s="48"/>
      <c r="T83" s="25"/>
    </row>
    <row r="84" spans="1:25" ht="15.75">
      <c r="A84" s="89"/>
      <c r="B84" s="67"/>
      <c r="C84" s="85"/>
      <c r="D84" s="142" t="s">
        <v>288</v>
      </c>
      <c r="E84" s="79"/>
      <c r="F84" s="79"/>
      <c r="G84" s="79"/>
      <c r="H84" s="47"/>
      <c r="I84" s="79"/>
      <c r="J84" s="56" t="s">
        <v>25</v>
      </c>
      <c r="K84" s="79"/>
      <c r="L84" s="47"/>
      <c r="M84" s="54"/>
      <c r="N84" s="82"/>
      <c r="O84" s="48"/>
      <c r="P84" s="82"/>
      <c r="Q84" s="48"/>
      <c r="R84" s="48"/>
      <c r="S84" s="48"/>
      <c r="T84" s="25"/>
    </row>
    <row r="85" spans="1:25" ht="15.75">
      <c r="A85" s="47" t="s">
        <v>24</v>
      </c>
      <c r="B85" s="67"/>
      <c r="C85" s="85"/>
      <c r="D85" s="200" t="s">
        <v>287</v>
      </c>
      <c r="E85" s="56" t="s">
        <v>286</v>
      </c>
      <c r="F85" s="199"/>
      <c r="G85" s="56" t="s">
        <v>285</v>
      </c>
      <c r="H85" s="89"/>
      <c r="I85" s="199"/>
      <c r="J85" s="47" t="s">
        <v>284</v>
      </c>
      <c r="K85" s="79"/>
      <c r="L85" s="47"/>
      <c r="M85" s="55"/>
      <c r="N85" s="82"/>
      <c r="O85" s="48"/>
      <c r="P85" s="82"/>
      <c r="Q85" s="48"/>
      <c r="R85" s="48"/>
      <c r="S85" s="48"/>
      <c r="T85" s="25"/>
    </row>
    <row r="86" spans="1:25" ht="16.5" thickBot="1">
      <c r="A86" s="118" t="s">
        <v>27</v>
      </c>
      <c r="B86" s="67"/>
      <c r="C86" s="177" t="s">
        <v>342</v>
      </c>
      <c r="D86" s="79"/>
      <c r="E86" s="79"/>
      <c r="F86" s="79"/>
      <c r="G86" s="79"/>
      <c r="H86" s="79"/>
      <c r="I86" s="79"/>
      <c r="J86" s="79"/>
      <c r="K86" s="79"/>
      <c r="L86" s="79"/>
      <c r="M86" s="55"/>
      <c r="N86" s="82"/>
      <c r="O86" s="48"/>
      <c r="P86" s="82"/>
      <c r="Q86" s="48"/>
      <c r="R86" s="48"/>
      <c r="S86" s="48"/>
      <c r="T86" s="25"/>
    </row>
    <row r="87" spans="1:25" ht="15">
      <c r="A87" s="47"/>
      <c r="B87" s="67"/>
      <c r="C87" s="85"/>
      <c r="D87" s="79"/>
      <c r="E87" s="79"/>
      <c r="F87" s="79"/>
      <c r="G87" s="79"/>
      <c r="H87" s="79"/>
      <c r="I87" s="79"/>
      <c r="J87" s="79"/>
      <c r="K87" s="79"/>
      <c r="L87" s="79"/>
      <c r="M87" s="55"/>
      <c r="N87" s="82"/>
      <c r="O87" s="48"/>
      <c r="P87" s="82"/>
      <c r="Q87" s="48"/>
      <c r="R87" s="48"/>
      <c r="S87" s="48"/>
      <c r="T87" s="25"/>
      <c r="U87" s="25"/>
      <c r="V87" s="25"/>
      <c r="W87" s="25"/>
      <c r="X87" s="25"/>
      <c r="Y87" s="25"/>
    </row>
    <row r="88" spans="1:25" ht="15">
      <c r="A88" s="47"/>
      <c r="B88" s="67"/>
      <c r="C88" s="132" t="s">
        <v>341</v>
      </c>
      <c r="D88" s="218" t="s">
        <v>325</v>
      </c>
      <c r="E88" s="79"/>
      <c r="F88" s="79"/>
      <c r="G88" s="79"/>
      <c r="H88" s="79"/>
      <c r="I88" s="79"/>
      <c r="J88" s="79"/>
      <c r="K88" s="79"/>
      <c r="L88" s="79"/>
      <c r="M88" s="55"/>
      <c r="N88" s="211"/>
      <c r="O88" s="48"/>
      <c r="P88" s="82"/>
      <c r="Q88" s="48"/>
      <c r="R88" s="48"/>
      <c r="S88" s="48"/>
      <c r="T88" s="25"/>
      <c r="U88" s="25"/>
      <c r="V88" s="25"/>
      <c r="W88" s="25"/>
      <c r="X88" s="25"/>
      <c r="Y88" s="25"/>
    </row>
    <row r="89" spans="1:25" ht="15">
      <c r="A89" s="47">
        <v>1</v>
      </c>
      <c r="B89" s="67"/>
      <c r="C89" s="132" t="s">
        <v>189</v>
      </c>
      <c r="D89" s="210" t="s">
        <v>340</v>
      </c>
      <c r="E89" s="217">
        <v>2708403810.9565387</v>
      </c>
      <c r="F89" s="79"/>
      <c r="G89" s="79" t="s">
        <v>231</v>
      </c>
      <c r="H89" s="143" t="s">
        <v>5</v>
      </c>
      <c r="I89" s="79"/>
      <c r="J89" s="79" t="s">
        <v>5</v>
      </c>
      <c r="K89" s="79"/>
      <c r="L89" s="79"/>
      <c r="M89" s="55"/>
      <c r="N89" s="230"/>
      <c r="O89" s="231"/>
      <c r="P89" s="230"/>
      <c r="Q89" s="540" t="s">
        <v>724</v>
      </c>
      <c r="R89" s="540" t="s">
        <v>724</v>
      </c>
      <c r="S89" s="541"/>
      <c r="T89" s="25"/>
      <c r="U89" s="25"/>
      <c r="V89" s="25"/>
      <c r="W89" s="25"/>
      <c r="X89" s="25"/>
      <c r="Y89" s="25"/>
    </row>
    <row r="90" spans="1:25" ht="15">
      <c r="A90" s="47">
        <v>2</v>
      </c>
      <c r="B90" s="67"/>
      <c r="C90" s="132" t="s">
        <v>188</v>
      </c>
      <c r="D90" s="210" t="s">
        <v>339</v>
      </c>
      <c r="E90" s="217">
        <v>1045804375.7596152</v>
      </c>
      <c r="F90" s="79"/>
      <c r="G90" s="79" t="s">
        <v>192</v>
      </c>
      <c r="H90" s="143">
        <f>J251</f>
        <v>0.94990402295654353</v>
      </c>
      <c r="I90" s="79"/>
      <c r="J90" s="112">
        <f>+H90*E90</f>
        <v>993413783.75961518</v>
      </c>
      <c r="K90" s="79"/>
      <c r="L90" s="79"/>
      <c r="M90" s="55"/>
      <c r="N90" s="282"/>
      <c r="O90" s="229" t="s">
        <v>431</v>
      </c>
      <c r="P90" s="228" t="s">
        <v>338</v>
      </c>
      <c r="Q90" s="542" t="s">
        <v>725</v>
      </c>
      <c r="R90" s="542" t="s">
        <v>726</v>
      </c>
      <c r="S90" s="543" t="s">
        <v>191</v>
      </c>
      <c r="T90" s="25"/>
      <c r="U90" s="25"/>
      <c r="V90" s="25"/>
      <c r="W90" s="25"/>
      <c r="X90" s="25"/>
      <c r="Y90" s="25"/>
    </row>
    <row r="91" spans="1:25" ht="15">
      <c r="A91" s="47">
        <v>3</v>
      </c>
      <c r="B91" s="67"/>
      <c r="C91" s="132" t="s">
        <v>187</v>
      </c>
      <c r="D91" s="210" t="s">
        <v>337</v>
      </c>
      <c r="E91" s="217">
        <v>0</v>
      </c>
      <c r="F91" s="79"/>
      <c r="G91" s="79" t="s">
        <v>231</v>
      </c>
      <c r="H91" s="143" t="s">
        <v>5</v>
      </c>
      <c r="I91" s="79"/>
      <c r="J91" s="79" t="s">
        <v>5</v>
      </c>
      <c r="K91" s="79"/>
      <c r="L91" s="79"/>
      <c r="M91" s="55"/>
      <c r="N91" s="497" t="s">
        <v>436</v>
      </c>
      <c r="O91" s="503">
        <v>21531650.01299959</v>
      </c>
      <c r="P91" s="504">
        <f>O91/O96</f>
        <v>2.1674402307898272E-2</v>
      </c>
      <c r="Q91" s="544">
        <f>37830+41615+88942</f>
        <v>168387</v>
      </c>
      <c r="R91" s="544">
        <v>0</v>
      </c>
      <c r="S91" s="545">
        <f>(O91-Q91-R91)/(O$96-Q$96-R$96)</f>
        <v>3.0810524407029874E-2</v>
      </c>
      <c r="T91" s="25"/>
      <c r="U91" s="25"/>
      <c r="V91" s="25"/>
      <c r="W91" s="25"/>
      <c r="X91" s="25"/>
      <c r="Y91" s="25"/>
    </row>
    <row r="92" spans="1:25" ht="15">
      <c r="A92" s="47">
        <v>4</v>
      </c>
      <c r="B92" s="67"/>
      <c r="C92" s="132" t="s">
        <v>336</v>
      </c>
      <c r="D92" s="210" t="s">
        <v>335</v>
      </c>
      <c r="E92" s="217">
        <v>376364566.64846164</v>
      </c>
      <c r="F92" s="79"/>
      <c r="G92" s="79" t="s">
        <v>254</v>
      </c>
      <c r="H92" s="143">
        <f>J260</f>
        <v>0.22290286538992024</v>
      </c>
      <c r="I92" s="79"/>
      <c r="J92" s="79">
        <f>+H92*E92</f>
        <v>83892740.337177709</v>
      </c>
      <c r="K92" s="79"/>
      <c r="L92" s="79"/>
      <c r="M92" s="54"/>
      <c r="N92" s="497" t="s">
        <v>437</v>
      </c>
      <c r="O92" s="503">
        <f>384434029-2037349</f>
        <v>382396680</v>
      </c>
      <c r="P92" s="504">
        <f>O92/O96</f>
        <v>0.38493192479539096</v>
      </c>
      <c r="Q92" s="544">
        <f>2037349</f>
        <v>2037349</v>
      </c>
      <c r="R92" s="544">
        <v>0</v>
      </c>
      <c r="S92" s="545">
        <f t="shared" ref="S92:S95" si="1">(O92-Q92-R92)/(O$96-Q$96-R$96)</f>
        <v>0.54856182054613922</v>
      </c>
      <c r="T92" s="25"/>
      <c r="U92" s="25"/>
      <c r="V92" s="25"/>
      <c r="W92" s="25"/>
      <c r="X92" s="25"/>
      <c r="Y92" s="25"/>
    </row>
    <row r="93" spans="1:25" ht="15.75" thickBot="1">
      <c r="A93" s="47">
        <v>5</v>
      </c>
      <c r="B93" s="67"/>
      <c r="C93" s="132" t="s">
        <v>271</v>
      </c>
      <c r="D93" s="112"/>
      <c r="E93" s="113">
        <v>0</v>
      </c>
      <c r="F93" s="79"/>
      <c r="G93" s="79" t="s">
        <v>176</v>
      </c>
      <c r="H93" s="143">
        <f>L266</f>
        <v>0</v>
      </c>
      <c r="I93" s="79"/>
      <c r="J93" s="138">
        <f>+H93*E93</f>
        <v>0</v>
      </c>
      <c r="K93" s="79"/>
      <c r="L93" s="79"/>
      <c r="M93" s="54"/>
      <c r="N93" s="497" t="s">
        <v>438</v>
      </c>
      <c r="O93" s="503">
        <v>86221617.382080242</v>
      </c>
      <c r="P93" s="504">
        <f>O93/O96</f>
        <v>8.6793256515343919E-2</v>
      </c>
      <c r="Q93" s="544">
        <f>6818430+11911029</f>
        <v>18729459</v>
      </c>
      <c r="R93" s="544">
        <v>0</v>
      </c>
      <c r="S93" s="545">
        <f t="shared" si="1"/>
        <v>9.733853821154792E-2</v>
      </c>
      <c r="T93" s="25"/>
      <c r="U93" s="25"/>
      <c r="V93" s="25"/>
      <c r="W93" s="25"/>
      <c r="X93" s="25"/>
      <c r="Y93" s="25"/>
    </row>
    <row r="94" spans="1:25" ht="15">
      <c r="A94" s="47">
        <v>6</v>
      </c>
      <c r="B94" s="67"/>
      <c r="C94" s="132" t="s">
        <v>334</v>
      </c>
      <c r="D94" s="112"/>
      <c r="E94" s="79">
        <f>SUM(E89:E93)</f>
        <v>4130572753.3646159</v>
      </c>
      <c r="F94" s="79"/>
      <c r="G94" s="79" t="s">
        <v>333</v>
      </c>
      <c r="H94" s="141">
        <f>IF(J94&gt;0,J94/E94,0)</f>
        <v>0.26081286746959192</v>
      </c>
      <c r="I94" s="79"/>
      <c r="J94" s="79">
        <f>SUM(J89:J93)</f>
        <v>1077306524.0967929</v>
      </c>
      <c r="K94" s="79"/>
      <c r="L94" s="141"/>
      <c r="M94" s="55"/>
      <c r="N94" s="497" t="s">
        <v>439</v>
      </c>
      <c r="O94" s="503">
        <v>39107796.41669973</v>
      </c>
      <c r="P94" s="504">
        <f>O94/O96</f>
        <v>3.936707648504302E-2</v>
      </c>
      <c r="Q94" s="544">
        <v>0</v>
      </c>
      <c r="R94" s="544">
        <v>0</v>
      </c>
      <c r="S94" s="545">
        <f t="shared" si="1"/>
        <v>5.6402044728311354E-2</v>
      </c>
      <c r="T94" s="25"/>
      <c r="U94" s="25"/>
      <c r="V94" s="25"/>
      <c r="W94" s="25"/>
      <c r="X94" s="25"/>
      <c r="Y94" s="25"/>
    </row>
    <row r="95" spans="1:25" ht="15">
      <c r="A95" s="89"/>
      <c r="B95" s="67"/>
      <c r="C95" s="132"/>
      <c r="D95" s="112"/>
      <c r="E95" s="79"/>
      <c r="F95" s="79"/>
      <c r="G95" s="79"/>
      <c r="H95" s="141"/>
      <c r="I95" s="79"/>
      <c r="J95" s="79"/>
      <c r="K95" s="79"/>
      <c r="L95" s="141"/>
      <c r="M95" s="55"/>
      <c r="N95" s="497" t="s">
        <v>440</v>
      </c>
      <c r="O95" s="503">
        <v>464156040.20538521</v>
      </c>
      <c r="P95" s="504">
        <f>O95/O96</f>
        <v>0.46723333989632387</v>
      </c>
      <c r="Q95" s="544">
        <f>(15826732)+(135463505)+4890470+79584</f>
        <v>156260291</v>
      </c>
      <c r="R95" s="544">
        <f>(122842790)</f>
        <v>122842790</v>
      </c>
      <c r="S95" s="545">
        <f t="shared" si="1"/>
        <v>0.26688707210697177</v>
      </c>
      <c r="T95" s="25"/>
      <c r="U95" s="25"/>
      <c r="V95" s="25"/>
      <c r="W95" s="25"/>
      <c r="X95" s="25"/>
      <c r="Y95" s="25"/>
    </row>
    <row r="96" spans="1:25" ht="15">
      <c r="A96" s="89"/>
      <c r="B96" s="67"/>
      <c r="C96" s="132" t="s">
        <v>332</v>
      </c>
      <c r="D96" s="218" t="s">
        <v>325</v>
      </c>
      <c r="E96" s="79"/>
      <c r="F96" s="79"/>
      <c r="G96" s="79"/>
      <c r="H96" s="79"/>
      <c r="I96" s="79"/>
      <c r="J96" s="79"/>
      <c r="K96" s="79"/>
      <c r="L96" s="79"/>
      <c r="M96" s="55"/>
      <c r="N96" s="497" t="s">
        <v>444</v>
      </c>
      <c r="O96" s="498">
        <f>SUM(O91:O95)</f>
        <v>993413784.01716471</v>
      </c>
      <c r="P96" s="504">
        <f>SUM(P91:P95)</f>
        <v>1</v>
      </c>
      <c r="Q96" s="546">
        <f>SUM(Q91:Q95)</f>
        <v>177195486</v>
      </c>
      <c r="R96" s="546">
        <f>SUM(R91:R95)</f>
        <v>122842790</v>
      </c>
      <c r="S96" s="545">
        <f>SUM(S91:S95)</f>
        <v>1.0000000000000002</v>
      </c>
      <c r="T96" s="25"/>
      <c r="U96" s="25"/>
      <c r="V96" s="25"/>
      <c r="W96" s="25"/>
      <c r="X96" s="25"/>
      <c r="Y96" s="25"/>
    </row>
    <row r="97" spans="1:25" ht="15">
      <c r="A97" s="47">
        <v>7</v>
      </c>
      <c r="B97" s="67"/>
      <c r="C97" s="132" t="str">
        <f>+C89</f>
        <v xml:space="preserve">  Production</v>
      </c>
      <c r="D97" s="210" t="s">
        <v>331</v>
      </c>
      <c r="E97" s="115">
        <v>1387811347.9295285</v>
      </c>
      <c r="F97" s="79"/>
      <c r="G97" s="79" t="str">
        <f>+G89</f>
        <v>NA</v>
      </c>
      <c r="H97" s="143" t="str">
        <f>+H89</f>
        <v xml:space="preserve"> </v>
      </c>
      <c r="I97" s="79"/>
      <c r="J97" s="79" t="s">
        <v>5</v>
      </c>
      <c r="K97" s="79"/>
      <c r="L97" s="79"/>
      <c r="M97" s="55"/>
      <c r="N97" s="82"/>
      <c r="O97" s="178">
        <f>J90-O96</f>
        <v>-0.25754952430725098</v>
      </c>
      <c r="P97" s="82"/>
      <c r="Q97" s="48"/>
      <c r="R97" s="48"/>
      <c r="S97" s="48"/>
      <c r="T97" s="25"/>
      <c r="U97" s="25"/>
      <c r="V97" s="25"/>
      <c r="W97" s="25"/>
      <c r="X97" s="25"/>
      <c r="Y97" s="25"/>
    </row>
    <row r="98" spans="1:25" ht="15">
      <c r="A98" s="47">
        <v>8</v>
      </c>
      <c r="B98" s="67"/>
      <c r="C98" s="132" t="str">
        <f>+C90</f>
        <v xml:space="preserve">  Transmission</v>
      </c>
      <c r="D98" s="210" t="s">
        <v>330</v>
      </c>
      <c r="E98" s="115">
        <v>279931725.3358795</v>
      </c>
      <c r="F98" s="79"/>
      <c r="G98" s="79" t="str">
        <f>+G90</f>
        <v>TP</v>
      </c>
      <c r="H98" s="143">
        <f>J251</f>
        <v>0.94990402295654353</v>
      </c>
      <c r="I98" s="79"/>
      <c r="J98" s="79">
        <f>+H98*E98</f>
        <v>265908272.04971811</v>
      </c>
      <c r="K98" s="79"/>
      <c r="L98" s="79"/>
      <c r="M98" s="55"/>
      <c r="N98" s="211"/>
      <c r="O98" s="48"/>
      <c r="P98" s="82"/>
      <c r="Q98" s="547" t="s">
        <v>450</v>
      </c>
      <c r="R98" s="547"/>
      <c r="S98" s="48"/>
      <c r="T98" s="25"/>
      <c r="U98" s="25"/>
      <c r="V98" s="25"/>
      <c r="W98" s="25"/>
      <c r="X98" s="25"/>
      <c r="Y98" s="25"/>
    </row>
    <row r="99" spans="1:25" ht="15">
      <c r="A99" s="47">
        <v>9</v>
      </c>
      <c r="B99" s="67"/>
      <c r="C99" s="132" t="str">
        <f>+C91</f>
        <v xml:space="preserve">  Distribution</v>
      </c>
      <c r="D99" s="210" t="s">
        <v>329</v>
      </c>
      <c r="E99" s="115">
        <v>0</v>
      </c>
      <c r="F99" s="79"/>
      <c r="G99" s="79" t="str">
        <f t="shared" ref="G99:H101" si="2">+G91</f>
        <v>NA</v>
      </c>
      <c r="H99" s="143" t="str">
        <f t="shared" si="2"/>
        <v xml:space="preserve"> </v>
      </c>
      <c r="I99" s="79"/>
      <c r="J99" s="79" t="s">
        <v>5</v>
      </c>
      <c r="K99" s="79"/>
      <c r="L99" s="79"/>
      <c r="M99" s="55"/>
      <c r="N99" s="82"/>
      <c r="O99" s="48"/>
      <c r="P99" s="82"/>
      <c r="Q99" s="48"/>
      <c r="R99" s="48"/>
      <c r="S99" s="48"/>
      <c r="T99" s="25"/>
    </row>
    <row r="100" spans="1:25" ht="15">
      <c r="A100" s="47">
        <v>10</v>
      </c>
      <c r="B100" s="67"/>
      <c r="C100" s="132" t="str">
        <f>+C92</f>
        <v xml:space="preserve">  General &amp; Intangible</v>
      </c>
      <c r="D100" s="210" t="s">
        <v>328</v>
      </c>
      <c r="E100" s="217">
        <v>198428323.25769231</v>
      </c>
      <c r="F100" s="79"/>
      <c r="G100" s="79" t="str">
        <f t="shared" si="2"/>
        <v>W/S</v>
      </c>
      <c r="H100" s="143">
        <f t="shared" si="2"/>
        <v>0.22290286538992024</v>
      </c>
      <c r="I100" s="79"/>
      <c r="J100" s="79">
        <f>+H100*E100</f>
        <v>44230241.828656971</v>
      </c>
      <c r="K100" s="79"/>
      <c r="L100" s="79"/>
      <c r="M100" s="55"/>
      <c r="N100" s="82"/>
      <c r="O100" s="48"/>
      <c r="P100" s="82"/>
      <c r="Q100" s="548"/>
      <c r="R100" s="548"/>
      <c r="S100" s="48"/>
      <c r="T100" s="25"/>
    </row>
    <row r="101" spans="1:25" ht="15.75" thickBot="1">
      <c r="A101" s="47">
        <v>11</v>
      </c>
      <c r="B101" s="67"/>
      <c r="C101" s="132" t="str">
        <f>+C93</f>
        <v xml:space="preserve">  Common</v>
      </c>
      <c r="D101" s="112"/>
      <c r="E101" s="113">
        <v>0</v>
      </c>
      <c r="F101" s="79"/>
      <c r="G101" s="79" t="str">
        <f t="shared" si="2"/>
        <v>CE</v>
      </c>
      <c r="H101" s="143">
        <f t="shared" si="2"/>
        <v>0</v>
      </c>
      <c r="I101" s="79"/>
      <c r="J101" s="138">
        <f>+H101*E101</f>
        <v>0</v>
      </c>
      <c r="K101" s="79"/>
      <c r="L101" s="79"/>
      <c r="M101" s="55"/>
      <c r="N101" s="82"/>
      <c r="O101" s="48"/>
      <c r="P101" s="82"/>
      <c r="Q101" s="548"/>
      <c r="R101" s="548"/>
      <c r="S101" s="48"/>
      <c r="T101" s="25"/>
    </row>
    <row r="102" spans="1:25" ht="15">
      <c r="A102" s="47">
        <v>12</v>
      </c>
      <c r="B102" s="67"/>
      <c r="C102" s="132" t="s">
        <v>327</v>
      </c>
      <c r="D102" s="112"/>
      <c r="E102" s="79">
        <f>SUM(E97:E101)</f>
        <v>1866171396.5231004</v>
      </c>
      <c r="F102" s="79"/>
      <c r="G102" s="79"/>
      <c r="H102" s="79"/>
      <c r="I102" s="79"/>
      <c r="J102" s="79">
        <f>SUM(J97:J101)</f>
        <v>310138513.87837505</v>
      </c>
      <c r="K102" s="79"/>
      <c r="L102" s="79"/>
      <c r="M102" s="55"/>
      <c r="N102" s="82"/>
      <c r="O102" s="48"/>
      <c r="P102" s="82"/>
      <c r="Q102" s="548"/>
      <c r="R102" s="548"/>
      <c r="S102" s="48"/>
      <c r="T102" s="25"/>
    </row>
    <row r="103" spans="1:25" ht="15">
      <c r="A103" s="47"/>
      <c r="B103" s="67"/>
      <c r="C103" s="212"/>
      <c r="D103" s="112" t="s">
        <v>5</v>
      </c>
      <c r="E103" s="67"/>
      <c r="F103" s="79"/>
      <c r="G103" s="79"/>
      <c r="H103" s="141"/>
      <c r="I103" s="79"/>
      <c r="J103" s="67"/>
      <c r="K103" s="79"/>
      <c r="L103" s="141"/>
      <c r="M103" s="55"/>
      <c r="N103" s="82"/>
      <c r="O103" s="48"/>
      <c r="P103" s="82"/>
      <c r="Q103" s="548"/>
      <c r="R103" s="548"/>
      <c r="S103" s="48"/>
      <c r="T103" s="25"/>
    </row>
    <row r="104" spans="1:25" ht="15">
      <c r="A104" s="47"/>
      <c r="B104" s="67"/>
      <c r="C104" s="132" t="s">
        <v>326</v>
      </c>
      <c r="D104" s="218" t="s">
        <v>325</v>
      </c>
      <c r="E104" s="79"/>
      <c r="F104" s="79"/>
      <c r="G104" s="79"/>
      <c r="H104" s="79"/>
      <c r="I104" s="79"/>
      <c r="J104" s="79"/>
      <c r="K104" s="79"/>
      <c r="L104" s="79"/>
      <c r="M104" s="55"/>
      <c r="N104" s="82"/>
      <c r="O104" s="48"/>
      <c r="P104" s="82"/>
      <c r="Q104" s="548"/>
      <c r="R104" s="548"/>
      <c r="S104" s="48"/>
      <c r="T104" s="25"/>
    </row>
    <row r="105" spans="1:25" ht="15">
      <c r="A105" s="47">
        <v>13</v>
      </c>
      <c r="B105" s="67"/>
      <c r="C105" s="132" t="str">
        <f>+C97</f>
        <v xml:space="preserve">  Production</v>
      </c>
      <c r="D105" s="112" t="s">
        <v>324</v>
      </c>
      <c r="E105" s="79">
        <f>E89-E97</f>
        <v>1320592463.0270102</v>
      </c>
      <c r="F105" s="79"/>
      <c r="G105" s="79"/>
      <c r="H105" s="141"/>
      <c r="I105" s="79"/>
      <c r="J105" s="79" t="s">
        <v>5</v>
      </c>
      <c r="K105" s="79"/>
      <c r="L105" s="141"/>
      <c r="M105" s="55"/>
      <c r="N105" s="82"/>
      <c r="O105" s="48"/>
      <c r="P105" s="82"/>
      <c r="Q105" s="48"/>
      <c r="R105" s="48"/>
      <c r="S105" s="48"/>
      <c r="T105" s="25"/>
    </row>
    <row r="106" spans="1:25" ht="15">
      <c r="A106" s="47">
        <v>14</v>
      </c>
      <c r="B106" s="67"/>
      <c r="C106" s="132" t="str">
        <f>+C98</f>
        <v xml:space="preserve">  Transmission</v>
      </c>
      <c r="D106" s="112" t="s">
        <v>323</v>
      </c>
      <c r="E106" s="79">
        <f>E90-E98</f>
        <v>765872650.42373562</v>
      </c>
      <c r="F106" s="79"/>
      <c r="G106" s="79"/>
      <c r="H106" s="143"/>
      <c r="I106" s="79"/>
      <c r="J106" s="112">
        <f>J90-J98</f>
        <v>727505511.70989704</v>
      </c>
      <c r="K106" s="79"/>
      <c r="L106" s="141"/>
      <c r="M106" s="55"/>
      <c r="N106" s="82"/>
      <c r="O106" s="48"/>
      <c r="P106" s="82"/>
      <c r="Q106" s="48"/>
      <c r="R106" s="48"/>
      <c r="S106" s="48"/>
      <c r="T106" s="25"/>
    </row>
    <row r="107" spans="1:25" ht="15">
      <c r="A107" s="47">
        <v>15</v>
      </c>
      <c r="B107" s="67"/>
      <c r="C107" s="132" t="str">
        <f>+C99</f>
        <v xml:space="preserve">  Distribution</v>
      </c>
      <c r="D107" s="112" t="s">
        <v>322</v>
      </c>
      <c r="E107" s="79">
        <f>E91-E99</f>
        <v>0</v>
      </c>
      <c r="F107" s="79"/>
      <c r="G107" s="79"/>
      <c r="H107" s="141"/>
      <c r="I107" s="79"/>
      <c r="J107" s="79" t="s">
        <v>5</v>
      </c>
      <c r="K107" s="79"/>
      <c r="L107" s="141"/>
      <c r="M107" s="55"/>
      <c r="N107" s="82"/>
      <c r="O107" s="48"/>
      <c r="P107" s="82"/>
      <c r="Q107" s="48"/>
      <c r="R107" s="48"/>
      <c r="S107" s="48"/>
      <c r="T107" s="25"/>
    </row>
    <row r="108" spans="1:25" ht="15">
      <c r="A108" s="47">
        <v>16</v>
      </c>
      <c r="B108" s="67"/>
      <c r="C108" s="132" t="str">
        <f>+C100</f>
        <v xml:space="preserve">  General &amp; Intangible</v>
      </c>
      <c r="D108" s="112" t="s">
        <v>321</v>
      </c>
      <c r="E108" s="79">
        <f>E92-E100</f>
        <v>177936243.39076933</v>
      </c>
      <c r="F108" s="79"/>
      <c r="G108" s="79"/>
      <c r="H108" s="141"/>
      <c r="I108" s="79"/>
      <c r="J108" s="79">
        <f>J92-J100</f>
        <v>39662498.508520737</v>
      </c>
      <c r="K108" s="79"/>
      <c r="L108" s="141"/>
      <c r="M108" s="55"/>
      <c r="N108" s="82"/>
      <c r="O108" s="48"/>
      <c r="P108" s="82"/>
      <c r="Q108" s="48"/>
      <c r="R108" s="48"/>
      <c r="S108" s="48"/>
      <c r="T108" s="25"/>
    </row>
    <row r="109" spans="1:25" ht="15.75" thickBot="1">
      <c r="A109" s="47">
        <v>17</v>
      </c>
      <c r="B109" s="67"/>
      <c r="C109" s="132" t="str">
        <f>+C101</f>
        <v xml:space="preserve">  Common</v>
      </c>
      <c r="D109" s="112" t="s">
        <v>320</v>
      </c>
      <c r="E109" s="138">
        <f>E93-E101</f>
        <v>0</v>
      </c>
      <c r="F109" s="79"/>
      <c r="G109" s="79"/>
      <c r="H109" s="141"/>
      <c r="I109" s="79"/>
      <c r="J109" s="138">
        <f>J93-J101</f>
        <v>0</v>
      </c>
      <c r="K109" s="79"/>
      <c r="L109" s="141"/>
      <c r="M109" s="55"/>
      <c r="N109" s="82"/>
      <c r="O109" s="48"/>
      <c r="P109" s="82"/>
      <c r="Q109" s="48"/>
      <c r="R109" s="48"/>
      <c r="S109" s="48"/>
      <c r="T109" s="25"/>
    </row>
    <row r="110" spans="1:25" ht="15">
      <c r="A110" s="47">
        <v>18</v>
      </c>
      <c r="B110" s="67"/>
      <c r="C110" s="132" t="s">
        <v>319</v>
      </c>
      <c r="D110" s="112"/>
      <c r="E110" s="79">
        <f>SUM(E105:E109)</f>
        <v>2264401356.8415151</v>
      </c>
      <c r="F110" s="79"/>
      <c r="G110" s="79" t="s">
        <v>318</v>
      </c>
      <c r="H110" s="141">
        <f>IF(J110&gt;0,J110/E110,0)</f>
        <v>0.33879506735877285</v>
      </c>
      <c r="I110" s="79"/>
      <c r="J110" s="79">
        <f>SUM(J105:J109)</f>
        <v>767168010.21841776</v>
      </c>
      <c r="K110" s="79"/>
      <c r="L110" s="79"/>
      <c r="M110" s="55"/>
      <c r="N110" s="82"/>
      <c r="O110" s="48"/>
      <c r="P110" s="82"/>
      <c r="Q110" s="48"/>
      <c r="R110" s="48"/>
      <c r="S110" s="48"/>
      <c r="T110" s="25"/>
    </row>
    <row r="111" spans="1:25" ht="15">
      <c r="A111" s="47"/>
      <c r="B111" s="67"/>
      <c r="C111" s="132"/>
      <c r="D111" s="112"/>
      <c r="E111" s="79"/>
      <c r="F111" s="79"/>
      <c r="G111" s="79"/>
      <c r="H111" s="141"/>
      <c r="I111" s="79"/>
      <c r="J111" s="79"/>
      <c r="K111" s="79"/>
      <c r="L111" s="79"/>
      <c r="M111" s="55"/>
      <c r="N111" s="82"/>
      <c r="O111" s="48"/>
      <c r="P111" s="82"/>
      <c r="Q111" s="48"/>
      <c r="R111" s="48"/>
      <c r="S111" s="48"/>
      <c r="T111" s="25"/>
    </row>
    <row r="112" spans="1:25" ht="15">
      <c r="A112" s="225" t="s">
        <v>317</v>
      </c>
      <c r="B112" s="94"/>
      <c r="C112" s="227" t="s">
        <v>316</v>
      </c>
      <c r="D112" s="112" t="s">
        <v>315</v>
      </c>
      <c r="E112" s="226">
        <v>40815524</v>
      </c>
      <c r="F112" s="79"/>
      <c r="G112" s="79" t="s">
        <v>261</v>
      </c>
      <c r="H112" s="188">
        <v>1</v>
      </c>
      <c r="I112" s="79"/>
      <c r="J112" s="79">
        <f>+E112*H112</f>
        <v>40815524</v>
      </c>
      <c r="K112" s="79"/>
      <c r="L112" s="79"/>
      <c r="M112" s="55"/>
      <c r="N112" s="82"/>
      <c r="O112" s="48"/>
      <c r="P112" s="82"/>
      <c r="Q112" s="48"/>
      <c r="R112" s="48"/>
      <c r="S112" s="48"/>
      <c r="T112" s="25"/>
    </row>
    <row r="113" spans="1:20" ht="15">
      <c r="A113" s="225"/>
      <c r="B113" s="94"/>
      <c r="C113" s="210" t="s">
        <v>314</v>
      </c>
      <c r="D113" s="112"/>
      <c r="E113" s="224"/>
      <c r="F113" s="79"/>
      <c r="G113" s="79"/>
      <c r="H113" s="141"/>
      <c r="I113" s="79"/>
      <c r="J113" s="79"/>
      <c r="K113" s="79"/>
      <c r="L113" s="79"/>
      <c r="M113" s="55"/>
      <c r="N113" s="82"/>
      <c r="O113" s="48"/>
      <c r="P113" s="82"/>
      <c r="Q113" s="48"/>
      <c r="R113" s="48"/>
      <c r="S113" s="48"/>
      <c r="T113" s="25"/>
    </row>
    <row r="114" spans="1:20" ht="15">
      <c r="A114" s="223"/>
      <c r="B114" s="67"/>
      <c r="C114" s="181"/>
      <c r="D114" s="222"/>
      <c r="E114" s="221"/>
      <c r="F114" s="79"/>
      <c r="G114" s="219"/>
      <c r="H114" s="220"/>
      <c r="I114" s="79"/>
      <c r="J114" s="219"/>
      <c r="K114" s="79"/>
      <c r="L114" s="79"/>
      <c r="M114" s="55"/>
      <c r="N114" s="82"/>
      <c r="O114" s="48"/>
      <c r="P114" s="82"/>
      <c r="Q114" s="48"/>
      <c r="R114" s="48"/>
      <c r="S114" s="48"/>
      <c r="T114" s="25"/>
    </row>
    <row r="115" spans="1:20" ht="15">
      <c r="A115" s="47"/>
      <c r="B115" s="67"/>
      <c r="C115" s="132" t="s">
        <v>313</v>
      </c>
      <c r="D115" s="218" t="s">
        <v>312</v>
      </c>
      <c r="E115" s="79"/>
      <c r="F115" s="79"/>
      <c r="G115" s="79"/>
      <c r="H115" s="79"/>
      <c r="I115" s="79"/>
      <c r="J115" s="79"/>
      <c r="K115" s="79"/>
      <c r="L115" s="79"/>
      <c r="M115" s="55"/>
      <c r="N115" s="82"/>
      <c r="O115" s="48"/>
      <c r="P115" s="82"/>
      <c r="Q115" s="48"/>
      <c r="R115" s="48"/>
      <c r="S115" s="48"/>
      <c r="T115" s="25"/>
    </row>
    <row r="116" spans="1:20" ht="15">
      <c r="A116" s="47">
        <v>19</v>
      </c>
      <c r="B116" s="67"/>
      <c r="C116" s="132" t="s">
        <v>311</v>
      </c>
      <c r="D116" s="112"/>
      <c r="E116" s="115">
        <v>0</v>
      </c>
      <c r="F116" s="79"/>
      <c r="G116" s="79"/>
      <c r="H116" s="175" t="s">
        <v>249</v>
      </c>
      <c r="I116" s="79"/>
      <c r="J116" s="79">
        <v>0</v>
      </c>
      <c r="K116" s="79"/>
      <c r="L116" s="141"/>
      <c r="M116" s="55"/>
      <c r="N116" s="82"/>
      <c r="O116" s="48"/>
      <c r="P116" s="82"/>
      <c r="Q116" s="48"/>
      <c r="R116" s="48"/>
      <c r="S116" s="48"/>
      <c r="T116" s="25"/>
    </row>
    <row r="117" spans="1:20" ht="15">
      <c r="A117" s="47">
        <v>20</v>
      </c>
      <c r="B117" s="67"/>
      <c r="C117" s="132" t="s">
        <v>310</v>
      </c>
      <c r="D117" s="112"/>
      <c r="E117" s="115">
        <v>0</v>
      </c>
      <c r="F117" s="79"/>
      <c r="G117" s="79" t="s">
        <v>233</v>
      </c>
      <c r="H117" s="143">
        <f>+H110</f>
        <v>0.33879506735877285</v>
      </c>
      <c r="I117" s="79"/>
      <c r="J117" s="79">
        <f>E117*H117</f>
        <v>0</v>
      </c>
      <c r="K117" s="79"/>
      <c r="L117" s="141"/>
      <c r="M117" s="55"/>
      <c r="N117" s="82"/>
      <c r="O117" s="48"/>
      <c r="P117" s="82"/>
      <c r="Q117" s="48"/>
      <c r="R117" s="48"/>
      <c r="S117" s="48"/>
      <c r="T117" s="25"/>
    </row>
    <row r="118" spans="1:20" ht="15">
      <c r="A118" s="47">
        <v>21</v>
      </c>
      <c r="B118" s="67"/>
      <c r="C118" s="132" t="s">
        <v>309</v>
      </c>
      <c r="D118" s="112"/>
      <c r="E118" s="217">
        <v>0</v>
      </c>
      <c r="F118" s="79"/>
      <c r="G118" s="79" t="s">
        <v>233</v>
      </c>
      <c r="H118" s="143">
        <f>+H117</f>
        <v>0.33879506735877285</v>
      </c>
      <c r="I118" s="79"/>
      <c r="J118" s="79">
        <f>E118*H118</f>
        <v>0</v>
      </c>
      <c r="K118" s="79"/>
      <c r="L118" s="141"/>
      <c r="M118" s="55"/>
      <c r="N118" s="82"/>
      <c r="O118" s="48"/>
      <c r="P118" s="82"/>
      <c r="Q118" s="48"/>
      <c r="R118" s="48"/>
      <c r="S118" s="48"/>
      <c r="T118" s="25"/>
    </row>
    <row r="119" spans="1:20" ht="15">
      <c r="A119" s="47">
        <v>22</v>
      </c>
      <c r="B119" s="67"/>
      <c r="C119" s="132" t="s">
        <v>308</v>
      </c>
      <c r="D119" s="112"/>
      <c r="E119" s="217">
        <v>0</v>
      </c>
      <c r="F119" s="79"/>
      <c r="G119" s="79" t="str">
        <f>+G118</f>
        <v>NP</v>
      </c>
      <c r="H119" s="143">
        <f>+H118</f>
        <v>0.33879506735877285</v>
      </c>
      <c r="I119" s="79"/>
      <c r="J119" s="79">
        <f>E119*H119</f>
        <v>0</v>
      </c>
      <c r="K119" s="79"/>
      <c r="L119" s="141"/>
      <c r="M119" s="55"/>
      <c r="N119" s="82"/>
      <c r="O119" s="48"/>
      <c r="P119" s="82"/>
      <c r="Q119" s="48"/>
      <c r="R119" s="48"/>
      <c r="S119" s="48"/>
      <c r="T119" s="25"/>
    </row>
    <row r="120" spans="1:20" ht="15">
      <c r="A120" s="47">
        <v>23</v>
      </c>
      <c r="B120" s="67"/>
      <c r="C120" s="210" t="s">
        <v>307</v>
      </c>
      <c r="D120" s="124"/>
      <c r="E120" s="217">
        <v>0</v>
      </c>
      <c r="F120" s="79"/>
      <c r="G120" s="79" t="s">
        <v>233</v>
      </c>
      <c r="H120" s="143">
        <f>+H118</f>
        <v>0.33879506735877285</v>
      </c>
      <c r="I120" s="79"/>
      <c r="J120" s="179">
        <f>E120*H120</f>
        <v>0</v>
      </c>
      <c r="K120" s="79"/>
      <c r="L120" s="79"/>
      <c r="M120" s="55"/>
      <c r="N120" s="82"/>
      <c r="O120" s="48"/>
      <c r="P120" s="82"/>
      <c r="Q120" s="48"/>
      <c r="R120" s="48"/>
      <c r="S120" s="48"/>
      <c r="T120" s="25"/>
    </row>
    <row r="121" spans="1:20" ht="15.75">
      <c r="A121" s="505" t="s">
        <v>306</v>
      </c>
      <c r="B121" s="506"/>
      <c r="C121" s="506" t="s">
        <v>305</v>
      </c>
      <c r="D121" s="507"/>
      <c r="E121" s="549">
        <v>-18023811</v>
      </c>
      <c r="F121" s="508"/>
      <c r="G121" s="508" t="s">
        <v>261</v>
      </c>
      <c r="H121" s="509">
        <v>1</v>
      </c>
      <c r="I121" s="508"/>
      <c r="J121" s="550">
        <f>+E121*H121</f>
        <v>-18023811</v>
      </c>
      <c r="K121" s="79"/>
      <c r="L121" s="79"/>
      <c r="M121" s="215"/>
      <c r="N121" s="214"/>
      <c r="O121" s="189"/>
      <c r="P121" s="214"/>
      <c r="Q121" s="189"/>
      <c r="R121" s="189"/>
      <c r="S121" s="189"/>
      <c r="T121" s="25"/>
    </row>
    <row r="122" spans="1:20" ht="16.5" thickBot="1">
      <c r="A122" s="505" t="s">
        <v>304</v>
      </c>
      <c r="B122" s="494"/>
      <c r="C122" s="510" t="s">
        <v>303</v>
      </c>
      <c r="D122" s="507"/>
      <c r="E122" s="511">
        <v>0</v>
      </c>
      <c r="F122" s="508"/>
      <c r="G122" s="508" t="s">
        <v>261</v>
      </c>
      <c r="H122" s="509">
        <v>1</v>
      </c>
      <c r="I122" s="508"/>
      <c r="J122" s="512">
        <f>+E122*H122</f>
        <v>0</v>
      </c>
      <c r="K122" s="79"/>
      <c r="L122" s="79"/>
      <c r="M122" s="215"/>
      <c r="N122" s="214"/>
      <c r="O122" s="189"/>
      <c r="P122" s="214"/>
      <c r="Q122" s="189"/>
      <c r="R122" s="189"/>
      <c r="S122" s="189"/>
      <c r="T122" s="25"/>
    </row>
    <row r="123" spans="1:20" ht="15">
      <c r="A123" s="47">
        <v>24</v>
      </c>
      <c r="B123" s="94"/>
      <c r="C123" s="132" t="s">
        <v>302</v>
      </c>
      <c r="D123" s="112"/>
      <c r="E123" s="213">
        <f>SUM(E116:E122)</f>
        <v>-18023811</v>
      </c>
      <c r="F123" s="79"/>
      <c r="G123" s="79"/>
      <c r="H123" s="79"/>
      <c r="I123" s="79"/>
      <c r="J123" s="213">
        <f>SUM(J116:J122)</f>
        <v>-18023811</v>
      </c>
      <c r="K123" s="79"/>
      <c r="L123" s="79"/>
      <c r="M123" s="55"/>
      <c r="N123" s="82"/>
      <c r="O123" s="48"/>
      <c r="P123" s="82"/>
      <c r="Q123" s="48"/>
      <c r="R123" s="48"/>
      <c r="S123" s="48"/>
      <c r="T123" s="25"/>
    </row>
    <row r="124" spans="1:20" ht="15">
      <c r="A124" s="47"/>
      <c r="B124" s="67"/>
      <c r="C124" s="212"/>
      <c r="D124" s="112"/>
      <c r="E124" s="67"/>
      <c r="F124" s="79"/>
      <c r="G124" s="79"/>
      <c r="H124" s="141"/>
      <c r="I124" s="79"/>
      <c r="J124" s="67"/>
      <c r="K124" s="79"/>
      <c r="L124" s="141"/>
      <c r="M124" s="55"/>
      <c r="N124" s="82"/>
      <c r="O124" s="48"/>
      <c r="P124" s="82"/>
      <c r="Q124" s="48"/>
      <c r="R124" s="48"/>
      <c r="S124" s="48"/>
      <c r="T124" s="25"/>
    </row>
    <row r="125" spans="1:20" ht="15">
      <c r="A125" s="47">
        <v>25</v>
      </c>
      <c r="B125" s="67"/>
      <c r="C125" s="132" t="s">
        <v>301</v>
      </c>
      <c r="D125" s="112" t="s">
        <v>300</v>
      </c>
      <c r="E125" s="115">
        <v>0</v>
      </c>
      <c r="F125" s="79"/>
      <c r="G125" s="79" t="str">
        <f>+G98</f>
        <v>TP</v>
      </c>
      <c r="H125" s="143">
        <f>+H98</f>
        <v>0.94990402295654353</v>
      </c>
      <c r="I125" s="79"/>
      <c r="J125" s="79">
        <f>+H125*E125</f>
        <v>0</v>
      </c>
      <c r="K125" s="79"/>
      <c r="L125" s="79"/>
      <c r="M125" s="55"/>
      <c r="N125" s="82"/>
      <c r="O125" s="48"/>
      <c r="P125" s="82"/>
      <c r="Q125" s="48"/>
      <c r="R125" s="48"/>
      <c r="S125" s="48"/>
      <c r="T125" s="25"/>
    </row>
    <row r="126" spans="1:20" ht="15">
      <c r="A126" s="47"/>
      <c r="B126" s="67"/>
      <c r="C126" s="132"/>
      <c r="D126" s="112"/>
      <c r="E126" s="79"/>
      <c r="F126" s="79"/>
      <c r="G126" s="79"/>
      <c r="H126" s="79"/>
      <c r="I126" s="79"/>
      <c r="J126" s="79"/>
      <c r="K126" s="79"/>
      <c r="L126" s="79"/>
      <c r="M126" s="55"/>
      <c r="N126" s="82"/>
      <c r="O126" s="48"/>
      <c r="P126" s="82"/>
      <c r="Q126" s="48"/>
      <c r="R126" s="48"/>
      <c r="S126" s="48"/>
      <c r="T126" s="25"/>
    </row>
    <row r="127" spans="1:20" ht="15">
      <c r="A127" s="47"/>
      <c r="B127" s="67"/>
      <c r="C127" s="132" t="s">
        <v>299</v>
      </c>
      <c r="D127" s="212"/>
      <c r="E127" s="79"/>
      <c r="F127" s="79"/>
      <c r="G127" s="79"/>
      <c r="H127" s="79"/>
      <c r="I127" s="79"/>
      <c r="J127" s="79"/>
      <c r="K127" s="79"/>
      <c r="L127" s="79"/>
      <c r="M127" s="55"/>
      <c r="N127" s="82"/>
      <c r="O127" s="48"/>
      <c r="P127" s="82"/>
      <c r="Q127" s="48"/>
      <c r="R127" s="48"/>
      <c r="S127" s="48"/>
      <c r="T127" s="25"/>
    </row>
    <row r="128" spans="1:20" ht="15">
      <c r="A128" s="47">
        <v>26</v>
      </c>
      <c r="B128" s="67"/>
      <c r="C128" s="132" t="s">
        <v>298</v>
      </c>
      <c r="D128" s="112" t="s">
        <v>297</v>
      </c>
      <c r="E128" s="79">
        <f>E166/8</f>
        <v>12556448.125</v>
      </c>
      <c r="F128" s="79"/>
      <c r="G128" s="79"/>
      <c r="H128" s="141"/>
      <c r="I128" s="79"/>
      <c r="J128" s="79">
        <f>J166/8</f>
        <v>7236707.9783608951</v>
      </c>
      <c r="K128" s="33"/>
      <c r="L128" s="141"/>
      <c r="M128" s="55"/>
      <c r="N128" s="82"/>
      <c r="O128" s="48"/>
      <c r="P128" s="82"/>
      <c r="Q128" s="48"/>
      <c r="R128" s="48"/>
      <c r="S128" s="48"/>
      <c r="T128" s="25"/>
    </row>
    <row r="129" spans="1:20" ht="15">
      <c r="A129" s="47">
        <v>27</v>
      </c>
      <c r="B129" s="67"/>
      <c r="C129" s="132" t="s">
        <v>296</v>
      </c>
      <c r="D129" s="210" t="s">
        <v>295</v>
      </c>
      <c r="E129" s="115">
        <v>16135137</v>
      </c>
      <c r="F129" s="79"/>
      <c r="G129" s="79" t="s">
        <v>278</v>
      </c>
      <c r="H129" s="143">
        <f>J252</f>
        <v>0.91738562414916724</v>
      </c>
      <c r="I129" s="79"/>
      <c r="J129" s="79">
        <f>+H129*E129</f>
        <v>14802142.727477321</v>
      </c>
      <c r="K129" s="79" t="s">
        <v>5</v>
      </c>
      <c r="L129" s="141"/>
      <c r="M129" s="55"/>
      <c r="N129" s="211"/>
      <c r="O129" s="154"/>
      <c r="P129" s="82"/>
      <c r="Q129" s="48"/>
      <c r="R129" s="48"/>
      <c r="S129" s="48"/>
      <c r="T129" s="25"/>
    </row>
    <row r="130" spans="1:20" ht="15.75" thickBot="1">
      <c r="A130" s="47">
        <v>28</v>
      </c>
      <c r="B130" s="67"/>
      <c r="C130" s="132" t="s">
        <v>294</v>
      </c>
      <c r="D130" s="210" t="s">
        <v>293</v>
      </c>
      <c r="E130" s="113">
        <v>26500000</v>
      </c>
      <c r="F130" s="79"/>
      <c r="G130" s="79" t="s">
        <v>246</v>
      </c>
      <c r="H130" s="143">
        <f>+H94</f>
        <v>0.26081286746959192</v>
      </c>
      <c r="I130" s="79"/>
      <c r="J130" s="138">
        <f>+H130*E130</f>
        <v>6911540.9879441857</v>
      </c>
      <c r="K130" s="79"/>
      <c r="L130" s="141"/>
      <c r="M130" s="55"/>
      <c r="N130" s="82"/>
      <c r="O130" s="48"/>
      <c r="P130" s="82"/>
      <c r="Q130" s="48"/>
      <c r="R130" s="48"/>
      <c r="S130" s="48"/>
      <c r="T130" s="25"/>
    </row>
    <row r="131" spans="1:20" ht="15">
      <c r="A131" s="47">
        <v>29</v>
      </c>
      <c r="B131" s="67"/>
      <c r="C131" s="85" t="s">
        <v>292</v>
      </c>
      <c r="D131" s="33"/>
      <c r="E131" s="79">
        <f>E128+E129+E130</f>
        <v>55191585.125</v>
      </c>
      <c r="F131" s="33"/>
      <c r="G131" s="33"/>
      <c r="H131" s="33"/>
      <c r="I131" s="33"/>
      <c r="J131" s="79">
        <f>J128+J129+J130</f>
        <v>28950391.693782404</v>
      </c>
      <c r="K131" s="33"/>
      <c r="L131" s="33"/>
      <c r="M131" s="55"/>
      <c r="N131" s="82"/>
      <c r="O131" s="48"/>
      <c r="P131" s="82"/>
      <c r="Q131" s="48"/>
      <c r="R131" s="48"/>
      <c r="S131" s="48"/>
      <c r="T131" s="25"/>
    </row>
    <row r="132" spans="1:20" ht="15.75" thickBot="1">
      <c r="A132" s="89"/>
      <c r="B132" s="67"/>
      <c r="C132" s="67"/>
      <c r="D132" s="79"/>
      <c r="E132" s="209"/>
      <c r="F132" s="79"/>
      <c r="G132" s="79"/>
      <c r="H132" s="79"/>
      <c r="I132" s="79"/>
      <c r="J132" s="209"/>
      <c r="K132" s="79"/>
      <c r="L132" s="79"/>
      <c r="M132" s="55"/>
      <c r="N132" s="82"/>
      <c r="O132" s="48"/>
      <c r="P132" s="82"/>
      <c r="Q132" s="48"/>
      <c r="R132" s="48"/>
      <c r="S132" s="48"/>
      <c r="T132" s="25"/>
    </row>
    <row r="133" spans="1:20" ht="15.75" thickBot="1">
      <c r="A133" s="47">
        <v>30</v>
      </c>
      <c r="B133" s="94"/>
      <c r="C133" s="132" t="s">
        <v>291</v>
      </c>
      <c r="D133" s="79"/>
      <c r="E133" s="208">
        <f>+E110+E112+E123+E125+E131</f>
        <v>2342384654.9665151</v>
      </c>
      <c r="F133" s="179"/>
      <c r="G133" s="179"/>
      <c r="H133" s="179"/>
      <c r="I133" s="179"/>
      <c r="J133" s="208">
        <f>+J110+J112+J123+J125+J131</f>
        <v>818910114.91220021</v>
      </c>
      <c r="K133" s="79"/>
      <c r="L133" s="141"/>
      <c r="M133" s="54"/>
      <c r="N133" s="82"/>
      <c r="O133" s="48"/>
      <c r="P133" s="82"/>
      <c r="Q133" s="48"/>
      <c r="R133" s="48"/>
      <c r="S133" s="48"/>
      <c r="T133" s="25"/>
    </row>
    <row r="134" spans="1:20" ht="15.75" thickTop="1">
      <c r="A134" s="47"/>
      <c r="B134" s="67"/>
      <c r="C134" s="85"/>
      <c r="D134" s="79"/>
      <c r="E134" s="207"/>
      <c r="F134" s="79"/>
      <c r="G134" s="79"/>
      <c r="H134" s="79"/>
      <c r="I134" s="79"/>
      <c r="J134" s="207"/>
      <c r="K134" s="79"/>
      <c r="L134" s="79"/>
      <c r="M134" s="54"/>
      <c r="N134" s="82"/>
      <c r="O134" s="48"/>
      <c r="P134" s="82"/>
      <c r="Q134" s="48"/>
      <c r="R134" s="48"/>
      <c r="S134" s="48"/>
      <c r="T134" s="25"/>
    </row>
    <row r="135" spans="1:20" ht="15">
      <c r="A135" s="47"/>
      <c r="B135" s="67"/>
      <c r="C135" s="206"/>
      <c r="D135" s="79"/>
      <c r="E135" s="179"/>
      <c r="F135" s="79"/>
      <c r="G135" s="79"/>
      <c r="H135" s="79"/>
      <c r="I135" s="79"/>
      <c r="J135" s="179"/>
      <c r="K135" s="79"/>
      <c r="L135" s="79"/>
      <c r="M135" s="54"/>
      <c r="N135" s="82"/>
      <c r="O135" s="48"/>
      <c r="P135" s="82"/>
      <c r="Q135" s="48"/>
      <c r="R135" s="48"/>
      <c r="S135" s="48"/>
      <c r="T135" s="25"/>
    </row>
    <row r="136" spans="1:20" ht="15">
      <c r="A136" s="47"/>
      <c r="B136" s="67"/>
      <c r="C136" s="85"/>
      <c r="D136" s="79"/>
      <c r="E136" s="79"/>
      <c r="F136" s="79"/>
      <c r="G136" s="79"/>
      <c r="H136" s="79"/>
      <c r="I136" s="79"/>
      <c r="J136" s="79"/>
      <c r="K136" s="79"/>
      <c r="L136" s="79"/>
      <c r="M136" s="54"/>
      <c r="N136" s="82"/>
      <c r="O136" s="48"/>
      <c r="P136" s="82"/>
      <c r="Q136" s="48"/>
      <c r="R136" s="48"/>
      <c r="S136" s="48"/>
      <c r="T136" s="25"/>
    </row>
    <row r="137" spans="1:20" ht="15">
      <c r="A137" s="47"/>
      <c r="B137" s="67"/>
      <c r="C137" s="85"/>
      <c r="D137" s="79"/>
      <c r="E137" s="79"/>
      <c r="F137" s="79"/>
      <c r="G137" s="79"/>
      <c r="H137" s="79"/>
      <c r="I137" s="79"/>
      <c r="J137" s="79"/>
      <c r="K137" s="79"/>
      <c r="L137" s="79"/>
      <c r="M137" s="54"/>
      <c r="N137" s="82"/>
      <c r="O137" s="48"/>
      <c r="P137" s="82"/>
      <c r="Q137" s="48"/>
      <c r="R137" s="48"/>
      <c r="S137" s="48"/>
      <c r="T137" s="25"/>
    </row>
    <row r="138" spans="1:20" ht="15.75">
      <c r="A138" s="47"/>
      <c r="B138" s="67"/>
      <c r="C138" s="85"/>
      <c r="D138" s="79"/>
      <c r="E138" s="205"/>
      <c r="F138" s="79"/>
      <c r="G138" s="79"/>
      <c r="H138" s="79"/>
      <c r="I138" s="79"/>
      <c r="J138" s="79"/>
      <c r="K138" s="79"/>
      <c r="L138" s="79"/>
      <c r="M138" s="54"/>
      <c r="N138" s="82"/>
      <c r="O138" s="48"/>
      <c r="P138" s="82"/>
      <c r="Q138" s="48"/>
      <c r="R138" s="48"/>
      <c r="S138" s="48"/>
      <c r="T138" s="25"/>
    </row>
    <row r="139" spans="1:20" ht="15">
      <c r="A139" s="47"/>
      <c r="B139" s="67"/>
      <c r="C139" s="85"/>
      <c r="D139" s="79"/>
      <c r="E139" s="79"/>
      <c r="F139" s="79"/>
      <c r="G139" s="79"/>
      <c r="H139" s="79"/>
      <c r="I139" s="79"/>
      <c r="J139" s="79"/>
      <c r="K139" s="79"/>
      <c r="L139" s="79"/>
      <c r="M139" s="54"/>
      <c r="N139" s="82"/>
      <c r="O139" s="48"/>
      <c r="P139" s="82"/>
      <c r="Q139" s="48"/>
      <c r="R139" s="48"/>
      <c r="S139" s="48"/>
      <c r="T139" s="25"/>
    </row>
    <row r="140" spans="1:20" ht="15.75">
      <c r="A140" s="31"/>
      <c r="B140" s="31"/>
      <c r="C140" s="85"/>
      <c r="D140" s="33"/>
      <c r="E140" s="33"/>
      <c r="F140" s="33"/>
      <c r="G140" s="33"/>
      <c r="H140" s="33"/>
      <c r="I140" s="33"/>
      <c r="J140" s="34"/>
      <c r="K140" s="33"/>
      <c r="L140" s="33"/>
      <c r="M140" s="35"/>
      <c r="N140" s="82"/>
      <c r="O140" s="48"/>
      <c r="P140" s="82"/>
      <c r="Q140" s="48"/>
      <c r="R140" s="48"/>
      <c r="S140" s="48"/>
      <c r="T140" s="25"/>
    </row>
    <row r="141" spans="1:20" ht="15.75">
      <c r="A141" s="180"/>
      <c r="B141" s="31"/>
      <c r="C141" s="85"/>
      <c r="D141" s="33"/>
      <c r="E141" s="33"/>
      <c r="F141" s="33"/>
      <c r="G141" s="33"/>
      <c r="H141" s="33"/>
      <c r="I141" s="33"/>
      <c r="J141" s="34"/>
      <c r="K141" s="33"/>
      <c r="L141" s="33"/>
      <c r="M141" s="32"/>
      <c r="N141" s="82"/>
      <c r="O141" s="48"/>
      <c r="P141" s="82"/>
      <c r="Q141" s="48"/>
      <c r="R141" s="48"/>
      <c r="S141" s="48"/>
      <c r="T141" s="25"/>
    </row>
    <row r="142" spans="1:20" ht="15">
      <c r="A142" s="47"/>
      <c r="B142" s="67"/>
      <c r="C142" s="85"/>
      <c r="D142" s="79"/>
      <c r="E142" s="79"/>
      <c r="F142" s="79"/>
      <c r="G142" s="79"/>
      <c r="H142" s="79"/>
      <c r="I142" s="79"/>
      <c r="J142" s="79"/>
      <c r="K142" s="79"/>
      <c r="L142" s="79"/>
      <c r="M142" s="54"/>
      <c r="N142" s="49"/>
      <c r="O142" s="48"/>
      <c r="P142" s="82"/>
      <c r="Q142" s="48"/>
      <c r="R142" s="48"/>
      <c r="S142" s="48"/>
      <c r="T142" s="25"/>
    </row>
    <row r="143" spans="1:20" ht="15">
      <c r="A143" s="89"/>
      <c r="B143" s="67"/>
      <c r="C143" s="67"/>
      <c r="D143" s="67"/>
      <c r="E143" s="67"/>
      <c r="F143" s="67"/>
      <c r="G143" s="67"/>
      <c r="H143" s="67"/>
      <c r="I143" s="88"/>
      <c r="J143" s="88"/>
      <c r="K143" s="88"/>
      <c r="L143" s="88"/>
      <c r="M143" s="88"/>
      <c r="N143" s="49"/>
      <c r="O143" s="48"/>
      <c r="P143" s="87"/>
      <c r="Q143" s="87"/>
      <c r="R143" s="87"/>
      <c r="S143" s="87"/>
      <c r="T143" s="25"/>
    </row>
    <row r="144" spans="1:20" ht="15">
      <c r="A144" s="89"/>
      <c r="B144" s="67"/>
      <c r="C144" s="85"/>
      <c r="D144" s="85"/>
      <c r="E144" s="86"/>
      <c r="F144" s="85"/>
      <c r="G144" s="85"/>
      <c r="H144" s="85"/>
      <c r="I144" s="33"/>
      <c r="J144" s="488"/>
      <c r="K144" s="488"/>
      <c r="L144" s="488"/>
      <c r="M144" s="88"/>
      <c r="N144" s="49"/>
      <c r="O144" s="48"/>
      <c r="P144" s="49"/>
      <c r="Q144" s="48"/>
      <c r="R144" s="48"/>
      <c r="S144" s="48"/>
      <c r="T144" s="25"/>
    </row>
    <row r="145" spans="1:20" ht="15">
      <c r="A145" s="89"/>
      <c r="B145" s="67"/>
      <c r="C145" s="85"/>
      <c r="D145" s="85"/>
      <c r="E145" s="86"/>
      <c r="F145" s="85"/>
      <c r="G145" s="85"/>
      <c r="H145" s="85"/>
      <c r="I145" s="33"/>
      <c r="J145" s="488"/>
      <c r="K145" s="488"/>
      <c r="L145" s="678" t="s">
        <v>602</v>
      </c>
      <c r="M145" s="678"/>
      <c r="N145" s="49"/>
      <c r="O145" s="48"/>
      <c r="P145" s="49"/>
      <c r="Q145" s="48"/>
      <c r="R145" s="48"/>
      <c r="S145" s="48"/>
      <c r="T145" s="25"/>
    </row>
    <row r="146" spans="1:20" ht="15">
      <c r="A146" s="89"/>
      <c r="B146" s="67"/>
      <c r="C146" s="85"/>
      <c r="D146" s="85"/>
      <c r="E146" s="86"/>
      <c r="F146" s="85"/>
      <c r="G146" s="85"/>
      <c r="H146" s="85"/>
      <c r="I146" s="33"/>
      <c r="J146" s="33"/>
      <c r="K146" s="33"/>
      <c r="L146" s="678" t="s">
        <v>290</v>
      </c>
      <c r="M146" s="678"/>
      <c r="N146" s="49"/>
      <c r="O146" s="48"/>
      <c r="P146" s="49"/>
      <c r="Q146" s="48"/>
      <c r="R146" s="48"/>
      <c r="S146" s="48"/>
      <c r="T146" s="25"/>
    </row>
    <row r="147" spans="1:20" ht="15">
      <c r="A147" s="47"/>
      <c r="B147" s="67"/>
      <c r="C147" s="85"/>
      <c r="D147" s="79"/>
      <c r="E147" s="79"/>
      <c r="F147" s="79"/>
      <c r="G147" s="79"/>
      <c r="H147" s="79"/>
      <c r="I147" s="79"/>
      <c r="J147" s="79"/>
      <c r="K147" s="79"/>
      <c r="L147" s="79"/>
      <c r="M147" s="54"/>
      <c r="N147" s="49"/>
      <c r="O147" s="48"/>
      <c r="P147" s="82"/>
      <c r="Q147" s="48"/>
      <c r="R147" s="48"/>
      <c r="S147" s="48"/>
      <c r="T147" s="25"/>
    </row>
    <row r="148" spans="1:20" ht="15">
      <c r="A148" s="47"/>
      <c r="B148" s="67"/>
      <c r="C148" s="85" t="str">
        <f>C4</f>
        <v xml:space="preserve">Formula Rate - Non-Levelized </v>
      </c>
      <c r="D148" s="79"/>
      <c r="E148" s="79" t="str">
        <f>E4</f>
        <v xml:space="preserve">     Rate Formula Template</v>
      </c>
      <c r="F148" s="79"/>
      <c r="G148" s="79"/>
      <c r="H148" s="79"/>
      <c r="I148" s="79"/>
      <c r="L148" s="204" t="str">
        <f>J4</f>
        <v>For budgeted 12 months ended 12/31/15</v>
      </c>
      <c r="M148" s="203"/>
      <c r="N148" s="202"/>
      <c r="O148" s="48"/>
      <c r="P148" s="82"/>
      <c r="Q148" s="48"/>
      <c r="R148" s="48"/>
      <c r="S148" s="48"/>
      <c r="T148" s="25"/>
    </row>
    <row r="149" spans="1:20" ht="15">
      <c r="A149" s="47"/>
      <c r="B149" s="67"/>
      <c r="C149" s="85"/>
      <c r="D149" s="79"/>
      <c r="E149" s="84" t="str">
        <f>E5</f>
        <v xml:space="preserve"> Utilizing Great River Energy Annual Operating Report</v>
      </c>
      <c r="F149" s="79"/>
      <c r="G149" s="79"/>
      <c r="H149" s="79"/>
      <c r="I149" s="79"/>
      <c r="J149" s="79"/>
      <c r="K149" s="79"/>
      <c r="L149" s="79"/>
      <c r="M149" s="54"/>
      <c r="N149" s="49"/>
      <c r="O149" s="48"/>
      <c r="P149" s="82"/>
      <c r="Q149" s="48"/>
      <c r="R149" s="48"/>
      <c r="S149" s="48"/>
      <c r="T149" s="25"/>
    </row>
    <row r="150" spans="1:20" ht="15">
      <c r="A150" s="47"/>
      <c r="B150" s="67"/>
      <c r="C150" s="67"/>
      <c r="D150" s="79"/>
      <c r="E150" s="79"/>
      <c r="F150" s="79"/>
      <c r="G150" s="79"/>
      <c r="H150" s="79"/>
      <c r="I150" s="79"/>
      <c r="J150" s="79"/>
      <c r="K150" s="79"/>
      <c r="L150" s="79"/>
      <c r="M150" s="54"/>
      <c r="N150" s="82"/>
      <c r="O150" s="48"/>
      <c r="P150" s="82"/>
      <c r="Q150" s="48"/>
      <c r="R150" s="48"/>
      <c r="S150" s="48"/>
      <c r="T150" s="25"/>
    </row>
    <row r="151" spans="1:20" ht="15">
      <c r="A151" s="47"/>
      <c r="B151" s="67"/>
      <c r="C151" s="67"/>
      <c r="D151" s="89"/>
      <c r="E151" s="89" t="str">
        <f>E7</f>
        <v>Great River Energy</v>
      </c>
      <c r="F151" s="89"/>
      <c r="G151" s="89"/>
      <c r="H151" s="89"/>
      <c r="I151" s="89"/>
      <c r="J151" s="89"/>
      <c r="K151" s="79"/>
      <c r="L151" s="79"/>
      <c r="M151" s="54"/>
      <c r="N151" s="82"/>
      <c r="O151" s="48"/>
      <c r="P151" s="82"/>
      <c r="Q151" s="48"/>
      <c r="R151" s="48"/>
      <c r="S151" s="48"/>
      <c r="T151" s="25"/>
    </row>
    <row r="152" spans="1:20" ht="15">
      <c r="A152" s="47"/>
      <c r="B152" s="67"/>
      <c r="C152" s="47" t="s">
        <v>20</v>
      </c>
      <c r="D152" s="47" t="s">
        <v>21</v>
      </c>
      <c r="E152" s="47" t="s">
        <v>22</v>
      </c>
      <c r="F152" s="79" t="s">
        <v>5</v>
      </c>
      <c r="G152" s="79"/>
      <c r="H152" s="201" t="s">
        <v>23</v>
      </c>
      <c r="I152" s="79"/>
      <c r="J152" s="169" t="s">
        <v>289</v>
      </c>
      <c r="K152" s="79"/>
      <c r="L152" s="79"/>
      <c r="M152" s="54"/>
      <c r="N152" s="82"/>
      <c r="O152" s="48"/>
      <c r="P152" s="82"/>
      <c r="Q152" s="48"/>
      <c r="R152" s="48"/>
      <c r="S152" s="48"/>
      <c r="T152" s="25"/>
    </row>
    <row r="153" spans="1:20" ht="15.75">
      <c r="A153" s="47"/>
      <c r="B153" s="67"/>
      <c r="C153" s="47"/>
      <c r="D153" s="75"/>
      <c r="E153" s="75"/>
      <c r="F153" s="75"/>
      <c r="G153" s="75"/>
      <c r="H153" s="75"/>
      <c r="I153" s="75"/>
      <c r="J153" s="75"/>
      <c r="K153" s="75"/>
      <c r="L153" s="56"/>
      <c r="M153" s="75"/>
      <c r="N153" s="82"/>
      <c r="O153" s="48"/>
      <c r="P153" s="82"/>
      <c r="Q153" s="48"/>
      <c r="R153" s="48"/>
      <c r="S153" s="48"/>
      <c r="T153" s="25"/>
    </row>
    <row r="154" spans="1:20" ht="15.75">
      <c r="A154" s="47" t="s">
        <v>24</v>
      </c>
      <c r="B154" s="67"/>
      <c r="C154" s="85"/>
      <c r="D154" s="142" t="s">
        <v>288</v>
      </c>
      <c r="E154" s="79"/>
      <c r="F154" s="79"/>
      <c r="G154" s="79"/>
      <c r="H154" s="47"/>
      <c r="I154" s="79"/>
      <c r="J154" s="56" t="s">
        <v>25</v>
      </c>
      <c r="K154" s="79"/>
      <c r="L154" s="56"/>
      <c r="M154" s="79"/>
      <c r="N154" s="82"/>
      <c r="O154" s="48"/>
      <c r="P154" s="82"/>
      <c r="Q154" s="48"/>
      <c r="R154" s="48"/>
      <c r="S154" s="48"/>
      <c r="T154" s="25"/>
    </row>
    <row r="155" spans="1:20" ht="16.5" thickBot="1">
      <c r="A155" s="118" t="s">
        <v>27</v>
      </c>
      <c r="B155" s="67"/>
      <c r="C155" s="85"/>
      <c r="D155" s="200" t="s">
        <v>287</v>
      </c>
      <c r="E155" s="56" t="s">
        <v>286</v>
      </c>
      <c r="F155" s="199"/>
      <c r="G155" s="56" t="s">
        <v>285</v>
      </c>
      <c r="H155" s="89"/>
      <c r="I155" s="199"/>
      <c r="J155" s="198" t="s">
        <v>284</v>
      </c>
      <c r="K155" s="79"/>
      <c r="L155" s="197"/>
      <c r="M155" s="196"/>
      <c r="N155" s="82"/>
      <c r="O155" s="48"/>
      <c r="P155" s="82"/>
      <c r="Q155" s="48"/>
      <c r="R155" s="48"/>
      <c r="S155" s="48"/>
      <c r="T155" s="25"/>
    </row>
    <row r="156" spans="1:20" ht="15.75">
      <c r="A156" s="89"/>
      <c r="B156" s="67"/>
      <c r="C156" s="85"/>
      <c r="D156" s="79"/>
      <c r="E156" s="194"/>
      <c r="F156" s="195"/>
      <c r="G156" s="56"/>
      <c r="H156" s="89"/>
      <c r="I156" s="195"/>
      <c r="J156" s="194"/>
      <c r="K156" s="79"/>
      <c r="L156" s="79"/>
      <c r="M156" s="54"/>
      <c r="N156" s="82"/>
      <c r="O156" s="48"/>
      <c r="P156" s="82"/>
      <c r="Q156" s="48"/>
      <c r="R156" s="48"/>
      <c r="S156" s="48"/>
      <c r="T156" s="25"/>
    </row>
    <row r="157" spans="1:20" ht="15">
      <c r="A157" s="47"/>
      <c r="B157" s="67"/>
      <c r="C157" s="85" t="s">
        <v>283</v>
      </c>
      <c r="D157" s="79"/>
      <c r="E157" s="79"/>
      <c r="F157" s="79"/>
      <c r="G157" s="79"/>
      <c r="H157" s="79"/>
      <c r="I157" s="79"/>
      <c r="J157" s="79"/>
      <c r="K157" s="79"/>
      <c r="L157" s="79"/>
      <c r="M157" s="54"/>
      <c r="N157" s="178"/>
      <c r="O157" s="48"/>
      <c r="P157" s="82"/>
      <c r="Q157" s="48"/>
      <c r="R157" s="48"/>
      <c r="S157" s="48"/>
      <c r="T157" s="25"/>
    </row>
    <row r="158" spans="1:20" ht="15">
      <c r="A158" s="47">
        <v>1</v>
      </c>
      <c r="B158" s="67"/>
      <c r="C158" s="85" t="s">
        <v>282</v>
      </c>
      <c r="D158" s="89" t="s">
        <v>281</v>
      </c>
      <c r="E158" s="115">
        <v>104332611</v>
      </c>
      <c r="F158" s="79"/>
      <c r="G158" s="79" t="s">
        <v>278</v>
      </c>
      <c r="H158" s="143">
        <f>J252</f>
        <v>0.91738562414916724</v>
      </c>
      <c r="I158" s="79"/>
      <c r="J158" s="79">
        <f t="shared" ref="J158:J165" si="3">+H158*E158</f>
        <v>95713237.461347267</v>
      </c>
      <c r="K158" s="33"/>
      <c r="L158" s="79"/>
      <c r="M158" s="54"/>
      <c r="N158" s="171"/>
      <c r="O158" s="48"/>
      <c r="P158" s="178"/>
      <c r="Q158" s="48"/>
      <c r="R158" s="48"/>
      <c r="S158" s="48"/>
      <c r="T158" s="25"/>
    </row>
    <row r="159" spans="1:20" ht="15">
      <c r="A159" s="47">
        <v>2</v>
      </c>
      <c r="B159" s="67"/>
      <c r="C159" s="85" t="s">
        <v>280</v>
      </c>
      <c r="D159" s="89" t="s">
        <v>279</v>
      </c>
      <c r="E159" s="115">
        <v>53544800</v>
      </c>
      <c r="F159" s="79"/>
      <c r="G159" s="112" t="s">
        <v>278</v>
      </c>
      <c r="H159" s="193">
        <f>J252</f>
        <v>0.91738562414916724</v>
      </c>
      <c r="I159" s="79"/>
      <c r="J159" s="79">
        <f t="shared" si="3"/>
        <v>49121229.767942332</v>
      </c>
      <c r="K159" s="33"/>
      <c r="L159" s="79"/>
      <c r="M159" s="54"/>
      <c r="N159" s="82"/>
      <c r="O159" s="48"/>
      <c r="P159" s="178"/>
      <c r="Q159" s="48"/>
      <c r="R159" s="48"/>
      <c r="S159" s="48"/>
      <c r="T159" s="25"/>
    </row>
    <row r="160" spans="1:20" ht="15">
      <c r="A160" s="47">
        <v>3</v>
      </c>
      <c r="B160" s="67"/>
      <c r="C160" s="85" t="s">
        <v>277</v>
      </c>
      <c r="D160" s="89" t="s">
        <v>276</v>
      </c>
      <c r="E160" s="115">
        <v>52000179</v>
      </c>
      <c r="F160" s="79"/>
      <c r="G160" s="79" t="s">
        <v>254</v>
      </c>
      <c r="H160" s="143">
        <f>J260</f>
        <v>0.22290286538992024</v>
      </c>
      <c r="I160" s="79"/>
      <c r="J160" s="79">
        <f t="shared" si="3"/>
        <v>11590988.899888758</v>
      </c>
      <c r="K160" s="79"/>
      <c r="L160" s="79"/>
      <c r="M160" s="54"/>
      <c r="N160" s="82"/>
      <c r="O160" s="48"/>
      <c r="P160" s="82"/>
      <c r="Q160" s="48"/>
      <c r="R160" s="48"/>
      <c r="S160" s="48"/>
      <c r="T160" s="25"/>
    </row>
    <row r="161" spans="1:20" ht="15">
      <c r="A161" s="47">
        <v>4</v>
      </c>
      <c r="B161" s="67"/>
      <c r="C161" s="85" t="s">
        <v>275</v>
      </c>
      <c r="D161" s="79"/>
      <c r="E161" s="115">
        <v>0</v>
      </c>
      <c r="F161" s="79"/>
      <c r="G161" s="79" t="str">
        <f>+G160</f>
        <v>W/S</v>
      </c>
      <c r="H161" s="143">
        <f>J260</f>
        <v>0.22290286538992024</v>
      </c>
      <c r="I161" s="79"/>
      <c r="J161" s="79">
        <f t="shared" si="3"/>
        <v>0</v>
      </c>
      <c r="K161" s="79"/>
      <c r="L161" s="79"/>
      <c r="M161" s="54"/>
      <c r="N161" s="82"/>
      <c r="O161" s="48"/>
      <c r="P161" s="82"/>
      <c r="Q161" s="48"/>
      <c r="R161" s="48"/>
      <c r="S161" s="48"/>
      <c r="T161" s="25"/>
    </row>
    <row r="162" spans="1:20" ht="15">
      <c r="A162" s="47">
        <v>5</v>
      </c>
      <c r="B162" s="67"/>
      <c r="C162" s="85" t="s">
        <v>274</v>
      </c>
      <c r="D162" s="79"/>
      <c r="E162" s="115">
        <v>2669687</v>
      </c>
      <c r="F162" s="79"/>
      <c r="G162" s="79" t="str">
        <f>+G161</f>
        <v>W/S</v>
      </c>
      <c r="H162" s="143">
        <f>J260</f>
        <v>0.22290286538992024</v>
      </c>
      <c r="I162" s="79"/>
      <c r="J162" s="79">
        <f t="shared" si="3"/>
        <v>595080.88199421996</v>
      </c>
      <c r="K162" s="79"/>
      <c r="L162" s="79"/>
      <c r="M162" s="54"/>
      <c r="N162" s="82"/>
      <c r="O162" s="48"/>
      <c r="P162" s="82"/>
      <c r="Q162" s="48"/>
      <c r="R162" s="48"/>
      <c r="S162" s="48"/>
      <c r="T162" s="25"/>
    </row>
    <row r="163" spans="1:20" ht="15">
      <c r="A163" s="47" t="s">
        <v>273</v>
      </c>
      <c r="B163" s="67"/>
      <c r="C163" s="85" t="s">
        <v>272</v>
      </c>
      <c r="D163" s="79"/>
      <c r="E163" s="115">
        <v>333282</v>
      </c>
      <c r="F163" s="79"/>
      <c r="G163" s="79" t="str">
        <f>+G158</f>
        <v>TE</v>
      </c>
      <c r="H163" s="143">
        <f>+H158</f>
        <v>0.91738562414916724</v>
      </c>
      <c r="I163" s="79"/>
      <c r="J163" s="79">
        <f t="shared" si="3"/>
        <v>305748.11558768275</v>
      </c>
      <c r="K163" s="79"/>
      <c r="L163" s="79"/>
      <c r="M163" s="54"/>
      <c r="N163" s="82"/>
      <c r="O163" s="48"/>
      <c r="P163" s="82"/>
      <c r="Q163" s="48"/>
      <c r="R163" s="48"/>
      <c r="S163" s="48"/>
      <c r="T163" s="25"/>
    </row>
    <row r="164" spans="1:20" ht="15">
      <c r="A164" s="47">
        <v>6</v>
      </c>
      <c r="B164" s="67"/>
      <c r="C164" s="85" t="s">
        <v>271</v>
      </c>
      <c r="D164" s="79"/>
      <c r="E164" s="115">
        <v>0</v>
      </c>
      <c r="F164" s="79"/>
      <c r="G164" s="79" t="s">
        <v>176</v>
      </c>
      <c r="H164" s="143">
        <f>L266</f>
        <v>0</v>
      </c>
      <c r="I164" s="79"/>
      <c r="J164" s="79">
        <f t="shared" si="3"/>
        <v>0</v>
      </c>
      <c r="K164" s="79"/>
      <c r="L164" s="79"/>
      <c r="M164" s="54"/>
      <c r="N164" s="82"/>
      <c r="O164" s="48"/>
      <c r="P164" s="82"/>
      <c r="Q164" s="48"/>
      <c r="R164" s="48"/>
      <c r="S164" s="48"/>
      <c r="T164" s="25"/>
    </row>
    <row r="165" spans="1:20" ht="15.75" thickBot="1">
      <c r="A165" s="47">
        <v>7</v>
      </c>
      <c r="B165" s="67"/>
      <c r="C165" s="85" t="s">
        <v>270</v>
      </c>
      <c r="D165" s="79"/>
      <c r="E165" s="113">
        <v>0</v>
      </c>
      <c r="F165" s="79"/>
      <c r="G165" s="79" t="s">
        <v>231</v>
      </c>
      <c r="H165" s="143">
        <v>1</v>
      </c>
      <c r="I165" s="79"/>
      <c r="J165" s="138">
        <f t="shared" si="3"/>
        <v>0</v>
      </c>
      <c r="K165" s="79"/>
      <c r="L165" s="79"/>
      <c r="M165" s="54"/>
      <c r="N165" s="82"/>
      <c r="O165" s="48"/>
      <c r="P165" s="82"/>
      <c r="Q165" s="48"/>
      <c r="R165" s="48"/>
      <c r="S165" s="48"/>
      <c r="T165" s="25"/>
    </row>
    <row r="166" spans="1:20" ht="15">
      <c r="A166" s="47">
        <v>8</v>
      </c>
      <c r="B166" s="67"/>
      <c r="C166" s="85" t="s">
        <v>269</v>
      </c>
      <c r="D166" s="79"/>
      <c r="E166" s="79">
        <f>+E158-E159+E160-E161-E162+E163+E164+E165</f>
        <v>100451585</v>
      </c>
      <c r="F166" s="79"/>
      <c r="G166" s="79"/>
      <c r="H166" s="79"/>
      <c r="I166" s="79"/>
      <c r="J166" s="112">
        <f>+J158-J159+J160-J161-J162+J163+J164+J165</f>
        <v>57893663.826887161</v>
      </c>
      <c r="K166" s="79"/>
      <c r="L166" s="79"/>
      <c r="M166" s="54"/>
      <c r="N166" s="82"/>
      <c r="O166" s="48"/>
      <c r="P166" s="82"/>
      <c r="Q166" s="48"/>
      <c r="R166" s="48"/>
      <c r="S166" s="48"/>
      <c r="T166" s="25"/>
    </row>
    <row r="167" spans="1:20" ht="15">
      <c r="A167" s="47"/>
      <c r="B167" s="67"/>
      <c r="C167" s="67"/>
      <c r="D167" s="79"/>
      <c r="E167" s="67"/>
      <c r="F167" s="79"/>
      <c r="G167" s="79"/>
      <c r="H167" s="79"/>
      <c r="I167" s="79"/>
      <c r="J167" s="67"/>
      <c r="K167" s="79"/>
      <c r="L167" s="79"/>
      <c r="M167" s="54"/>
      <c r="N167" s="82"/>
      <c r="O167" s="48"/>
      <c r="P167" s="82"/>
      <c r="Q167" s="48"/>
      <c r="R167" s="48"/>
      <c r="S167" s="48"/>
      <c r="T167" s="25"/>
    </row>
    <row r="168" spans="1:20" ht="15">
      <c r="A168" s="47"/>
      <c r="B168" s="67"/>
      <c r="C168" s="85" t="s">
        <v>268</v>
      </c>
      <c r="D168" s="79"/>
      <c r="E168" s="79"/>
      <c r="F168" s="79"/>
      <c r="G168" s="79"/>
      <c r="H168" s="79"/>
      <c r="I168" s="79"/>
      <c r="J168" s="79"/>
      <c r="K168" s="79"/>
      <c r="L168" s="79"/>
      <c r="M168" s="54"/>
      <c r="N168" s="178"/>
      <c r="O168" s="48"/>
      <c r="P168" s="82"/>
      <c r="Q168" s="48"/>
      <c r="R168" s="48"/>
      <c r="S168" s="48"/>
      <c r="T168" s="25"/>
    </row>
    <row r="169" spans="1:20" ht="15">
      <c r="A169" s="47">
        <v>9</v>
      </c>
      <c r="B169" s="67"/>
      <c r="C169" s="85" t="str">
        <f>+C158</f>
        <v xml:space="preserve">  Transmission </v>
      </c>
      <c r="D169" s="89" t="s">
        <v>267</v>
      </c>
      <c r="E169" s="115">
        <v>24248404</v>
      </c>
      <c r="F169" s="79"/>
      <c r="G169" s="79" t="s">
        <v>192</v>
      </c>
      <c r="H169" s="143">
        <f>+H125</f>
        <v>0.94990402295654353</v>
      </c>
      <c r="I169" s="79"/>
      <c r="J169" s="79">
        <f>+H169*E169</f>
        <v>23033656.509875543</v>
      </c>
      <c r="K169" s="79"/>
      <c r="L169" s="141"/>
      <c r="M169" s="54"/>
      <c r="N169" s="171"/>
      <c r="O169" s="48"/>
      <c r="P169" s="178"/>
      <c r="Q169" s="48"/>
      <c r="R169" s="48"/>
      <c r="S169" s="48"/>
      <c r="T169" s="25"/>
    </row>
    <row r="170" spans="1:20" ht="15.75">
      <c r="A170" s="505" t="s">
        <v>266</v>
      </c>
      <c r="B170" s="494"/>
      <c r="C170" s="506" t="s">
        <v>265</v>
      </c>
      <c r="D170" s="506" t="s">
        <v>262</v>
      </c>
      <c r="E170" s="192">
        <v>-409470</v>
      </c>
      <c r="F170" s="508"/>
      <c r="G170" s="508" t="s">
        <v>261</v>
      </c>
      <c r="H170" s="514">
        <v>1</v>
      </c>
      <c r="I170" s="508"/>
      <c r="J170" s="389">
        <f>+E170*H170</f>
        <v>-409470</v>
      </c>
      <c r="K170" s="79"/>
      <c r="L170" s="141"/>
      <c r="M170" s="191"/>
      <c r="N170" s="190"/>
      <c r="O170" s="189"/>
      <c r="P170" s="190"/>
      <c r="Q170" s="189"/>
      <c r="R170" s="189"/>
      <c r="S170" s="189"/>
      <c r="T170" s="25"/>
    </row>
    <row r="171" spans="1:20" ht="15.75">
      <c r="A171" s="505" t="s">
        <v>264</v>
      </c>
      <c r="B171" s="494"/>
      <c r="C171" s="506" t="s">
        <v>263</v>
      </c>
      <c r="D171" s="506" t="s">
        <v>262</v>
      </c>
      <c r="E171" s="192">
        <v>0</v>
      </c>
      <c r="F171" s="508"/>
      <c r="G171" s="508" t="s">
        <v>261</v>
      </c>
      <c r="H171" s="514">
        <v>1</v>
      </c>
      <c r="I171" s="508"/>
      <c r="J171" s="389">
        <f>+E171*H171</f>
        <v>0</v>
      </c>
      <c r="K171" s="79"/>
      <c r="L171" s="141"/>
      <c r="M171" s="191"/>
      <c r="N171" s="190"/>
      <c r="O171" s="189"/>
      <c r="P171" s="190"/>
      <c r="Q171" s="189"/>
      <c r="R171" s="189"/>
      <c r="S171" s="189"/>
      <c r="T171" s="25"/>
    </row>
    <row r="172" spans="1:20" ht="15">
      <c r="A172" s="47">
        <v>10</v>
      </c>
      <c r="B172" s="67"/>
      <c r="C172" s="85" t="s">
        <v>260</v>
      </c>
      <c r="D172" s="89" t="s">
        <v>259</v>
      </c>
      <c r="E172" s="115">
        <v>15461393</v>
      </c>
      <c r="F172" s="79"/>
      <c r="G172" s="79" t="s">
        <v>254</v>
      </c>
      <c r="H172" s="143">
        <f>+H160</f>
        <v>0.22290286538992024</v>
      </c>
      <c r="I172" s="79"/>
      <c r="J172" s="79">
        <f>+H172*E172</f>
        <v>3446388.8026196552</v>
      </c>
      <c r="K172" s="79"/>
      <c r="L172" s="141"/>
      <c r="M172" s="54"/>
      <c r="N172" s="178"/>
      <c r="O172" s="48"/>
      <c r="P172" s="178"/>
      <c r="Q172" s="48"/>
      <c r="R172" s="48"/>
      <c r="S172" s="48"/>
      <c r="T172" s="25"/>
    </row>
    <row r="173" spans="1:20" ht="15.75" thickBot="1">
      <c r="A173" s="47">
        <v>11</v>
      </c>
      <c r="B173" s="67"/>
      <c r="C173" s="85" t="str">
        <f>+C164</f>
        <v xml:space="preserve">  Common</v>
      </c>
      <c r="D173" s="79"/>
      <c r="E173" s="113">
        <v>0</v>
      </c>
      <c r="F173" s="79"/>
      <c r="G173" s="79" t="s">
        <v>176</v>
      </c>
      <c r="H173" s="143">
        <f>+H164</f>
        <v>0</v>
      </c>
      <c r="I173" s="79"/>
      <c r="J173" s="138">
        <f>+H173*E173</f>
        <v>0</v>
      </c>
      <c r="K173" s="79"/>
      <c r="L173" s="141"/>
      <c r="M173" s="54"/>
      <c r="N173" s="82"/>
      <c r="O173" s="48"/>
      <c r="P173" s="178"/>
      <c r="Q173" s="48"/>
      <c r="R173" s="48"/>
      <c r="S173" s="48"/>
      <c r="T173" s="25"/>
    </row>
    <row r="174" spans="1:20" ht="15">
      <c r="A174" s="47">
        <v>12</v>
      </c>
      <c r="B174" s="67"/>
      <c r="C174" s="85" t="s">
        <v>258</v>
      </c>
      <c r="D174" s="79"/>
      <c r="E174" s="79">
        <f>SUM(E169:E173)</f>
        <v>39300327</v>
      </c>
      <c r="F174" s="79"/>
      <c r="G174" s="79"/>
      <c r="H174" s="79"/>
      <c r="I174" s="79"/>
      <c r="J174" s="79">
        <f>SUM(J169:J173)</f>
        <v>26070575.312495198</v>
      </c>
      <c r="K174" s="79"/>
      <c r="L174" s="79"/>
      <c r="M174" s="54"/>
      <c r="N174" s="82"/>
      <c r="O174" s="48"/>
      <c r="P174" s="82"/>
      <c r="Q174" s="48"/>
      <c r="R174" s="48"/>
      <c r="S174" s="48"/>
      <c r="T174" s="25"/>
    </row>
    <row r="175" spans="1:20" ht="15">
      <c r="A175" s="47"/>
      <c r="B175" s="67"/>
      <c r="C175" s="85"/>
      <c r="D175" s="79"/>
      <c r="E175" s="79"/>
      <c r="F175" s="79"/>
      <c r="G175" s="79"/>
      <c r="H175" s="79"/>
      <c r="I175" s="79"/>
      <c r="J175" s="79"/>
      <c r="K175" s="79"/>
      <c r="L175" s="79"/>
      <c r="M175" s="54"/>
      <c r="N175" s="82"/>
      <c r="O175" s="48"/>
      <c r="P175" s="82"/>
      <c r="Q175" s="48"/>
      <c r="R175" s="48"/>
      <c r="S175" s="48"/>
      <c r="T175" s="25"/>
    </row>
    <row r="176" spans="1:20" ht="15">
      <c r="A176" s="47" t="s">
        <v>5</v>
      </c>
      <c r="B176" s="67"/>
      <c r="C176" s="85" t="s">
        <v>257</v>
      </c>
      <c r="D176" s="89"/>
      <c r="E176" s="79"/>
      <c r="F176" s="79"/>
      <c r="G176" s="79"/>
      <c r="H176" s="79"/>
      <c r="I176" s="79"/>
      <c r="J176" s="79"/>
      <c r="K176" s="79"/>
      <c r="L176" s="79"/>
      <c r="M176" s="54"/>
      <c r="N176" s="82"/>
      <c r="O176" s="48"/>
      <c r="P176" s="82"/>
      <c r="Q176" s="48"/>
      <c r="R176" s="48"/>
      <c r="S176" s="48"/>
      <c r="T176" s="25"/>
    </row>
    <row r="177" spans="1:20" ht="15">
      <c r="A177" s="47"/>
      <c r="B177" s="67"/>
      <c r="C177" s="85" t="s">
        <v>256</v>
      </c>
      <c r="D177" s="89"/>
      <c r="E177" s="89"/>
      <c r="F177" s="79"/>
      <c r="G177" s="79"/>
      <c r="H177" s="89"/>
      <c r="I177" s="79"/>
      <c r="J177" s="89"/>
      <c r="K177" s="79"/>
      <c r="L177" s="141"/>
      <c r="M177" s="54"/>
      <c r="N177" s="82"/>
      <c r="O177" s="48"/>
      <c r="P177" s="82"/>
      <c r="Q177" s="48"/>
      <c r="R177" s="48"/>
      <c r="S177" s="48"/>
      <c r="T177" s="25"/>
    </row>
    <row r="178" spans="1:20" ht="15">
      <c r="A178" s="47">
        <v>13</v>
      </c>
      <c r="B178" s="67"/>
      <c r="C178" s="85" t="s">
        <v>255</v>
      </c>
      <c r="D178" s="79"/>
      <c r="E178" s="115">
        <v>7407047</v>
      </c>
      <c r="F178" s="79"/>
      <c r="G178" s="79" t="s">
        <v>254</v>
      </c>
      <c r="H178" s="139">
        <f>+H172</f>
        <v>0.22290286538992024</v>
      </c>
      <c r="I178" s="79"/>
      <c r="J178" s="79">
        <f>+H178*E178</f>
        <v>1651052.0003778127</v>
      </c>
      <c r="K178" s="79"/>
      <c r="L178" s="141"/>
      <c r="M178" s="54"/>
      <c r="N178" s="82"/>
      <c r="O178" s="48"/>
      <c r="P178" s="82"/>
      <c r="Q178" s="48"/>
      <c r="R178" s="48"/>
      <c r="S178" s="48"/>
      <c r="T178" s="25"/>
    </row>
    <row r="179" spans="1:20" ht="15">
      <c r="A179" s="47">
        <v>14</v>
      </c>
      <c r="B179" s="67"/>
      <c r="C179" s="85" t="s">
        <v>253</v>
      </c>
      <c r="D179" s="79"/>
      <c r="E179" s="115">
        <v>0</v>
      </c>
      <c r="F179" s="79"/>
      <c r="G179" s="79" t="str">
        <f>+G178</f>
        <v>W/S</v>
      </c>
      <c r="H179" s="139">
        <f>+H178</f>
        <v>0.22290286538992024</v>
      </c>
      <c r="I179" s="79"/>
      <c r="J179" s="79">
        <f>+H179*E179</f>
        <v>0</v>
      </c>
      <c r="K179" s="79"/>
      <c r="L179" s="141"/>
      <c r="M179" s="54"/>
      <c r="N179" s="82"/>
      <c r="O179" s="48"/>
      <c r="P179" s="82"/>
      <c r="Q179" s="48"/>
      <c r="R179" s="48"/>
      <c r="S179" s="48"/>
      <c r="T179" s="25"/>
    </row>
    <row r="180" spans="1:20" ht="15">
      <c r="A180" s="47">
        <v>15</v>
      </c>
      <c r="B180" s="67"/>
      <c r="C180" s="85" t="s">
        <v>252</v>
      </c>
      <c r="D180" s="79"/>
      <c r="E180" s="89"/>
      <c r="F180" s="79"/>
      <c r="G180" s="79"/>
      <c r="H180" s="89"/>
      <c r="I180" s="79"/>
      <c r="J180" s="89"/>
      <c r="K180" s="79"/>
      <c r="L180" s="141"/>
      <c r="M180" s="54"/>
      <c r="N180" s="82"/>
      <c r="O180" s="48"/>
      <c r="P180" s="82"/>
      <c r="Q180" s="48"/>
      <c r="R180" s="48"/>
      <c r="S180" s="48"/>
      <c r="T180" s="25"/>
    </row>
    <row r="181" spans="1:20" ht="15">
      <c r="A181" s="47">
        <v>16</v>
      </c>
      <c r="B181" s="67"/>
      <c r="C181" s="85" t="s">
        <v>251</v>
      </c>
      <c r="D181" s="79"/>
      <c r="E181" s="115">
        <v>2242140</v>
      </c>
      <c r="F181" s="79"/>
      <c r="G181" s="79" t="s">
        <v>246</v>
      </c>
      <c r="H181" s="139">
        <f>+H94</f>
        <v>0.26081286746959192</v>
      </c>
      <c r="I181" s="79"/>
      <c r="J181" s="79">
        <f>+H181*E181</f>
        <v>584778.9626682708</v>
      </c>
      <c r="K181" s="79"/>
      <c r="L181" s="141"/>
      <c r="M181" s="54"/>
      <c r="N181" s="82"/>
      <c r="O181" s="48"/>
      <c r="P181" s="82"/>
      <c r="Q181" s="48"/>
      <c r="R181" s="48"/>
      <c r="S181" s="48"/>
      <c r="T181" s="25"/>
    </row>
    <row r="182" spans="1:20" ht="15">
      <c r="A182" s="47">
        <v>17</v>
      </c>
      <c r="B182" s="67"/>
      <c r="C182" s="85" t="s">
        <v>250</v>
      </c>
      <c r="D182" s="79"/>
      <c r="E182" s="115">
        <v>0</v>
      </c>
      <c r="F182" s="79"/>
      <c r="G182" s="79"/>
      <c r="H182" s="188" t="s">
        <v>249</v>
      </c>
      <c r="I182" s="79"/>
      <c r="J182" s="79">
        <v>0</v>
      </c>
      <c r="K182" s="79"/>
      <c r="L182" s="141"/>
      <c r="M182" s="54"/>
      <c r="N182" s="82"/>
      <c r="O182" s="48"/>
      <c r="P182" s="82"/>
      <c r="Q182" s="48"/>
      <c r="R182" s="48"/>
      <c r="S182" s="48"/>
      <c r="T182" s="25"/>
    </row>
    <row r="183" spans="1:20" ht="15">
      <c r="A183" s="47">
        <v>18</v>
      </c>
      <c r="B183" s="67"/>
      <c r="C183" s="85" t="s">
        <v>248</v>
      </c>
      <c r="D183" s="79"/>
      <c r="E183" s="115">
        <v>17200</v>
      </c>
      <c r="F183" s="79"/>
      <c r="G183" s="79" t="str">
        <f>+G181</f>
        <v>GP</v>
      </c>
      <c r="H183" s="139">
        <f>+H181</f>
        <v>0.26081286746959192</v>
      </c>
      <c r="I183" s="79"/>
      <c r="J183" s="79">
        <f>+H183*E183</f>
        <v>4485.9813204769807</v>
      </c>
      <c r="K183" s="79"/>
      <c r="L183" s="141"/>
      <c r="M183" s="54"/>
      <c r="N183" s="82"/>
      <c r="O183" s="48"/>
      <c r="P183" s="82"/>
      <c r="Q183" s="48"/>
      <c r="R183" s="48"/>
      <c r="S183" s="48"/>
      <c r="T183" s="25"/>
    </row>
    <row r="184" spans="1:20" ht="15.75" thickBot="1">
      <c r="A184" s="47">
        <v>19</v>
      </c>
      <c r="B184" s="67"/>
      <c r="C184" s="85" t="s">
        <v>247</v>
      </c>
      <c r="D184" s="79"/>
      <c r="E184" s="113">
        <v>0</v>
      </c>
      <c r="F184" s="79"/>
      <c r="G184" s="79" t="s">
        <v>246</v>
      </c>
      <c r="H184" s="139">
        <f>+H183</f>
        <v>0.26081286746959192</v>
      </c>
      <c r="I184" s="79"/>
      <c r="J184" s="138">
        <f>+H184*E184</f>
        <v>0</v>
      </c>
      <c r="K184" s="79"/>
      <c r="L184" s="141"/>
      <c r="M184" s="54"/>
      <c r="N184" s="82"/>
      <c r="O184" s="48"/>
      <c r="P184" s="82"/>
      <c r="Q184" s="48"/>
      <c r="R184" s="48"/>
      <c r="S184" s="48"/>
      <c r="T184" s="25"/>
    </row>
    <row r="185" spans="1:20" ht="15">
      <c r="A185" s="47">
        <v>20</v>
      </c>
      <c r="B185" s="67"/>
      <c r="C185" s="85" t="s">
        <v>245</v>
      </c>
      <c r="D185" s="79"/>
      <c r="E185" s="79">
        <f>SUM(E178:E184)</f>
        <v>9666387</v>
      </c>
      <c r="F185" s="79"/>
      <c r="G185" s="79"/>
      <c r="H185" s="139"/>
      <c r="I185" s="79"/>
      <c r="J185" s="112">
        <f>SUM(J178:J184)</f>
        <v>2240316.9443665603</v>
      </c>
      <c r="K185" s="79"/>
      <c r="L185" s="79"/>
      <c r="M185" s="54"/>
      <c r="N185" s="82"/>
      <c r="O185" s="48"/>
      <c r="P185" s="82"/>
      <c r="Q185" s="48"/>
      <c r="R185" s="48"/>
      <c r="S185" s="48"/>
      <c r="T185" s="25"/>
    </row>
    <row r="186" spans="1:20" ht="15">
      <c r="A186" s="47"/>
      <c r="B186" s="67"/>
      <c r="C186" s="85"/>
      <c r="D186" s="79"/>
      <c r="E186" s="79"/>
      <c r="F186" s="79"/>
      <c r="G186" s="79"/>
      <c r="H186" s="139"/>
      <c r="I186" s="79"/>
      <c r="J186" s="79"/>
      <c r="K186" s="79"/>
      <c r="L186" s="79"/>
      <c r="M186" s="54"/>
      <c r="N186" s="82"/>
      <c r="O186" s="48"/>
      <c r="P186" s="82"/>
      <c r="Q186" s="48"/>
      <c r="R186" s="48"/>
      <c r="S186" s="48"/>
      <c r="T186" s="25"/>
    </row>
    <row r="187" spans="1:20" ht="15">
      <c r="A187" s="47" t="s">
        <v>244</v>
      </c>
      <c r="B187" s="67"/>
      <c r="C187" s="85"/>
      <c r="D187" s="79"/>
      <c r="E187" s="79"/>
      <c r="F187" s="79"/>
      <c r="G187" s="79"/>
      <c r="H187" s="139"/>
      <c r="I187" s="79"/>
      <c r="J187" s="79"/>
      <c r="K187" s="79"/>
      <c r="L187" s="79"/>
      <c r="M187" s="54"/>
      <c r="N187" s="178"/>
      <c r="O187" s="48"/>
      <c r="P187" s="82"/>
      <c r="Q187" s="48"/>
      <c r="R187" s="48"/>
      <c r="S187" s="48"/>
      <c r="T187" s="25"/>
    </row>
    <row r="188" spans="1:20" ht="15">
      <c r="A188" s="47"/>
      <c r="B188" s="67"/>
      <c r="C188" s="85" t="s">
        <v>243</v>
      </c>
      <c r="D188" s="184" t="s">
        <v>242</v>
      </c>
      <c r="E188" s="79"/>
      <c r="F188" s="79"/>
      <c r="G188" s="79" t="s">
        <v>231</v>
      </c>
      <c r="H188" s="140"/>
      <c r="I188" s="79"/>
      <c r="J188" s="79"/>
      <c r="K188" s="79"/>
      <c r="L188" s="89"/>
      <c r="M188" s="54"/>
      <c r="N188" s="178"/>
      <c r="O188" s="48"/>
      <c r="P188" s="178"/>
      <c r="Q188" s="48"/>
      <c r="R188" s="48"/>
      <c r="S188" s="48"/>
      <c r="T188" s="25"/>
    </row>
    <row r="189" spans="1:20" ht="15">
      <c r="A189" s="47">
        <v>21</v>
      </c>
      <c r="B189" s="67"/>
      <c r="C189" s="183" t="s">
        <v>241</v>
      </c>
      <c r="D189" s="79"/>
      <c r="E189" s="187">
        <f>IF(E348&gt;0,1-(((1-E349)*(1-E348))/(1-E349*E348*E350)),0)</f>
        <v>0</v>
      </c>
      <c r="F189" s="79"/>
      <c r="G189" s="67"/>
      <c r="H189" s="140"/>
      <c r="I189" s="79"/>
      <c r="J189" s="67"/>
      <c r="K189" s="79"/>
      <c r="L189" s="89"/>
      <c r="M189" s="54"/>
      <c r="N189" s="178"/>
      <c r="O189" s="48"/>
      <c r="P189" s="178"/>
      <c r="Q189" s="48"/>
      <c r="R189" s="48"/>
      <c r="S189" s="48"/>
      <c r="T189" s="25"/>
    </row>
    <row r="190" spans="1:20" ht="15">
      <c r="A190" s="47">
        <v>22</v>
      </c>
      <c r="B190" s="67"/>
      <c r="C190" s="89" t="s">
        <v>240</v>
      </c>
      <c r="D190" s="79"/>
      <c r="E190" s="187">
        <f>IF(J277&gt;0,(E189/(1-E189))*(1-J275/J277),0)</f>
        <v>0</v>
      </c>
      <c r="F190" s="79"/>
      <c r="G190" s="67"/>
      <c r="H190" s="140"/>
      <c r="I190" s="79"/>
      <c r="J190" s="67"/>
      <c r="K190" s="79"/>
      <c r="L190" s="89"/>
      <c r="M190" s="54"/>
      <c r="N190" s="178"/>
      <c r="O190" s="48"/>
      <c r="P190" s="178"/>
      <c r="Q190" s="48"/>
      <c r="R190" s="48"/>
      <c r="S190" s="48"/>
      <c r="T190" s="25"/>
    </row>
    <row r="191" spans="1:20" ht="15">
      <c r="A191" s="47"/>
      <c r="B191" s="94"/>
      <c r="C191" s="85" t="s">
        <v>239</v>
      </c>
      <c r="D191" s="79"/>
      <c r="E191" s="79"/>
      <c r="F191" s="79"/>
      <c r="G191" s="94"/>
      <c r="H191" s="140"/>
      <c r="I191" s="79"/>
      <c r="J191" s="94"/>
      <c r="K191" s="79"/>
      <c r="L191" s="89"/>
      <c r="M191" s="54"/>
      <c r="N191" s="178"/>
      <c r="O191" s="48"/>
      <c r="P191" s="178"/>
      <c r="Q191" s="48"/>
      <c r="R191" s="48"/>
      <c r="S191" s="48"/>
      <c r="T191" s="25"/>
    </row>
    <row r="192" spans="1:20" ht="15">
      <c r="A192" s="47"/>
      <c r="B192" s="67"/>
      <c r="C192" s="85" t="s">
        <v>238</v>
      </c>
      <c r="D192" s="79"/>
      <c r="E192" s="79"/>
      <c r="F192" s="79"/>
      <c r="G192" s="67"/>
      <c r="H192" s="140"/>
      <c r="I192" s="79"/>
      <c r="J192" s="67"/>
      <c r="K192" s="79"/>
      <c r="L192" s="89"/>
      <c r="M192" s="54"/>
      <c r="N192" s="178"/>
      <c r="O192" s="48"/>
      <c r="P192" s="178"/>
      <c r="Q192" s="48"/>
      <c r="R192" s="48"/>
      <c r="S192" s="48"/>
      <c r="T192" s="25"/>
    </row>
    <row r="193" spans="1:20" ht="15">
      <c r="A193" s="47">
        <v>23</v>
      </c>
      <c r="B193" s="67"/>
      <c r="C193" s="183" t="s">
        <v>237</v>
      </c>
      <c r="D193" s="79"/>
      <c r="E193" s="186">
        <f>IF(E189&gt;0,1/(1-E189),0)</f>
        <v>0</v>
      </c>
      <c r="F193" s="79"/>
      <c r="G193" s="67"/>
      <c r="H193" s="140"/>
      <c r="I193" s="79"/>
      <c r="J193" s="67"/>
      <c r="K193" s="79"/>
      <c r="L193" s="89"/>
      <c r="M193" s="54"/>
      <c r="N193" s="178"/>
      <c r="O193" s="48"/>
      <c r="P193" s="178"/>
      <c r="Q193" s="48"/>
      <c r="R193" s="48"/>
      <c r="S193" s="48"/>
      <c r="T193" s="25"/>
    </row>
    <row r="194" spans="1:20" ht="15">
      <c r="A194" s="47">
        <v>24</v>
      </c>
      <c r="B194" s="67"/>
      <c r="C194" s="85" t="s">
        <v>236</v>
      </c>
      <c r="D194" s="79"/>
      <c r="E194" s="115">
        <v>0</v>
      </c>
      <c r="F194" s="79"/>
      <c r="G194" s="67"/>
      <c r="H194" s="140"/>
      <c r="I194" s="79"/>
      <c r="J194" s="67"/>
      <c r="K194" s="79"/>
      <c r="L194" s="89"/>
      <c r="M194" s="54"/>
      <c r="N194" s="178"/>
      <c r="O194" s="48"/>
      <c r="P194" s="178"/>
      <c r="Q194" s="48"/>
      <c r="R194" s="48"/>
      <c r="S194" s="48"/>
      <c r="T194" s="25"/>
    </row>
    <row r="195" spans="1:20" ht="15">
      <c r="A195" s="47"/>
      <c r="B195" s="67"/>
      <c r="C195" s="85"/>
      <c r="D195" s="79"/>
      <c r="E195" s="79"/>
      <c r="F195" s="79"/>
      <c r="G195" s="67"/>
      <c r="H195" s="140"/>
      <c r="I195" s="79"/>
      <c r="J195" s="67"/>
      <c r="K195" s="79"/>
      <c r="L195" s="89"/>
      <c r="M195" s="54"/>
      <c r="N195" s="82"/>
      <c r="O195" s="48"/>
      <c r="P195" s="178"/>
      <c r="Q195" s="48"/>
      <c r="R195" s="48"/>
      <c r="S195" s="48"/>
      <c r="T195" s="25"/>
    </row>
    <row r="196" spans="1:20" ht="15">
      <c r="A196" s="47">
        <v>25</v>
      </c>
      <c r="B196" s="67"/>
      <c r="C196" s="183" t="s">
        <v>235</v>
      </c>
      <c r="D196" s="184"/>
      <c r="E196" s="79">
        <f>E190*E200</f>
        <v>0</v>
      </c>
      <c r="F196" s="79"/>
      <c r="G196" s="79" t="s">
        <v>231</v>
      </c>
      <c r="H196" s="139"/>
      <c r="I196" s="79"/>
      <c r="J196" s="79">
        <f>E190*J200</f>
        <v>0</v>
      </c>
      <c r="K196" s="79"/>
      <c r="L196" s="89"/>
      <c r="M196" s="54"/>
      <c r="N196" s="82"/>
      <c r="O196" s="48"/>
      <c r="P196" s="178"/>
      <c r="Q196" s="48"/>
      <c r="R196" s="48"/>
      <c r="S196" s="48"/>
      <c r="T196" s="25"/>
    </row>
    <row r="197" spans="1:20" ht="15.75" thickBot="1">
      <c r="A197" s="47">
        <v>26</v>
      </c>
      <c r="B197" s="67"/>
      <c r="C197" s="89" t="s">
        <v>234</v>
      </c>
      <c r="D197" s="184"/>
      <c r="E197" s="138">
        <f>E193*E194</f>
        <v>0</v>
      </c>
      <c r="F197" s="79"/>
      <c r="G197" s="67" t="s">
        <v>233</v>
      </c>
      <c r="H197" s="139">
        <f>H110</f>
        <v>0.33879506735877285</v>
      </c>
      <c r="I197" s="79"/>
      <c r="J197" s="138">
        <f>H197*E197</f>
        <v>0</v>
      </c>
      <c r="K197" s="79"/>
      <c r="L197" s="89"/>
      <c r="M197" s="54"/>
      <c r="N197" s="82"/>
      <c r="O197" s="48"/>
      <c r="P197" s="178"/>
      <c r="Q197" s="48"/>
      <c r="R197" s="48"/>
      <c r="S197" s="48"/>
      <c r="T197" s="25"/>
    </row>
    <row r="198" spans="1:20" ht="15">
      <c r="A198" s="47">
        <v>27</v>
      </c>
      <c r="B198" s="67"/>
      <c r="C198" s="183" t="s">
        <v>28</v>
      </c>
      <c r="D198" s="67" t="s">
        <v>232</v>
      </c>
      <c r="E198" s="185">
        <f>+E196+E197</f>
        <v>0</v>
      </c>
      <c r="F198" s="79"/>
      <c r="G198" s="79" t="s">
        <v>5</v>
      </c>
      <c r="H198" s="139" t="s">
        <v>5</v>
      </c>
      <c r="I198" s="79"/>
      <c r="J198" s="185">
        <f>+J196+J197</f>
        <v>0</v>
      </c>
      <c r="K198" s="79"/>
      <c r="L198" s="89"/>
      <c r="M198" s="54"/>
      <c r="N198" s="82"/>
      <c r="O198" s="48"/>
      <c r="P198" s="178"/>
      <c r="Q198" s="48"/>
      <c r="R198" s="48"/>
      <c r="S198" s="48"/>
      <c r="T198" s="25"/>
    </row>
    <row r="199" spans="1:20" ht="15">
      <c r="A199" s="47"/>
      <c r="B199" s="67"/>
      <c r="C199" s="85"/>
      <c r="D199" s="184"/>
      <c r="E199" s="79"/>
      <c r="F199" s="79"/>
      <c r="G199" s="79"/>
      <c r="H199" s="140"/>
      <c r="I199" s="79"/>
      <c r="J199" s="79"/>
      <c r="K199" s="79"/>
      <c r="L199" s="89"/>
      <c r="M199" s="54"/>
      <c r="N199" s="178"/>
      <c r="O199" s="48"/>
      <c r="P199" s="178"/>
      <c r="Q199" s="48"/>
      <c r="R199" s="48"/>
      <c r="S199" s="48"/>
      <c r="T199" s="25"/>
    </row>
    <row r="200" spans="1:20" ht="15">
      <c r="A200" s="47">
        <v>28</v>
      </c>
      <c r="B200" s="67"/>
      <c r="C200" s="85" t="s">
        <v>29</v>
      </c>
      <c r="D200" s="141"/>
      <c r="E200" s="79">
        <f>+$J277*E133</f>
        <v>156991636.74632546</v>
      </c>
      <c r="F200" s="79"/>
      <c r="G200" s="79" t="s">
        <v>231</v>
      </c>
      <c r="H200" s="140"/>
      <c r="I200" s="79"/>
      <c r="J200" s="112">
        <f>+$J277*J133</f>
        <v>54885109.930856168</v>
      </c>
      <c r="K200" s="79"/>
      <c r="L200" s="89"/>
      <c r="M200" s="54"/>
      <c r="N200" s="178"/>
      <c r="O200" s="48"/>
      <c r="P200" s="178"/>
      <c r="Q200" s="48"/>
      <c r="R200" s="48"/>
      <c r="S200" s="48"/>
      <c r="T200" s="25"/>
    </row>
    <row r="201" spans="1:20" ht="15">
      <c r="A201" s="47"/>
      <c r="B201" s="67"/>
      <c r="C201" s="183" t="s">
        <v>230</v>
      </c>
      <c r="D201" s="89"/>
      <c r="E201" s="79"/>
      <c r="F201" s="79"/>
      <c r="G201" s="79"/>
      <c r="H201" s="140"/>
      <c r="I201" s="79"/>
      <c r="J201" s="79"/>
      <c r="K201" s="79"/>
      <c r="L201" s="141"/>
      <c r="M201" s="54"/>
      <c r="N201" s="82"/>
      <c r="O201" s="48"/>
      <c r="P201" s="178"/>
      <c r="Q201" s="48"/>
      <c r="R201" s="48"/>
      <c r="S201" s="48"/>
      <c r="T201" s="25"/>
    </row>
    <row r="202" spans="1:20" ht="15">
      <c r="A202" s="47"/>
      <c r="B202" s="67"/>
      <c r="C202" s="183"/>
      <c r="D202" s="89"/>
      <c r="E202" s="79"/>
      <c r="F202" s="79"/>
      <c r="G202" s="79"/>
      <c r="H202" s="140"/>
      <c r="I202" s="79"/>
      <c r="J202" s="79"/>
      <c r="K202" s="79"/>
      <c r="L202" s="141"/>
      <c r="M202" s="54"/>
      <c r="N202" s="82"/>
      <c r="O202" s="48"/>
      <c r="P202" s="178"/>
      <c r="Q202" s="48"/>
      <c r="R202" s="48"/>
      <c r="S202" s="48"/>
      <c r="T202" s="25"/>
    </row>
    <row r="203" spans="1:20" ht="15.75" thickBot="1">
      <c r="A203" s="47"/>
      <c r="B203" s="67"/>
      <c r="C203" s="85"/>
      <c r="D203" s="89"/>
      <c r="E203" s="138"/>
      <c r="F203" s="79"/>
      <c r="G203" s="79"/>
      <c r="H203" s="140"/>
      <c r="I203" s="79"/>
      <c r="J203" s="138"/>
      <c r="K203" s="79"/>
      <c r="L203" s="141"/>
      <c r="M203" s="54"/>
      <c r="N203" s="49"/>
      <c r="O203" s="48"/>
      <c r="P203" s="178"/>
      <c r="Q203" s="48"/>
      <c r="R203" s="48"/>
      <c r="S203" s="48"/>
      <c r="T203" s="25"/>
    </row>
    <row r="204" spans="1:20" ht="15">
      <c r="A204" s="47">
        <v>29</v>
      </c>
      <c r="B204" s="67"/>
      <c r="C204" s="85" t="s">
        <v>229</v>
      </c>
      <c r="D204" s="79"/>
      <c r="E204" s="131">
        <f>+E200+E198+E185+E174+E166</f>
        <v>306409935.74632549</v>
      </c>
      <c r="F204" s="79"/>
      <c r="G204" s="79"/>
      <c r="H204" s="79"/>
      <c r="I204" s="79"/>
      <c r="J204" s="179">
        <f>+J200+J198+J185+J174+J166</f>
        <v>141089666.0146051</v>
      </c>
      <c r="K204" s="33"/>
      <c r="L204" s="33"/>
      <c r="M204" s="55"/>
      <c r="N204" s="49"/>
      <c r="O204" s="48"/>
      <c r="P204" s="82"/>
      <c r="Q204" s="48"/>
      <c r="R204" s="48"/>
      <c r="S204" s="48"/>
      <c r="T204" s="25"/>
    </row>
    <row r="205" spans="1:20" ht="15">
      <c r="A205" s="47"/>
      <c r="B205" s="67"/>
      <c r="C205" s="85"/>
      <c r="D205" s="79"/>
      <c r="E205" s="131"/>
      <c r="F205" s="79"/>
      <c r="G205" s="79"/>
      <c r="H205" s="79"/>
      <c r="I205" s="79"/>
      <c r="J205" s="179"/>
      <c r="K205" s="33"/>
      <c r="L205" s="33"/>
      <c r="M205" s="55"/>
      <c r="N205" s="49"/>
      <c r="O205" s="48"/>
      <c r="P205" s="82"/>
      <c r="Q205" s="48"/>
      <c r="R205" s="48"/>
      <c r="S205" s="48"/>
      <c r="T205" s="25"/>
    </row>
    <row r="206" spans="1:20" ht="15">
      <c r="A206" s="47">
        <v>30</v>
      </c>
      <c r="B206" s="94"/>
      <c r="C206" s="85" t="s">
        <v>228</v>
      </c>
      <c r="D206" s="79"/>
      <c r="E206" s="179"/>
      <c r="F206" s="79"/>
      <c r="G206" s="79"/>
      <c r="H206" s="79"/>
      <c r="I206" s="79"/>
      <c r="J206" s="179"/>
      <c r="K206" s="33"/>
      <c r="L206" s="33"/>
      <c r="M206" s="55"/>
      <c r="N206" s="49"/>
      <c r="O206" s="48"/>
      <c r="P206" s="82"/>
      <c r="Q206" s="48"/>
      <c r="R206" s="48"/>
      <c r="S206" s="48"/>
      <c r="T206" s="25"/>
    </row>
    <row r="207" spans="1:20" ht="15">
      <c r="A207" s="47"/>
      <c r="B207" s="94"/>
      <c r="C207" s="132" t="s">
        <v>227</v>
      </c>
      <c r="D207" s="79"/>
      <c r="E207" s="179"/>
      <c r="F207" s="79"/>
      <c r="G207" s="79"/>
      <c r="H207" s="79"/>
      <c r="I207" s="79"/>
      <c r="J207" s="179"/>
      <c r="K207" s="33"/>
      <c r="L207" s="33"/>
      <c r="M207" s="55"/>
      <c r="N207" s="49"/>
      <c r="O207" s="48"/>
      <c r="P207" s="82"/>
      <c r="Q207" s="48"/>
      <c r="R207" s="48"/>
      <c r="S207" s="48"/>
      <c r="T207" s="25"/>
    </row>
    <row r="208" spans="1:20" ht="15">
      <c r="A208" s="47"/>
      <c r="B208" s="67"/>
      <c r="C208" s="85" t="s">
        <v>223</v>
      </c>
      <c r="D208" s="79"/>
      <c r="E208" s="179"/>
      <c r="F208" s="79"/>
      <c r="G208" s="79"/>
      <c r="H208" s="79"/>
      <c r="I208" s="79"/>
      <c r="J208" s="179"/>
      <c r="K208" s="33"/>
      <c r="L208" s="33"/>
      <c r="M208" s="55"/>
      <c r="N208" s="49"/>
      <c r="O208" s="48"/>
      <c r="P208" s="82"/>
      <c r="Q208" s="48"/>
      <c r="R208" s="48"/>
      <c r="S208" s="48"/>
      <c r="T208" s="25"/>
    </row>
    <row r="209" spans="1:20" ht="15">
      <c r="A209" s="47"/>
      <c r="B209" s="67"/>
      <c r="C209" s="85" t="s">
        <v>226</v>
      </c>
      <c r="D209" s="79"/>
      <c r="E209" s="115">
        <v>31752332.130716246</v>
      </c>
      <c r="F209" s="79"/>
      <c r="G209" s="79"/>
      <c r="H209" s="79"/>
      <c r="I209" s="79"/>
      <c r="J209" s="179">
        <f>+E209</f>
        <v>31752332.130716246</v>
      </c>
      <c r="K209" s="33"/>
      <c r="L209" s="33"/>
      <c r="M209" s="55"/>
      <c r="N209" s="49"/>
      <c r="O209" s="48"/>
      <c r="P209" s="82"/>
      <c r="Q209" s="48"/>
      <c r="R209" s="48"/>
      <c r="S209" s="48"/>
      <c r="T209" s="25"/>
    </row>
    <row r="210" spans="1:20" ht="15">
      <c r="A210" s="47"/>
      <c r="B210" s="67"/>
      <c r="C210" s="85"/>
      <c r="D210" s="79"/>
      <c r="E210" s="179"/>
      <c r="F210" s="79"/>
      <c r="G210" s="79"/>
      <c r="H210" s="79"/>
      <c r="I210" s="79"/>
      <c r="J210" s="179"/>
      <c r="K210" s="33"/>
      <c r="L210" s="33"/>
      <c r="M210" s="55"/>
      <c r="N210" s="49"/>
      <c r="O210" s="48"/>
      <c r="P210" s="82"/>
      <c r="Q210" s="48"/>
      <c r="R210" s="48"/>
      <c r="S210" s="48"/>
      <c r="T210" s="25"/>
    </row>
    <row r="211" spans="1:20" ht="15">
      <c r="A211" s="47" t="s">
        <v>225</v>
      </c>
      <c r="B211" s="94"/>
      <c r="C211" s="85" t="s">
        <v>224</v>
      </c>
      <c r="D211" s="79"/>
      <c r="E211" s="179"/>
      <c r="F211" s="79"/>
      <c r="G211" s="79"/>
      <c r="H211" s="79"/>
      <c r="I211" s="79"/>
      <c r="J211" s="179"/>
      <c r="K211" s="33"/>
      <c r="L211" s="33"/>
      <c r="M211" s="55"/>
      <c r="N211" s="49"/>
      <c r="O211" s="48"/>
      <c r="P211" s="82"/>
      <c r="Q211" s="48"/>
      <c r="R211" s="48"/>
      <c r="S211" s="48"/>
      <c r="T211" s="25"/>
    </row>
    <row r="212" spans="1:20" ht="15">
      <c r="A212" s="47"/>
      <c r="B212" s="94"/>
      <c r="C212" s="132" t="s">
        <v>675</v>
      </c>
      <c r="D212" s="79"/>
      <c r="E212" s="179"/>
      <c r="F212" s="79"/>
      <c r="G212" s="79"/>
      <c r="H212" s="79"/>
      <c r="I212" s="79"/>
      <c r="J212" s="179"/>
      <c r="K212" s="33"/>
      <c r="L212" s="33"/>
      <c r="M212" s="55"/>
      <c r="N212" s="49"/>
      <c r="O212" s="48"/>
      <c r="P212" s="82"/>
      <c r="Q212" s="48"/>
      <c r="R212" s="48"/>
      <c r="S212" s="48"/>
      <c r="T212" s="25"/>
    </row>
    <row r="213" spans="1:20" ht="15">
      <c r="A213" s="47"/>
      <c r="B213" s="67"/>
      <c r="C213" s="85" t="s">
        <v>223</v>
      </c>
      <c r="D213" s="79"/>
      <c r="E213" s="179"/>
      <c r="F213" s="79"/>
      <c r="G213" s="79"/>
      <c r="H213" s="79"/>
      <c r="I213" s="79"/>
      <c r="J213" s="179"/>
      <c r="K213" s="33"/>
      <c r="L213" s="33"/>
      <c r="M213" s="55"/>
      <c r="N213" s="49"/>
      <c r="O213" s="48"/>
      <c r="P213" s="82"/>
      <c r="Q213" s="48"/>
      <c r="R213" s="48"/>
      <c r="S213" s="48"/>
      <c r="T213" s="25"/>
    </row>
    <row r="214" spans="1:20" ht="15.75" thickBot="1">
      <c r="A214" s="47"/>
      <c r="B214" s="67"/>
      <c r="C214" s="85" t="s">
        <v>222</v>
      </c>
      <c r="D214" s="79"/>
      <c r="E214" s="115">
        <v>14079982.468147388</v>
      </c>
      <c r="F214" s="79"/>
      <c r="G214" s="79"/>
      <c r="H214" s="79"/>
      <c r="I214" s="79"/>
      <c r="J214" s="138">
        <f>+E214</f>
        <v>14079982.468147388</v>
      </c>
      <c r="K214" s="33"/>
      <c r="L214" s="33"/>
      <c r="M214" s="55"/>
      <c r="N214" s="49"/>
      <c r="O214" s="48"/>
      <c r="P214" s="82"/>
      <c r="Q214" s="48"/>
      <c r="R214" s="48"/>
      <c r="S214" s="48"/>
      <c r="T214" s="25"/>
    </row>
    <row r="215" spans="1:20" ht="15.75" thickBot="1">
      <c r="A215" s="47">
        <v>31</v>
      </c>
      <c r="B215" s="67"/>
      <c r="C215" s="85" t="s">
        <v>221</v>
      </c>
      <c r="D215" s="79"/>
      <c r="E215" s="182">
        <f>E204-E209-E214</f>
        <v>260577621.14746183</v>
      </c>
      <c r="F215" s="79"/>
      <c r="G215" s="79"/>
      <c r="H215" s="79"/>
      <c r="I215" s="79"/>
      <c r="J215" s="182">
        <f>J204-J209-J214</f>
        <v>95257351.415741473</v>
      </c>
      <c r="K215" s="33"/>
      <c r="L215" s="33"/>
      <c r="M215" s="55"/>
      <c r="N215" s="49"/>
      <c r="O215" s="48"/>
      <c r="P215" s="82"/>
      <c r="Q215" s="48"/>
      <c r="R215" s="48"/>
      <c r="S215" s="48"/>
      <c r="T215" s="25"/>
    </row>
    <row r="216" spans="1:20" ht="15.75" thickTop="1">
      <c r="A216" s="47"/>
      <c r="B216" s="67"/>
      <c r="C216" s="85" t="s">
        <v>220</v>
      </c>
      <c r="D216" s="79"/>
      <c r="E216" s="179"/>
      <c r="F216" s="79"/>
      <c r="G216" s="79"/>
      <c r="H216" s="79"/>
      <c r="I216" s="79"/>
      <c r="J216" s="179"/>
      <c r="K216" s="33"/>
      <c r="L216" s="33"/>
      <c r="M216" s="55"/>
      <c r="N216" s="49"/>
      <c r="O216" s="48"/>
      <c r="P216" s="82"/>
      <c r="Q216" s="48"/>
      <c r="R216" s="48"/>
      <c r="S216" s="48"/>
      <c r="T216" s="25"/>
    </row>
    <row r="217" spans="1:20" ht="15">
      <c r="A217" s="47"/>
      <c r="B217" s="67"/>
      <c r="C217" s="85"/>
      <c r="D217" s="79"/>
      <c r="E217" s="179"/>
      <c r="F217" s="79"/>
      <c r="G217" s="79"/>
      <c r="H217" s="79"/>
      <c r="I217" s="79"/>
      <c r="J217" s="179"/>
      <c r="K217" s="33"/>
      <c r="L217" s="33"/>
      <c r="M217" s="55"/>
      <c r="N217" s="49"/>
      <c r="O217" s="48"/>
      <c r="P217" s="82"/>
      <c r="Q217" s="48"/>
      <c r="R217" s="48"/>
      <c r="S217" s="48"/>
      <c r="T217" s="25"/>
    </row>
    <row r="218" spans="1:20" ht="15">
      <c r="A218" s="47"/>
      <c r="B218" s="67"/>
      <c r="C218" s="85"/>
      <c r="D218" s="181"/>
      <c r="E218" s="179"/>
      <c r="F218" s="79"/>
      <c r="G218" s="79"/>
      <c r="H218" s="79"/>
      <c r="I218" s="79"/>
      <c r="J218" s="179"/>
      <c r="K218" s="33"/>
      <c r="L218" s="33"/>
      <c r="M218" s="55"/>
      <c r="N218" s="49"/>
      <c r="O218" s="48"/>
      <c r="P218" s="82"/>
      <c r="Q218" s="48"/>
      <c r="R218" s="48"/>
      <c r="S218" s="48"/>
      <c r="T218" s="25"/>
    </row>
    <row r="219" spans="1:20" ht="15">
      <c r="A219" s="31"/>
      <c r="B219" s="31"/>
      <c r="C219" s="85"/>
      <c r="D219" s="33"/>
      <c r="E219" s="33"/>
      <c r="F219" s="33"/>
      <c r="G219" s="33"/>
      <c r="H219" s="33"/>
      <c r="I219" s="33"/>
      <c r="J219" s="34"/>
      <c r="K219" s="33"/>
      <c r="L219" s="85"/>
      <c r="M219" s="32"/>
      <c r="N219" s="49"/>
      <c r="O219" s="48"/>
      <c r="P219" s="82"/>
      <c r="Q219" s="48"/>
      <c r="R219" s="48"/>
      <c r="S219" s="48"/>
      <c r="T219" s="25"/>
    </row>
    <row r="220" spans="1:20" ht="15.75">
      <c r="A220" s="180"/>
      <c r="B220" s="31"/>
      <c r="C220" s="85"/>
      <c r="D220" s="33"/>
      <c r="E220" s="33"/>
      <c r="F220" s="33"/>
      <c r="G220" s="33"/>
      <c r="H220" s="33"/>
      <c r="I220" s="33"/>
      <c r="J220" s="34"/>
      <c r="K220" s="33"/>
      <c r="L220" s="33"/>
      <c r="M220" s="32"/>
      <c r="N220" s="49"/>
      <c r="O220" s="48"/>
      <c r="P220" s="82"/>
      <c r="Q220" s="48"/>
      <c r="R220" s="48"/>
      <c r="S220" s="48"/>
      <c r="T220" s="25"/>
    </row>
    <row r="221" spans="1:20" ht="15">
      <c r="A221" s="47"/>
      <c r="B221" s="67"/>
      <c r="C221" s="85"/>
      <c r="D221" s="79"/>
      <c r="E221" s="179"/>
      <c r="F221" s="79"/>
      <c r="G221" s="79"/>
      <c r="H221" s="79"/>
      <c r="I221" s="79"/>
      <c r="J221" s="179"/>
      <c r="K221" s="33"/>
      <c r="L221" s="33"/>
      <c r="M221" s="55"/>
      <c r="N221" s="49"/>
      <c r="O221" s="48"/>
      <c r="P221" s="82"/>
      <c r="Q221" s="48"/>
      <c r="R221" s="48"/>
      <c r="S221" s="48"/>
      <c r="T221" s="25"/>
    </row>
    <row r="222" spans="1:20" ht="15">
      <c r="A222" s="89"/>
      <c r="B222" s="67"/>
      <c r="C222" s="67"/>
      <c r="D222" s="67"/>
      <c r="E222" s="67"/>
      <c r="F222" s="67"/>
      <c r="G222" s="67"/>
      <c r="H222" s="67"/>
      <c r="I222" s="88"/>
      <c r="J222" s="88"/>
      <c r="K222" s="88"/>
      <c r="L222" s="88"/>
      <c r="M222" s="88"/>
      <c r="N222" s="49"/>
      <c r="O222" s="48"/>
      <c r="P222" s="87"/>
      <c r="Q222" s="87"/>
      <c r="R222" s="87"/>
      <c r="S222" s="87"/>
      <c r="T222" s="25"/>
    </row>
    <row r="223" spans="1:20" ht="15">
      <c r="A223" s="89"/>
      <c r="B223" s="67"/>
      <c r="C223" s="85"/>
      <c r="D223" s="67"/>
      <c r="E223" s="67"/>
      <c r="F223" s="67"/>
      <c r="G223" s="67"/>
      <c r="H223" s="67"/>
      <c r="I223" s="88"/>
      <c r="J223" s="88"/>
      <c r="K223" s="88"/>
      <c r="L223" s="88"/>
      <c r="M223" s="88"/>
      <c r="N223" s="49"/>
      <c r="O223" s="48"/>
      <c r="P223" s="87"/>
      <c r="Q223" s="87"/>
      <c r="R223" s="87"/>
      <c r="S223" s="87"/>
      <c r="T223" s="25"/>
    </row>
    <row r="224" spans="1:20" ht="15">
      <c r="A224" s="89"/>
      <c r="B224" s="67"/>
      <c r="C224" s="85"/>
      <c r="D224" s="85"/>
      <c r="E224" s="86"/>
      <c r="F224" s="85"/>
      <c r="G224" s="85"/>
      <c r="H224" s="85"/>
      <c r="I224" s="33"/>
      <c r="J224" s="488"/>
      <c r="K224" s="488"/>
      <c r="L224" s="488"/>
      <c r="M224" s="488"/>
      <c r="N224" s="49"/>
      <c r="O224" s="48"/>
      <c r="P224" s="49"/>
      <c r="Q224" s="48"/>
      <c r="R224" s="48"/>
      <c r="S224" s="48"/>
      <c r="T224" s="25"/>
    </row>
    <row r="225" spans="1:20" ht="15">
      <c r="A225" s="89"/>
      <c r="B225" s="67"/>
      <c r="C225" s="85"/>
      <c r="D225" s="85"/>
      <c r="E225" s="86"/>
      <c r="F225" s="85"/>
      <c r="G225" s="85"/>
      <c r="H225" s="85"/>
      <c r="I225" s="33"/>
      <c r="J225" s="33"/>
      <c r="K225" s="678" t="s">
        <v>602</v>
      </c>
      <c r="L225" s="678"/>
      <c r="M225" s="678"/>
      <c r="N225" s="49"/>
      <c r="O225" s="48"/>
      <c r="P225" s="49"/>
      <c r="Q225" s="48"/>
      <c r="R225" s="48"/>
      <c r="S225" s="48"/>
      <c r="T225" s="25"/>
    </row>
    <row r="226" spans="1:20" ht="15">
      <c r="A226" s="89"/>
      <c r="B226" s="67"/>
      <c r="C226" s="85"/>
      <c r="D226" s="85"/>
      <c r="E226" s="86"/>
      <c r="F226" s="85"/>
      <c r="G226" s="85"/>
      <c r="H226" s="85"/>
      <c r="I226" s="33"/>
      <c r="J226" s="33"/>
      <c r="K226" s="33"/>
      <c r="L226" s="678" t="s">
        <v>219</v>
      </c>
      <c r="M226" s="678"/>
      <c r="N226" s="49"/>
      <c r="O226" s="48"/>
      <c r="P226" s="49"/>
      <c r="Q226" s="48"/>
      <c r="R226" s="48"/>
      <c r="S226" s="48"/>
      <c r="T226" s="25"/>
    </row>
    <row r="227" spans="1:20" ht="15">
      <c r="A227" s="47"/>
      <c r="B227" s="67"/>
      <c r="C227" s="89"/>
      <c r="D227" s="89"/>
      <c r="E227" s="89"/>
      <c r="F227" s="89"/>
      <c r="G227" s="89"/>
      <c r="H227" s="89"/>
      <c r="I227" s="89"/>
      <c r="J227" s="89"/>
      <c r="K227" s="79"/>
      <c r="L227" s="79"/>
      <c r="M227" s="54"/>
      <c r="N227" s="49"/>
      <c r="O227" s="48"/>
      <c r="P227" s="178"/>
      <c r="Q227" s="48"/>
      <c r="R227" s="48"/>
      <c r="S227" s="48"/>
      <c r="T227" s="25"/>
    </row>
    <row r="228" spans="1:20" ht="15">
      <c r="A228" s="47"/>
      <c r="B228" s="67"/>
      <c r="C228" s="85" t="str">
        <f>C4</f>
        <v xml:space="preserve">Formula Rate - Non-Levelized </v>
      </c>
      <c r="D228" s="89"/>
      <c r="E228" s="89" t="str">
        <f>E4</f>
        <v xml:space="preserve">     Rate Formula Template</v>
      </c>
      <c r="F228" s="89"/>
      <c r="G228" s="89"/>
      <c r="H228" s="89"/>
      <c r="I228" s="89"/>
      <c r="J228" s="89"/>
      <c r="K228" s="79"/>
      <c r="L228" s="88" t="str">
        <f>J4</f>
        <v>For budgeted 12 months ended 12/31/15</v>
      </c>
      <c r="M228" s="54"/>
      <c r="N228" s="82"/>
      <c r="O228" s="48"/>
      <c r="P228" s="82"/>
      <c r="Q228" s="48"/>
      <c r="R228" s="48"/>
      <c r="S228" s="48"/>
      <c r="T228" s="25"/>
    </row>
    <row r="229" spans="1:20" ht="15">
      <c r="A229" s="47"/>
      <c r="B229" s="67"/>
      <c r="C229" s="85"/>
      <c r="D229" s="89"/>
      <c r="E229" s="95" t="str">
        <f>E5</f>
        <v xml:space="preserve"> Utilizing Great River Energy Annual Operating Report</v>
      </c>
      <c r="F229" s="89"/>
      <c r="G229" s="89"/>
      <c r="H229" s="89"/>
      <c r="I229" s="89"/>
      <c r="J229" s="89"/>
      <c r="K229" s="79"/>
      <c r="L229" s="79"/>
      <c r="M229" s="54"/>
      <c r="N229" s="82"/>
      <c r="O229" s="48"/>
      <c r="P229" s="82"/>
      <c r="Q229" s="48"/>
      <c r="R229" s="48"/>
      <c r="S229" s="48"/>
      <c r="T229" s="25"/>
    </row>
    <row r="230" spans="1:20" ht="15">
      <c r="A230" s="47"/>
      <c r="B230" s="67"/>
      <c r="C230" s="89"/>
      <c r="D230" s="89"/>
      <c r="E230" s="89"/>
      <c r="F230" s="89"/>
      <c r="G230" s="89"/>
      <c r="H230" s="89"/>
      <c r="I230" s="89"/>
      <c r="J230" s="89"/>
      <c r="K230" s="79"/>
      <c r="L230" s="79"/>
      <c r="M230" s="54"/>
      <c r="N230" s="82"/>
      <c r="O230" s="48"/>
      <c r="P230" s="82"/>
      <c r="Q230" s="48"/>
      <c r="R230" s="48"/>
      <c r="S230" s="48"/>
      <c r="T230" s="25"/>
    </row>
    <row r="231" spans="1:20" ht="15">
      <c r="A231" s="47"/>
      <c r="B231" s="67"/>
      <c r="C231" s="67"/>
      <c r="D231" s="89"/>
      <c r="E231" s="89" t="str">
        <f>E7</f>
        <v>Great River Energy</v>
      </c>
      <c r="F231" s="89"/>
      <c r="G231" s="89"/>
      <c r="H231" s="89"/>
      <c r="I231" s="89"/>
      <c r="J231" s="89"/>
      <c r="K231" s="79"/>
      <c r="L231" s="79"/>
      <c r="M231" s="54"/>
      <c r="N231" s="82"/>
      <c r="O231" s="48"/>
      <c r="P231" s="82"/>
      <c r="Q231" s="48"/>
      <c r="R231" s="48"/>
      <c r="S231" s="48"/>
      <c r="T231" s="25"/>
    </row>
    <row r="232" spans="1:20" ht="15">
      <c r="A232" s="47" t="s">
        <v>24</v>
      </c>
      <c r="B232" s="67"/>
      <c r="C232" s="67"/>
      <c r="D232" s="85"/>
      <c r="E232" s="85"/>
      <c r="F232" s="85"/>
      <c r="G232" s="85"/>
      <c r="H232" s="85"/>
      <c r="I232" s="85"/>
      <c r="J232" s="85"/>
      <c r="K232" s="85"/>
      <c r="L232" s="85"/>
      <c r="M232" s="71"/>
      <c r="N232" s="82"/>
      <c r="O232" s="48"/>
      <c r="P232" s="82"/>
      <c r="Q232" s="48"/>
      <c r="R232" s="48"/>
      <c r="S232" s="48"/>
      <c r="T232" s="25"/>
    </row>
    <row r="233" spans="1:20" ht="16.5" thickBot="1">
      <c r="A233" s="118" t="s">
        <v>27</v>
      </c>
      <c r="B233" s="67"/>
      <c r="C233" s="89"/>
      <c r="D233" s="177" t="s">
        <v>218</v>
      </c>
      <c r="E233" s="67"/>
      <c r="F233" s="33"/>
      <c r="G233" s="33"/>
      <c r="H233" s="33"/>
      <c r="I233" s="33"/>
      <c r="J233" s="33"/>
      <c r="K233" s="79"/>
      <c r="L233" s="79"/>
      <c r="M233" s="54"/>
      <c r="N233" s="82"/>
      <c r="O233" s="48"/>
      <c r="P233" s="82"/>
      <c r="Q233" s="48"/>
      <c r="R233" s="48"/>
      <c r="S233" s="48"/>
      <c r="T233" s="25"/>
    </row>
    <row r="234" spans="1:20" ht="15.75">
      <c r="A234" s="47"/>
      <c r="B234" s="67"/>
      <c r="C234" s="177"/>
      <c r="D234" s="33"/>
      <c r="E234" s="33"/>
      <c r="F234" s="33"/>
      <c r="G234" s="33"/>
      <c r="H234" s="33"/>
      <c r="I234" s="33"/>
      <c r="J234" s="33"/>
      <c r="K234" s="79"/>
      <c r="L234" s="79"/>
      <c r="M234" s="54"/>
      <c r="N234" s="82"/>
      <c r="O234" s="48"/>
      <c r="P234" s="82"/>
      <c r="Q234" s="48"/>
      <c r="R234" s="48"/>
      <c r="S234" s="48"/>
      <c r="T234" s="25"/>
    </row>
    <row r="235" spans="1:20" ht="15.75">
      <c r="A235" s="47"/>
      <c r="B235" s="67"/>
      <c r="C235" s="85" t="s">
        <v>217</v>
      </c>
      <c r="D235" s="33"/>
      <c r="E235" s="33"/>
      <c r="F235" s="33"/>
      <c r="G235" s="33"/>
      <c r="H235" s="33"/>
      <c r="I235" s="33"/>
      <c r="J235" s="33"/>
      <c r="K235" s="79"/>
      <c r="L235" s="79"/>
      <c r="M235" s="54"/>
      <c r="N235" s="176"/>
      <c r="O235" s="48"/>
      <c r="P235" s="82"/>
      <c r="Q235" s="48"/>
      <c r="R235" s="48"/>
      <c r="S235" s="48"/>
      <c r="T235" s="25"/>
    </row>
    <row r="236" spans="1:20" ht="15.75">
      <c r="A236" s="47"/>
      <c r="B236" s="67"/>
      <c r="C236" s="85"/>
      <c r="D236" s="33"/>
      <c r="E236" s="33"/>
      <c r="F236" s="33"/>
      <c r="G236" s="33"/>
      <c r="H236" s="33"/>
      <c r="I236" s="33"/>
      <c r="J236" s="33"/>
      <c r="K236" s="79"/>
      <c r="L236" s="79"/>
      <c r="M236" s="54"/>
      <c r="N236" s="176"/>
      <c r="O236" s="48"/>
      <c r="P236" s="82"/>
      <c r="Q236" s="48"/>
      <c r="R236" s="48"/>
      <c r="S236" s="48"/>
      <c r="T236" s="25"/>
    </row>
    <row r="237" spans="1:20" ht="15">
      <c r="A237" s="47">
        <v>1</v>
      </c>
      <c r="B237" s="67"/>
      <c r="C237" s="33" t="s">
        <v>216</v>
      </c>
      <c r="D237" s="33"/>
      <c r="E237" s="79"/>
      <c r="F237" s="79"/>
      <c r="G237" s="79"/>
      <c r="H237" s="79"/>
      <c r="I237" s="79"/>
      <c r="J237" s="79">
        <f>+E90</f>
        <v>1045804375.7596152</v>
      </c>
      <c r="K237" s="79"/>
      <c r="L237" s="79"/>
      <c r="M237" s="54"/>
      <c r="N237" s="82"/>
      <c r="O237" s="48"/>
      <c r="P237" s="82"/>
      <c r="Q237" s="48"/>
      <c r="R237" s="48"/>
      <c r="S237" s="48"/>
      <c r="T237" s="25"/>
    </row>
    <row r="238" spans="1:20" ht="15">
      <c r="A238" s="47">
        <v>2</v>
      </c>
      <c r="B238" s="67"/>
      <c r="C238" s="33" t="s">
        <v>215</v>
      </c>
      <c r="D238" s="89"/>
      <c r="E238" s="89"/>
      <c r="F238" s="89"/>
      <c r="G238" s="89"/>
      <c r="H238" s="89"/>
      <c r="I238" s="89"/>
      <c r="J238" s="115">
        <v>52390592</v>
      </c>
      <c r="K238" s="79"/>
      <c r="L238" s="79"/>
      <c r="M238" s="54"/>
      <c r="N238" s="82"/>
      <c r="O238" s="48"/>
      <c r="P238" s="82"/>
      <c r="Q238" s="48"/>
      <c r="R238" s="48"/>
      <c r="S238" s="48"/>
      <c r="T238" s="25"/>
    </row>
    <row r="239" spans="1:20" ht="15.75" thickBot="1">
      <c r="A239" s="47">
        <v>3</v>
      </c>
      <c r="B239" s="67"/>
      <c r="C239" s="99" t="s">
        <v>214</v>
      </c>
      <c r="D239" s="99"/>
      <c r="E239" s="138"/>
      <c r="F239" s="79"/>
      <c r="G239" s="79"/>
      <c r="H239" s="84"/>
      <c r="I239" s="79"/>
      <c r="J239" s="113">
        <v>0</v>
      </c>
      <c r="K239" s="79"/>
      <c r="L239" s="79"/>
      <c r="M239" s="54"/>
      <c r="N239" s="82"/>
      <c r="O239" s="48"/>
      <c r="P239" s="82"/>
      <c r="Q239" s="48"/>
      <c r="R239" s="48"/>
      <c r="S239" s="48"/>
      <c r="T239" s="25"/>
    </row>
    <row r="240" spans="1:20" ht="15">
      <c r="A240" s="47">
        <v>4</v>
      </c>
      <c r="B240" s="67"/>
      <c r="C240" s="33" t="s">
        <v>213</v>
      </c>
      <c r="D240" s="33"/>
      <c r="E240" s="79"/>
      <c r="F240" s="79"/>
      <c r="G240" s="79"/>
      <c r="H240" s="84"/>
      <c r="I240" s="79"/>
      <c r="J240" s="79">
        <f>J237-J238-J239</f>
        <v>993413783.75961518</v>
      </c>
      <c r="K240" s="79"/>
      <c r="L240" s="79"/>
      <c r="M240" s="54"/>
      <c r="N240" s="82"/>
      <c r="O240" s="48"/>
      <c r="P240" s="82"/>
      <c r="Q240" s="48"/>
      <c r="R240" s="48"/>
      <c r="S240" s="48"/>
      <c r="T240" s="25"/>
    </row>
    <row r="241" spans="1:20" ht="15">
      <c r="A241" s="47"/>
      <c r="B241" s="67"/>
      <c r="C241" s="89"/>
      <c r="D241" s="33"/>
      <c r="E241" s="79"/>
      <c r="F241" s="79"/>
      <c r="G241" s="79"/>
      <c r="H241" s="84"/>
      <c r="I241" s="79"/>
      <c r="J241" s="67"/>
      <c r="K241" s="79"/>
      <c r="L241" s="79"/>
      <c r="M241" s="54"/>
      <c r="N241" s="82"/>
      <c r="O241" s="48"/>
      <c r="P241" s="82"/>
      <c r="Q241" s="48"/>
      <c r="R241" s="48"/>
      <c r="S241" s="48"/>
      <c r="T241" s="25"/>
    </row>
    <row r="242" spans="1:20" ht="15">
      <c r="A242" s="47">
        <v>5</v>
      </c>
      <c r="B242" s="67"/>
      <c r="C242" s="33" t="s">
        <v>212</v>
      </c>
      <c r="D242" s="170"/>
      <c r="E242" s="168"/>
      <c r="F242" s="168"/>
      <c r="G242" s="168"/>
      <c r="H242" s="169"/>
      <c r="I242" s="79" t="s">
        <v>211</v>
      </c>
      <c r="J242" s="175">
        <f>IF(J237&gt;0,J240/J237,0)</f>
        <v>0.94990402295654353</v>
      </c>
      <c r="K242" s="79"/>
      <c r="L242" s="79"/>
      <c r="M242" s="54"/>
      <c r="N242" s="82"/>
      <c r="O242" s="48"/>
      <c r="P242" s="82"/>
      <c r="Q242" s="48"/>
      <c r="R242" s="48"/>
      <c r="S242" s="48"/>
      <c r="T242" s="25"/>
    </row>
    <row r="243" spans="1:20" ht="15">
      <c r="A243" s="89"/>
      <c r="B243" s="67"/>
      <c r="C243" s="67"/>
      <c r="D243" s="67"/>
      <c r="E243" s="67"/>
      <c r="F243" s="67"/>
      <c r="G243" s="67"/>
      <c r="H243" s="67"/>
      <c r="I243" s="67"/>
      <c r="J243" s="67"/>
      <c r="K243" s="79"/>
      <c r="L243" s="79"/>
      <c r="M243" s="54"/>
      <c r="N243" s="82"/>
      <c r="O243" s="48"/>
      <c r="P243" s="82"/>
      <c r="Q243" s="48"/>
      <c r="R243" s="48"/>
      <c r="S243" s="48"/>
      <c r="T243" s="25"/>
    </row>
    <row r="244" spans="1:20" ht="15">
      <c r="A244" s="89"/>
      <c r="B244" s="67"/>
      <c r="C244" s="85" t="s">
        <v>210</v>
      </c>
      <c r="D244" s="67"/>
      <c r="E244" s="67"/>
      <c r="F244" s="67"/>
      <c r="G244" s="67"/>
      <c r="H244" s="67"/>
      <c r="I244" s="67"/>
      <c r="J244" s="67"/>
      <c r="K244" s="79"/>
      <c r="L244" s="79"/>
      <c r="M244" s="54"/>
      <c r="N244" s="174"/>
      <c r="O244" s="154"/>
      <c r="P244" s="82"/>
      <c r="Q244" s="48"/>
      <c r="R244" s="48"/>
      <c r="S244" s="48"/>
      <c r="T244" s="25"/>
    </row>
    <row r="245" spans="1:20" ht="15">
      <c r="A245" s="89"/>
      <c r="B245" s="67"/>
      <c r="C245" s="67"/>
      <c r="D245" s="67"/>
      <c r="E245" s="67"/>
      <c r="F245" s="67"/>
      <c r="G245" s="67"/>
      <c r="H245" s="67"/>
      <c r="I245" s="67"/>
      <c r="J245" s="67"/>
      <c r="K245" s="79"/>
      <c r="L245" s="79"/>
      <c r="M245" s="54"/>
      <c r="N245" s="695"/>
      <c r="O245" s="695"/>
      <c r="P245" s="695"/>
      <c r="Q245" s="695"/>
      <c r="R245" s="695"/>
      <c r="S245" s="695"/>
      <c r="T245" s="25"/>
    </row>
    <row r="246" spans="1:20" ht="15">
      <c r="A246" s="47">
        <v>6</v>
      </c>
      <c r="B246" s="67"/>
      <c r="C246" s="89" t="s">
        <v>208</v>
      </c>
      <c r="D246" s="89"/>
      <c r="E246" s="33"/>
      <c r="F246" s="33"/>
      <c r="G246" s="33"/>
      <c r="H246" s="47"/>
      <c r="I246" s="33"/>
      <c r="J246" s="79">
        <f>+E158</f>
        <v>104332611</v>
      </c>
      <c r="K246" s="79"/>
      <c r="L246" s="79"/>
      <c r="M246" s="54"/>
      <c r="N246" s="255"/>
      <c r="O246" s="391"/>
      <c r="P246" s="392"/>
      <c r="Q246" s="393"/>
      <c r="R246" s="391"/>
      <c r="S246" s="391"/>
      <c r="T246" s="25"/>
    </row>
    <row r="247" spans="1:20" ht="15.75" thickBot="1">
      <c r="A247" s="47">
        <v>7</v>
      </c>
      <c r="B247" s="67"/>
      <c r="C247" s="99" t="s">
        <v>207</v>
      </c>
      <c r="D247" s="99"/>
      <c r="E247" s="138"/>
      <c r="F247" s="138"/>
      <c r="G247" s="79"/>
      <c r="H247" s="79"/>
      <c r="I247" s="79"/>
      <c r="J247" s="113">
        <v>3571655</v>
      </c>
      <c r="K247" s="79"/>
      <c r="L247" s="79"/>
      <c r="M247" s="54"/>
      <c r="N247" s="394"/>
      <c r="O247" s="395"/>
      <c r="P247" s="392"/>
      <c r="Q247" s="393"/>
      <c r="R247" s="391"/>
      <c r="S247" s="391"/>
      <c r="T247" s="25"/>
    </row>
    <row r="248" spans="1:20" ht="15">
      <c r="A248" s="47">
        <v>8</v>
      </c>
      <c r="B248" s="67"/>
      <c r="C248" s="33" t="s">
        <v>205</v>
      </c>
      <c r="D248" s="170"/>
      <c r="E248" s="168"/>
      <c r="F248" s="168"/>
      <c r="G248" s="168"/>
      <c r="H248" s="169"/>
      <c r="I248" s="168"/>
      <c r="J248" s="79">
        <f>+J246-J247</f>
        <v>100760956</v>
      </c>
      <c r="K248" s="79"/>
      <c r="L248" s="79"/>
      <c r="M248" s="54"/>
      <c r="N248" s="394"/>
      <c r="O248" s="396"/>
      <c r="P248" s="397"/>
      <c r="Q248" s="397"/>
      <c r="R248" s="255"/>
      <c r="S248" s="255"/>
      <c r="T248" s="25"/>
    </row>
    <row r="249" spans="1:20" ht="15">
      <c r="A249" s="47"/>
      <c r="B249" s="67"/>
      <c r="C249" s="33"/>
      <c r="D249" s="33"/>
      <c r="E249" s="79"/>
      <c r="F249" s="79"/>
      <c r="G249" s="79"/>
      <c r="H249" s="79"/>
      <c r="I249" s="89"/>
      <c r="J249" s="67"/>
      <c r="K249" s="79"/>
      <c r="L249" s="79"/>
      <c r="M249" s="54"/>
      <c r="N249" s="551"/>
      <c r="O249" s="396"/>
      <c r="P249" s="255"/>
      <c r="Q249" s="255"/>
      <c r="R249" s="255"/>
      <c r="S249" s="255"/>
      <c r="T249" s="25"/>
    </row>
    <row r="250" spans="1:20" ht="15">
      <c r="A250" s="47">
        <v>9</v>
      </c>
      <c r="B250" s="67"/>
      <c r="C250" s="33" t="s">
        <v>202</v>
      </c>
      <c r="D250" s="33"/>
      <c r="E250" s="79"/>
      <c r="F250" s="79"/>
      <c r="G250" s="79"/>
      <c r="H250" s="79"/>
      <c r="I250" s="79"/>
      <c r="J250" s="143">
        <f>IF(J246&gt;0,J248/J246,0)</f>
        <v>0.96576664797548295</v>
      </c>
      <c r="K250" s="89"/>
      <c r="L250" s="89"/>
      <c r="M250" s="54"/>
      <c r="N250" s="393"/>
      <c r="O250" s="398"/>
      <c r="P250" s="399"/>
      <c r="Q250" s="399"/>
      <c r="R250" s="391"/>
      <c r="S250" s="391"/>
      <c r="T250" s="25"/>
    </row>
    <row r="251" spans="1:20" ht="15">
      <c r="A251" s="47">
        <v>10</v>
      </c>
      <c r="B251" s="67"/>
      <c r="C251" s="33" t="s">
        <v>200</v>
      </c>
      <c r="D251" s="33"/>
      <c r="E251" s="79"/>
      <c r="F251" s="79"/>
      <c r="G251" s="79"/>
      <c r="H251" s="79"/>
      <c r="I251" s="33" t="s">
        <v>192</v>
      </c>
      <c r="J251" s="161">
        <f>J242</f>
        <v>0.94990402295654353</v>
      </c>
      <c r="K251" s="89"/>
      <c r="L251" s="89"/>
      <c r="M251" s="54"/>
      <c r="N251" s="400"/>
      <c r="O251" s="399"/>
      <c r="P251" s="255"/>
      <c r="Q251" s="399"/>
      <c r="R251" s="391"/>
      <c r="S251" s="391"/>
      <c r="T251" s="25"/>
    </row>
    <row r="252" spans="1:20" ht="15">
      <c r="A252" s="47">
        <v>11</v>
      </c>
      <c r="B252" s="67"/>
      <c r="C252" s="33" t="s">
        <v>198</v>
      </c>
      <c r="D252" s="33"/>
      <c r="E252" s="33"/>
      <c r="F252" s="33"/>
      <c r="G252" s="33"/>
      <c r="H252" s="33"/>
      <c r="I252" s="33" t="s">
        <v>197</v>
      </c>
      <c r="J252" s="160">
        <f>+J251*J250</f>
        <v>0.91738562414916724</v>
      </c>
      <c r="K252" s="89"/>
      <c r="L252" s="89"/>
      <c r="M252" s="54"/>
      <c r="N252" s="400"/>
      <c r="O252" s="399"/>
      <c r="P252" s="255"/>
      <c r="Q252" s="399"/>
      <c r="R252" s="391"/>
      <c r="S252" s="391"/>
      <c r="T252" s="25"/>
    </row>
    <row r="253" spans="1:20" ht="15">
      <c r="A253" s="89"/>
      <c r="B253" s="67"/>
      <c r="C253" s="67"/>
      <c r="D253" s="67"/>
      <c r="E253" s="67"/>
      <c r="F253" s="67"/>
      <c r="G253" s="67"/>
      <c r="H253" s="67"/>
      <c r="I253" s="67"/>
      <c r="J253" s="67"/>
      <c r="K253" s="89"/>
      <c r="L253" s="89"/>
      <c r="M253" s="54"/>
      <c r="N253" s="400"/>
      <c r="O253" s="399"/>
      <c r="P253" s="255"/>
      <c r="Q253" s="401"/>
      <c r="R253" s="391"/>
      <c r="S253" s="391"/>
      <c r="T253" s="25"/>
    </row>
    <row r="254" spans="1:20" ht="15">
      <c r="A254" s="47" t="s">
        <v>5</v>
      </c>
      <c r="B254" s="67"/>
      <c r="C254" s="85" t="s">
        <v>194</v>
      </c>
      <c r="D254" s="79"/>
      <c r="E254" s="79"/>
      <c r="F254" s="79"/>
      <c r="G254" s="79"/>
      <c r="H254" s="79"/>
      <c r="I254" s="79"/>
      <c r="J254" s="79"/>
      <c r="K254" s="79"/>
      <c r="L254" s="79"/>
      <c r="M254" s="54"/>
      <c r="N254" s="400"/>
      <c r="O254" s="396"/>
      <c r="P254" s="392"/>
      <c r="Q254" s="393"/>
      <c r="R254" s="391"/>
      <c r="S254" s="391"/>
      <c r="T254" s="25"/>
    </row>
    <row r="255" spans="1:20" ht="15.75" thickBot="1">
      <c r="A255" s="47" t="s">
        <v>5</v>
      </c>
      <c r="B255" s="67"/>
      <c r="C255" s="85"/>
      <c r="D255" s="138"/>
      <c r="E255" s="137" t="s">
        <v>168</v>
      </c>
      <c r="F255" s="137" t="s">
        <v>192</v>
      </c>
      <c r="G255" s="79"/>
      <c r="H255" s="137" t="s">
        <v>191</v>
      </c>
      <c r="I255" s="79"/>
      <c r="J255" s="79"/>
      <c r="K255" s="79"/>
      <c r="L255" s="79"/>
      <c r="M255" s="54"/>
      <c r="N255" s="400"/>
      <c r="O255" s="396"/>
      <c r="P255" s="392"/>
      <c r="Q255" s="393"/>
      <c r="R255" s="391"/>
      <c r="S255" s="391"/>
      <c r="T255" s="25"/>
    </row>
    <row r="256" spans="1:20" ht="15">
      <c r="A256" s="47">
        <v>12</v>
      </c>
      <c r="B256" s="67"/>
      <c r="C256" s="85" t="s">
        <v>189</v>
      </c>
      <c r="D256" s="79"/>
      <c r="E256" s="115">
        <v>37415278</v>
      </c>
      <c r="F256" s="119">
        <v>0</v>
      </c>
      <c r="G256" s="119"/>
      <c r="H256" s="79">
        <f>E256*F256</f>
        <v>0</v>
      </c>
      <c r="I256" s="79"/>
      <c r="J256" s="79"/>
      <c r="K256" s="79"/>
      <c r="L256" s="79"/>
      <c r="M256" s="54"/>
      <c r="N256" s="82"/>
      <c r="O256" s="48"/>
      <c r="P256" s="82"/>
      <c r="Q256" s="48"/>
      <c r="R256" s="48"/>
      <c r="S256" s="48"/>
      <c r="T256" s="25"/>
    </row>
    <row r="257" spans="1:20" ht="15">
      <c r="A257" s="47">
        <v>13</v>
      </c>
      <c r="B257" s="67"/>
      <c r="C257" s="85" t="s">
        <v>188</v>
      </c>
      <c r="D257" s="79"/>
      <c r="E257" s="115">
        <v>12411194</v>
      </c>
      <c r="F257" s="119">
        <f>+J251</f>
        <v>0.94990402295654353</v>
      </c>
      <c r="G257" s="119"/>
      <c r="H257" s="79">
        <f>E257*F257</f>
        <v>11789443.110294115</v>
      </c>
      <c r="I257" s="79"/>
      <c r="J257" s="79"/>
      <c r="K257" s="79"/>
      <c r="L257" s="79"/>
      <c r="M257" s="55"/>
      <c r="N257" s="82"/>
      <c r="O257" s="48"/>
      <c r="P257" s="82"/>
      <c r="Q257" s="48"/>
      <c r="R257" s="48"/>
      <c r="S257" s="48"/>
      <c r="T257" s="25"/>
    </row>
    <row r="258" spans="1:20" ht="15">
      <c r="A258" s="47">
        <v>14</v>
      </c>
      <c r="B258" s="67"/>
      <c r="C258" s="85" t="s">
        <v>187</v>
      </c>
      <c r="D258" s="79"/>
      <c r="E258" s="115">
        <v>0</v>
      </c>
      <c r="F258" s="119">
        <v>0</v>
      </c>
      <c r="G258" s="119"/>
      <c r="H258" s="79">
        <f>E258*F258</f>
        <v>0</v>
      </c>
      <c r="I258" s="79"/>
      <c r="J258" s="104" t="s">
        <v>186</v>
      </c>
      <c r="K258" s="79"/>
      <c r="L258" s="79"/>
      <c r="M258" s="54"/>
      <c r="N258" s="82"/>
      <c r="O258" s="48"/>
      <c r="P258" s="82"/>
      <c r="Q258" s="48"/>
      <c r="R258" s="48"/>
      <c r="S258" s="48"/>
      <c r="T258" s="25"/>
    </row>
    <row r="259" spans="1:20" ht="15.75" thickBot="1">
      <c r="A259" s="47">
        <v>15</v>
      </c>
      <c r="B259" s="67"/>
      <c r="C259" s="85" t="s">
        <v>185</v>
      </c>
      <c r="D259" s="79"/>
      <c r="E259" s="113">
        <v>3064024</v>
      </c>
      <c r="F259" s="119">
        <v>0</v>
      </c>
      <c r="G259" s="119"/>
      <c r="H259" s="138">
        <f>E259*F259</f>
        <v>0</v>
      </c>
      <c r="I259" s="79"/>
      <c r="J259" s="144" t="s">
        <v>184</v>
      </c>
      <c r="K259" s="79"/>
      <c r="L259" s="79"/>
      <c r="M259" s="54"/>
      <c r="N259" s="82"/>
      <c r="O259" s="48"/>
      <c r="P259" s="82"/>
      <c r="Q259" s="48"/>
      <c r="R259" s="48"/>
      <c r="S259" s="48"/>
      <c r="T259" s="25"/>
    </row>
    <row r="260" spans="1:20" ht="15">
      <c r="A260" s="47">
        <v>16</v>
      </c>
      <c r="B260" s="67"/>
      <c r="C260" s="85" t="s">
        <v>183</v>
      </c>
      <c r="D260" s="79"/>
      <c r="E260" s="79">
        <f>SUM(E256:E259)</f>
        <v>52890496</v>
      </c>
      <c r="F260" s="79"/>
      <c r="G260" s="79"/>
      <c r="H260" s="79">
        <f>SUM(H256:H259)</f>
        <v>11789443.110294115</v>
      </c>
      <c r="I260" s="47" t="s">
        <v>173</v>
      </c>
      <c r="J260" s="143">
        <f>IF(H260&gt;0,H260/E260,0)</f>
        <v>0.22290286538992024</v>
      </c>
      <c r="K260" s="79"/>
      <c r="L260" s="79"/>
      <c r="M260" s="54"/>
      <c r="N260" s="82"/>
      <c r="O260" s="48"/>
      <c r="P260" s="82"/>
      <c r="Q260" s="48"/>
      <c r="R260" s="48"/>
      <c r="S260" s="48"/>
      <c r="T260" s="25"/>
    </row>
    <row r="261" spans="1:20" ht="15">
      <c r="A261" s="47" t="s">
        <v>5</v>
      </c>
      <c r="B261" s="67"/>
      <c r="C261" s="85" t="s">
        <v>5</v>
      </c>
      <c r="D261" s="79" t="s">
        <v>5</v>
      </c>
      <c r="E261" s="67"/>
      <c r="F261" s="79"/>
      <c r="G261" s="79"/>
      <c r="H261" s="67"/>
      <c r="I261" s="67"/>
      <c r="J261" s="67"/>
      <c r="K261" s="89"/>
      <c r="L261" s="79"/>
      <c r="M261" s="54"/>
      <c r="N261" s="82"/>
      <c r="O261" s="48"/>
      <c r="P261" s="82"/>
      <c r="Q261" s="48"/>
      <c r="R261" s="48"/>
      <c r="S261" s="48"/>
      <c r="T261" s="25"/>
    </row>
    <row r="262" spans="1:20" ht="15">
      <c r="A262" s="47"/>
      <c r="B262" s="67"/>
      <c r="C262" s="85"/>
      <c r="D262" s="79"/>
      <c r="E262" s="79"/>
      <c r="F262" s="79"/>
      <c r="G262" s="79"/>
      <c r="H262" s="79"/>
      <c r="I262" s="79"/>
      <c r="J262" s="79"/>
      <c r="K262" s="79"/>
      <c r="L262" s="79"/>
      <c r="M262" s="54" t="s">
        <v>5</v>
      </c>
      <c r="N262" s="82"/>
      <c r="O262" s="48"/>
      <c r="P262" s="82"/>
      <c r="Q262" s="48"/>
      <c r="R262" s="48"/>
      <c r="S262" s="48"/>
      <c r="T262" s="25"/>
    </row>
    <row r="263" spans="1:20" ht="15">
      <c r="A263" s="47"/>
      <c r="B263" s="67"/>
      <c r="C263" s="85" t="s">
        <v>182</v>
      </c>
      <c r="D263" s="79"/>
      <c r="E263" s="79"/>
      <c r="F263" s="79"/>
      <c r="G263" s="79"/>
      <c r="H263" s="79"/>
      <c r="I263" s="79"/>
      <c r="J263" s="79"/>
      <c r="K263" s="79"/>
      <c r="L263" s="79"/>
      <c r="M263" s="54"/>
      <c r="N263" s="82"/>
      <c r="O263" s="48"/>
      <c r="P263" s="82"/>
      <c r="Q263" s="48"/>
      <c r="R263" s="48"/>
      <c r="S263" s="48"/>
      <c r="T263" s="25"/>
    </row>
    <row r="264" spans="1:20" ht="15.75">
      <c r="A264" s="47"/>
      <c r="B264" s="67"/>
      <c r="C264" s="85"/>
      <c r="D264" s="79"/>
      <c r="E264" s="142" t="s">
        <v>168</v>
      </c>
      <c r="F264" s="79"/>
      <c r="G264" s="79"/>
      <c r="H264" s="84" t="s">
        <v>181</v>
      </c>
      <c r="I264" s="140" t="s">
        <v>5</v>
      </c>
      <c r="J264" s="141" t="s">
        <v>180</v>
      </c>
      <c r="K264" s="89"/>
      <c r="L264" s="89"/>
      <c r="M264" s="54"/>
      <c r="N264" s="82"/>
      <c r="O264" s="48"/>
      <c r="P264" s="82"/>
      <c r="Q264" s="48"/>
      <c r="R264" s="48"/>
      <c r="S264" s="48"/>
      <c r="T264" s="25"/>
    </row>
    <row r="265" spans="1:20" ht="15">
      <c r="A265" s="47">
        <v>17</v>
      </c>
      <c r="B265" s="67"/>
      <c r="C265" s="85" t="s">
        <v>179</v>
      </c>
      <c r="D265" s="79"/>
      <c r="E265" s="115">
        <v>0</v>
      </c>
      <c r="F265" s="79"/>
      <c r="G265" s="89"/>
      <c r="H265" s="81" t="s">
        <v>178</v>
      </c>
      <c r="I265" s="140"/>
      <c r="J265" s="81" t="s">
        <v>177</v>
      </c>
      <c r="K265" s="79"/>
      <c r="L265" s="47" t="s">
        <v>176</v>
      </c>
      <c r="M265" s="54"/>
      <c r="N265" s="82"/>
      <c r="O265" s="48"/>
      <c r="P265" s="82"/>
      <c r="Q265" s="48"/>
      <c r="R265" s="48"/>
      <c r="S265" s="48"/>
      <c r="T265" s="25"/>
    </row>
    <row r="266" spans="1:20" ht="15">
      <c r="A266" s="47">
        <v>18</v>
      </c>
      <c r="B266" s="67"/>
      <c r="C266" s="85" t="s">
        <v>175</v>
      </c>
      <c r="D266" s="79"/>
      <c r="E266" s="115">
        <v>0</v>
      </c>
      <c r="F266" s="79"/>
      <c r="G266" s="89"/>
      <c r="H266" s="139">
        <f>IF(E268&gt;0,E265/E268,0)</f>
        <v>0</v>
      </c>
      <c r="I266" s="84" t="s">
        <v>174</v>
      </c>
      <c r="J266" s="139">
        <f>J260</f>
        <v>0.22290286538992024</v>
      </c>
      <c r="K266" s="140" t="s">
        <v>173</v>
      </c>
      <c r="L266" s="139">
        <f>J266*H266</f>
        <v>0</v>
      </c>
      <c r="M266" s="54"/>
      <c r="N266" s="82"/>
      <c r="O266" s="48"/>
      <c r="P266" s="82"/>
      <c r="Q266" s="48"/>
      <c r="R266" s="48"/>
      <c r="S266" s="48"/>
      <c r="T266" s="25"/>
    </row>
    <row r="267" spans="1:20" ht="15.75" thickBot="1">
      <c r="A267" s="47">
        <v>19</v>
      </c>
      <c r="B267" s="67"/>
      <c r="C267" s="100" t="s">
        <v>172</v>
      </c>
      <c r="D267" s="138"/>
      <c r="E267" s="113">
        <v>0</v>
      </c>
      <c r="F267" s="79"/>
      <c r="G267" s="79"/>
      <c r="H267" s="79" t="s">
        <v>5</v>
      </c>
      <c r="I267" s="79"/>
      <c r="J267" s="79"/>
      <c r="K267" s="79"/>
      <c r="L267" s="79"/>
      <c r="M267" s="54"/>
      <c r="N267" s="82"/>
      <c r="O267" s="48"/>
      <c r="P267" s="82"/>
      <c r="Q267" s="48"/>
      <c r="R267" s="48"/>
      <c r="S267" s="48"/>
      <c r="T267" s="25"/>
    </row>
    <row r="268" spans="1:20" ht="15">
      <c r="A268" s="47">
        <v>20</v>
      </c>
      <c r="B268" s="67"/>
      <c r="C268" s="85" t="s">
        <v>171</v>
      </c>
      <c r="D268" s="79"/>
      <c r="E268" s="79">
        <f>E265+E266+E267</f>
        <v>0</v>
      </c>
      <c r="F268" s="79"/>
      <c r="G268" s="79"/>
      <c r="H268" s="79"/>
      <c r="I268" s="79"/>
      <c r="J268" s="79"/>
      <c r="K268" s="79"/>
      <c r="L268" s="79"/>
      <c r="M268" s="54"/>
      <c r="N268" s="82"/>
      <c r="O268" s="48"/>
      <c r="P268" s="82"/>
      <c r="Q268" s="48"/>
      <c r="R268" s="48"/>
      <c r="S268" s="48"/>
      <c r="T268" s="25"/>
    </row>
    <row r="269" spans="1:20" ht="15">
      <c r="A269" s="47"/>
      <c r="B269" s="67"/>
      <c r="C269" s="85" t="s">
        <v>5</v>
      </c>
      <c r="D269" s="79"/>
      <c r="E269" s="67"/>
      <c r="F269" s="79"/>
      <c r="G269" s="79"/>
      <c r="H269" s="79"/>
      <c r="I269" s="79"/>
      <c r="J269" s="79" t="s">
        <v>5</v>
      </c>
      <c r="K269" s="79" t="s">
        <v>5</v>
      </c>
      <c r="L269" s="79"/>
      <c r="M269" s="54"/>
      <c r="N269" s="82"/>
      <c r="O269" s="48"/>
      <c r="P269" s="82"/>
      <c r="Q269" s="48"/>
      <c r="R269" s="48"/>
      <c r="S269" s="48"/>
      <c r="T269" s="25"/>
    </row>
    <row r="270" spans="1:20" ht="15.75" thickBot="1">
      <c r="A270" s="47"/>
      <c r="B270" s="75"/>
      <c r="C270" s="85" t="s">
        <v>170</v>
      </c>
      <c r="D270" s="79"/>
      <c r="E270" s="137" t="s">
        <v>168</v>
      </c>
      <c r="F270" s="79"/>
      <c r="G270" s="79"/>
      <c r="H270" s="79"/>
      <c r="I270" s="79"/>
      <c r="J270" s="67"/>
      <c r="K270" s="79"/>
      <c r="L270" s="79"/>
      <c r="M270" s="54"/>
      <c r="N270" s="82"/>
      <c r="O270" s="48"/>
      <c r="P270" s="82"/>
      <c r="Q270" s="48"/>
      <c r="R270" s="48"/>
      <c r="S270" s="48"/>
      <c r="T270" s="25"/>
    </row>
    <row r="271" spans="1:20" ht="15">
      <c r="A271" s="47">
        <v>21</v>
      </c>
      <c r="B271" s="75"/>
      <c r="C271" s="79" t="s">
        <v>169</v>
      </c>
      <c r="D271" s="75"/>
      <c r="E271" s="136">
        <v>153416826</v>
      </c>
      <c r="F271" s="79"/>
      <c r="G271" s="79"/>
      <c r="H271" s="79"/>
      <c r="I271" s="79"/>
      <c r="J271" s="79"/>
      <c r="K271" s="79"/>
      <c r="L271" s="79"/>
      <c r="M271" s="54"/>
      <c r="N271" s="82"/>
      <c r="O271" s="48"/>
      <c r="P271" s="82"/>
      <c r="Q271" s="48"/>
      <c r="R271" s="48"/>
      <c r="S271" s="48"/>
      <c r="T271" s="25"/>
    </row>
    <row r="272" spans="1:20" ht="15">
      <c r="A272" s="47"/>
      <c r="B272" s="67"/>
      <c r="C272" s="85"/>
      <c r="D272" s="79"/>
      <c r="E272" s="79"/>
      <c r="F272" s="79"/>
      <c r="G272" s="79"/>
      <c r="H272" s="79"/>
      <c r="I272" s="79"/>
      <c r="J272" s="79"/>
      <c r="K272" s="79"/>
      <c r="L272" s="79"/>
      <c r="M272" s="54"/>
      <c r="N272" s="82"/>
      <c r="O272" s="48"/>
      <c r="P272" s="82"/>
      <c r="Q272" s="48"/>
      <c r="R272" s="48"/>
      <c r="S272" s="48"/>
      <c r="T272" s="25"/>
    </row>
    <row r="273" spans="1:20" ht="15">
      <c r="A273" s="47"/>
      <c r="B273" s="67"/>
      <c r="C273" s="85"/>
      <c r="D273" s="79"/>
      <c r="E273" s="79"/>
      <c r="F273" s="79"/>
      <c r="G273" s="79"/>
      <c r="H273" s="84" t="s">
        <v>160</v>
      </c>
      <c r="I273" s="79"/>
      <c r="J273" s="79"/>
      <c r="K273" s="79"/>
      <c r="L273" s="79"/>
      <c r="M273" s="54"/>
      <c r="N273" s="82"/>
      <c r="O273" s="48"/>
      <c r="P273" s="82"/>
      <c r="Q273" s="48"/>
      <c r="R273" s="48"/>
      <c r="S273" s="48"/>
      <c r="T273" s="25"/>
    </row>
    <row r="274" spans="1:20" ht="15.75" thickBot="1">
      <c r="A274" s="47"/>
      <c r="B274" s="67"/>
      <c r="C274" s="85"/>
      <c r="D274" s="75"/>
      <c r="E274" s="118" t="s">
        <v>168</v>
      </c>
      <c r="F274" s="118" t="s">
        <v>159</v>
      </c>
      <c r="G274" s="79"/>
      <c r="H274" s="118" t="s">
        <v>158</v>
      </c>
      <c r="I274" s="79"/>
      <c r="J274" s="118" t="s">
        <v>157</v>
      </c>
      <c r="K274" s="79"/>
      <c r="L274" s="79"/>
      <c r="M274" s="54"/>
      <c r="N274" s="82"/>
      <c r="O274" s="48"/>
      <c r="P274" s="82"/>
      <c r="Q274" s="48"/>
      <c r="R274" s="48"/>
      <c r="S274" s="48"/>
      <c r="T274" s="25"/>
    </row>
    <row r="275" spans="1:20" ht="15">
      <c r="A275" s="47">
        <v>22</v>
      </c>
      <c r="B275" s="94"/>
      <c r="C275" s="132" t="s">
        <v>156</v>
      </c>
      <c r="D275" s="36" t="s">
        <v>167</v>
      </c>
      <c r="E275" s="115">
        <v>2736483500</v>
      </c>
      <c r="F275" s="129">
        <f>IF($E$277&gt;0,E275/$E$277,0)</f>
        <v>0.83821651512471729</v>
      </c>
      <c r="G275" s="127"/>
      <c r="H275" s="127">
        <f>IF(E271&gt;0,E271/E275,0)</f>
        <v>5.6063493896455069E-2</v>
      </c>
      <c r="I275" s="94"/>
      <c r="J275" s="127">
        <f>H275*F275</f>
        <v>4.6993346479602426E-2</v>
      </c>
      <c r="K275" s="128" t="s">
        <v>155</v>
      </c>
      <c r="L275" s="94"/>
      <c r="M275" s="54"/>
      <c r="N275" s="82"/>
      <c r="O275" s="48"/>
      <c r="P275" s="82"/>
      <c r="Q275" s="48"/>
      <c r="R275" s="48"/>
      <c r="S275" s="48"/>
      <c r="T275" s="25"/>
    </row>
    <row r="276" spans="1:20" ht="15.75" thickBot="1">
      <c r="A276" s="47">
        <v>23</v>
      </c>
      <c r="B276" s="67"/>
      <c r="C276" s="132" t="s">
        <v>166</v>
      </c>
      <c r="D276" s="36" t="s">
        <v>165</v>
      </c>
      <c r="E276" s="113">
        <v>528166445</v>
      </c>
      <c r="F276" s="129">
        <f>IF($E$277&gt;0,E276/$E$277,0)</f>
        <v>0.16178348487528271</v>
      </c>
      <c r="G276" s="127"/>
      <c r="H276" s="127">
        <f>J279</f>
        <v>0.12379999999999999</v>
      </c>
      <c r="I276" s="67"/>
      <c r="J276" s="130">
        <f>H276*F276</f>
        <v>2.002879542756E-2</v>
      </c>
      <c r="K276" s="79"/>
      <c r="L276" s="67"/>
      <c r="M276" s="54"/>
      <c r="N276" s="82"/>
      <c r="O276" s="48"/>
      <c r="P276" s="82"/>
      <c r="Q276" s="48"/>
      <c r="R276" s="48"/>
      <c r="S276" s="48"/>
      <c r="T276" s="25"/>
    </row>
    <row r="277" spans="1:20" ht="15">
      <c r="A277" s="47">
        <v>24</v>
      </c>
      <c r="B277" s="67"/>
      <c r="C277" s="85" t="s">
        <v>164</v>
      </c>
      <c r="D277" s="75"/>
      <c r="E277" s="79">
        <f>SUM(E275:E276)</f>
        <v>3264649945</v>
      </c>
      <c r="F277" s="129">
        <f>IF($E$277&gt;0,E277/$E$277,0)</f>
        <v>1</v>
      </c>
      <c r="G277" s="127"/>
      <c r="H277" s="127"/>
      <c r="I277" s="67"/>
      <c r="J277" s="127">
        <f>SUM(J275:J276)</f>
        <v>6.7022141907162422E-2</v>
      </c>
      <c r="K277" s="128" t="s">
        <v>152</v>
      </c>
      <c r="L277" s="67"/>
      <c r="M277" s="54"/>
      <c r="N277" s="82"/>
      <c r="O277" s="48"/>
      <c r="P277" s="82"/>
      <c r="Q277" s="48"/>
      <c r="R277" s="48"/>
      <c r="S277" s="48"/>
      <c r="T277" s="25"/>
    </row>
    <row r="278" spans="1:20" ht="15">
      <c r="A278" s="47" t="s">
        <v>5</v>
      </c>
      <c r="B278" s="67"/>
      <c r="C278" s="85"/>
      <c r="D278" s="67"/>
      <c r="E278" s="79"/>
      <c r="F278" s="79" t="s">
        <v>5</v>
      </c>
      <c r="G278" s="79"/>
      <c r="H278" s="79"/>
      <c r="I278" s="79"/>
      <c r="J278" s="127"/>
      <c r="K278" s="67"/>
      <c r="L278" s="67"/>
      <c r="M278" s="54"/>
      <c r="N278" s="82"/>
      <c r="O278" s="48"/>
      <c r="P278" s="82"/>
      <c r="Q278" s="48"/>
      <c r="R278" s="48"/>
      <c r="S278" s="48"/>
      <c r="T278" s="25"/>
    </row>
    <row r="279" spans="1:20" ht="15">
      <c r="A279" s="47">
        <v>25</v>
      </c>
      <c r="B279" s="67"/>
      <c r="C279" s="67"/>
      <c r="D279" s="67"/>
      <c r="E279" s="67"/>
      <c r="F279" s="79"/>
      <c r="G279" s="79"/>
      <c r="H279" s="79"/>
      <c r="I279" s="88" t="s">
        <v>163</v>
      </c>
      <c r="J279" s="135">
        <v>0.12379999999999999</v>
      </c>
      <c r="K279" s="67"/>
      <c r="L279" s="67"/>
      <c r="M279" s="54"/>
      <c r="N279" s="82"/>
      <c r="O279" s="48"/>
      <c r="P279" s="82"/>
      <c r="Q279" s="48"/>
      <c r="R279" s="48"/>
      <c r="S279" s="48"/>
      <c r="T279" s="25"/>
    </row>
    <row r="280" spans="1:20" ht="15">
      <c r="A280" s="47">
        <v>26</v>
      </c>
      <c r="B280" s="67"/>
      <c r="C280" s="89"/>
      <c r="D280" s="67"/>
      <c r="E280" s="89"/>
      <c r="F280" s="89"/>
      <c r="G280" s="89"/>
      <c r="H280" s="89" t="s">
        <v>162</v>
      </c>
      <c r="I280" s="89"/>
      <c r="J280" s="119">
        <f>IF(J277&gt;0,J277/H275,0)</f>
        <v>1.1954685170165658</v>
      </c>
      <c r="K280" s="89"/>
      <c r="L280" s="79"/>
      <c r="M280" s="54"/>
      <c r="N280" s="82"/>
      <c r="O280" s="48"/>
      <c r="P280" s="82"/>
      <c r="Q280" s="48"/>
      <c r="R280" s="48"/>
      <c r="S280" s="48"/>
      <c r="T280" s="25"/>
    </row>
    <row r="281" spans="1:20" ht="15">
      <c r="A281" s="47"/>
      <c r="B281" s="67"/>
      <c r="C281" s="89"/>
      <c r="D281" s="67"/>
      <c r="E281" s="89"/>
      <c r="F281" s="89"/>
      <c r="G281" s="89"/>
      <c r="H281" s="89"/>
      <c r="I281" s="89"/>
      <c r="J281" s="119"/>
      <c r="K281" s="89"/>
      <c r="L281" s="79"/>
      <c r="M281" s="54"/>
      <c r="N281" s="82"/>
      <c r="O281" s="48"/>
      <c r="P281" s="82"/>
      <c r="Q281" s="48"/>
      <c r="R281" s="48"/>
      <c r="S281" s="48"/>
      <c r="T281" s="25"/>
    </row>
    <row r="282" spans="1:20" ht="15">
      <c r="A282" s="47"/>
      <c r="B282" s="94"/>
      <c r="C282" s="85" t="s">
        <v>161</v>
      </c>
      <c r="D282" s="79"/>
      <c r="E282" s="79"/>
      <c r="F282" s="79"/>
      <c r="G282" s="79"/>
      <c r="H282" s="84" t="s">
        <v>160</v>
      </c>
      <c r="I282" s="79"/>
      <c r="J282" s="79"/>
      <c r="K282" s="79"/>
      <c r="L282" s="134"/>
      <c r="M282" s="54"/>
      <c r="N282" s="82"/>
      <c r="O282" s="48"/>
      <c r="P282" s="82"/>
      <c r="Q282" s="48"/>
      <c r="R282" s="48"/>
      <c r="S282" s="48"/>
      <c r="T282" s="25"/>
    </row>
    <row r="283" spans="1:20" ht="15.75" thickBot="1">
      <c r="A283" s="47"/>
      <c r="B283" s="94"/>
      <c r="C283" s="85"/>
      <c r="D283" s="91"/>
      <c r="E283" s="133"/>
      <c r="F283" s="118" t="s">
        <v>159</v>
      </c>
      <c r="G283" s="79"/>
      <c r="H283" s="118" t="s">
        <v>158</v>
      </c>
      <c r="I283" s="79"/>
      <c r="J283" s="118" t="s">
        <v>157</v>
      </c>
      <c r="K283" s="79"/>
      <c r="L283" s="79"/>
      <c r="M283" s="54"/>
      <c r="N283" s="82"/>
      <c r="O283" s="48"/>
      <c r="P283" s="82"/>
      <c r="Q283" s="48"/>
      <c r="R283" s="48"/>
      <c r="S283" s="48"/>
      <c r="T283" s="25"/>
    </row>
    <row r="284" spans="1:20" ht="15">
      <c r="A284" s="47">
        <v>27</v>
      </c>
      <c r="B284" s="94"/>
      <c r="C284" s="132" t="s">
        <v>156</v>
      </c>
      <c r="D284" s="36"/>
      <c r="E284" s="131"/>
      <c r="F284" s="129">
        <v>0.8</v>
      </c>
      <c r="G284" s="127"/>
      <c r="H284" s="127">
        <f>+H275</f>
        <v>5.6063493896455069E-2</v>
      </c>
      <c r="I284" s="94"/>
      <c r="J284" s="127">
        <f>H284*F284</f>
        <v>4.4850795117164055E-2</v>
      </c>
      <c r="K284" s="128" t="s">
        <v>155</v>
      </c>
      <c r="L284" s="94"/>
      <c r="M284" s="54"/>
      <c r="N284" s="82"/>
      <c r="O284" s="48"/>
      <c r="P284" s="82"/>
      <c r="Q284" s="48"/>
      <c r="R284" s="48"/>
      <c r="S284" s="48"/>
      <c r="T284" s="25"/>
    </row>
    <row r="285" spans="1:20" ht="15.75" thickBot="1">
      <c r="A285" s="47">
        <v>28</v>
      </c>
      <c r="B285" s="94"/>
      <c r="C285" s="132" t="s">
        <v>154</v>
      </c>
      <c r="D285" s="36"/>
      <c r="E285" s="131"/>
      <c r="F285" s="129">
        <v>0.2</v>
      </c>
      <c r="G285" s="127"/>
      <c r="H285" s="127">
        <f>+H276</f>
        <v>0.12379999999999999</v>
      </c>
      <c r="I285" s="94"/>
      <c r="J285" s="130">
        <f>H285*F285</f>
        <v>2.4760000000000001E-2</v>
      </c>
      <c r="K285" s="79"/>
      <c r="L285" s="94"/>
      <c r="M285" s="54"/>
      <c r="N285" s="82"/>
      <c r="O285" s="48"/>
      <c r="P285" s="82"/>
      <c r="Q285" s="48"/>
      <c r="R285" s="48"/>
      <c r="S285" s="48"/>
      <c r="T285" s="25"/>
    </row>
    <row r="286" spans="1:20" ht="15">
      <c r="A286" s="47">
        <v>29</v>
      </c>
      <c r="B286" s="94"/>
      <c r="C286" s="85" t="s">
        <v>153</v>
      </c>
      <c r="D286" s="91"/>
      <c r="E286" s="79"/>
      <c r="F286" s="129"/>
      <c r="G286" s="127"/>
      <c r="H286" s="127"/>
      <c r="I286" s="94"/>
      <c r="J286" s="127">
        <f>SUM(J284:J285)</f>
        <v>6.9610795117164059E-2</v>
      </c>
      <c r="K286" s="128" t="s">
        <v>152</v>
      </c>
      <c r="L286" s="94"/>
      <c r="M286" s="54"/>
      <c r="N286" s="82"/>
      <c r="O286" s="48"/>
      <c r="P286" s="82"/>
      <c r="Q286" s="48"/>
      <c r="R286" s="48"/>
      <c r="S286" s="48"/>
      <c r="T286" s="25"/>
    </row>
    <row r="287" spans="1:20" ht="15">
      <c r="A287" s="47" t="s">
        <v>5</v>
      </c>
      <c r="B287" s="94"/>
      <c r="C287" s="85"/>
      <c r="D287" s="94"/>
      <c r="E287" s="79"/>
      <c r="F287" s="79" t="s">
        <v>5</v>
      </c>
      <c r="G287" s="79"/>
      <c r="H287" s="79"/>
      <c r="I287" s="79"/>
      <c r="J287" s="127"/>
      <c r="K287" s="94"/>
      <c r="L287" s="94"/>
      <c r="M287" s="54"/>
      <c r="N287" s="82"/>
      <c r="O287" s="48"/>
      <c r="P287" s="82"/>
      <c r="Q287" s="48"/>
      <c r="R287" s="48"/>
      <c r="S287" s="48"/>
      <c r="T287" s="25"/>
    </row>
    <row r="288" spans="1:20" s="120" customFormat="1" ht="15">
      <c r="A288" s="45">
        <v>30</v>
      </c>
      <c r="B288" s="124"/>
      <c r="C288" s="517" t="s">
        <v>151</v>
      </c>
      <c r="D288" s="517"/>
      <c r="E288" s="124"/>
      <c r="F288" s="112"/>
      <c r="G288" s="112"/>
      <c r="H288" s="112"/>
      <c r="I288" s="126"/>
      <c r="J288" s="125">
        <f>+J286-J277</f>
        <v>2.5886532100016374E-3</v>
      </c>
      <c r="K288" s="124"/>
      <c r="L288" s="124"/>
      <c r="M288" s="59"/>
      <c r="N288" s="123"/>
      <c r="O288" s="122"/>
      <c r="P288" s="123"/>
      <c r="Q288" s="122"/>
      <c r="R288" s="122"/>
      <c r="S288" s="122"/>
      <c r="T288" s="121"/>
    </row>
    <row r="289" spans="1:20" ht="15">
      <c r="A289" s="47"/>
      <c r="B289" s="67"/>
      <c r="C289" s="89"/>
      <c r="D289" s="67"/>
      <c r="E289" s="89"/>
      <c r="F289" s="89"/>
      <c r="G289" s="89"/>
      <c r="H289" s="89"/>
      <c r="I289" s="89"/>
      <c r="J289" s="119"/>
      <c r="K289" s="89"/>
      <c r="L289" s="79"/>
      <c r="M289" s="54"/>
      <c r="N289" s="82"/>
      <c r="O289" s="48"/>
      <c r="P289" s="82"/>
      <c r="Q289" s="48"/>
      <c r="R289" s="48"/>
      <c r="S289" s="48"/>
      <c r="T289" s="25"/>
    </row>
    <row r="290" spans="1:20" ht="15">
      <c r="A290" s="47"/>
      <c r="B290" s="67"/>
      <c r="C290" s="85" t="s">
        <v>150</v>
      </c>
      <c r="D290" s="33"/>
      <c r="E290" s="33"/>
      <c r="F290" s="33"/>
      <c r="G290" s="33"/>
      <c r="H290" s="33"/>
      <c r="I290" s="33"/>
      <c r="J290" s="33"/>
      <c r="K290" s="33"/>
      <c r="L290" s="33"/>
      <c r="M290" s="79"/>
      <c r="N290" s="82"/>
      <c r="O290" s="48"/>
      <c r="P290" s="82"/>
      <c r="Q290" s="48"/>
      <c r="R290" s="48"/>
      <c r="S290" s="48"/>
      <c r="T290" s="25"/>
    </row>
    <row r="291" spans="1:20" ht="15.75" thickBot="1">
      <c r="A291" s="47"/>
      <c r="B291" s="67"/>
      <c r="C291" s="85"/>
      <c r="D291" s="85"/>
      <c r="E291" s="85"/>
      <c r="F291" s="85"/>
      <c r="G291" s="85"/>
      <c r="H291" s="85"/>
      <c r="I291" s="85"/>
      <c r="J291" s="118" t="s">
        <v>149</v>
      </c>
      <c r="K291" s="84"/>
      <c r="L291" s="84"/>
      <c r="M291" s="84"/>
      <c r="N291" s="82"/>
      <c r="O291" s="48"/>
      <c r="P291" s="82"/>
      <c r="Q291" s="48"/>
      <c r="R291" s="48"/>
      <c r="S291" s="48"/>
      <c r="T291" s="25"/>
    </row>
    <row r="292" spans="1:20" ht="15">
      <c r="A292" s="47"/>
      <c r="B292" s="67"/>
      <c r="C292" s="85" t="s">
        <v>148</v>
      </c>
      <c r="D292" s="33"/>
      <c r="E292" s="33"/>
      <c r="F292" s="33"/>
      <c r="G292" s="33"/>
      <c r="H292" s="117" t="s">
        <v>5</v>
      </c>
      <c r="I292" s="116"/>
      <c r="J292" s="77"/>
      <c r="K292" s="84"/>
      <c r="L292" s="84"/>
      <c r="M292" s="84"/>
      <c r="N292" s="82"/>
      <c r="O292" s="48"/>
      <c r="P292" s="82"/>
      <c r="Q292" s="48"/>
      <c r="R292" s="48"/>
      <c r="S292" s="48"/>
      <c r="T292" s="25"/>
    </row>
    <row r="293" spans="1:20" ht="15">
      <c r="A293" s="95">
        <v>31</v>
      </c>
      <c r="C293" s="89" t="s">
        <v>147</v>
      </c>
      <c r="D293" s="33"/>
      <c r="E293" s="33"/>
      <c r="F293" s="33" t="s">
        <v>146</v>
      </c>
      <c r="G293" s="33"/>
      <c r="H293" s="89"/>
      <c r="I293" s="89"/>
      <c r="J293" s="115">
        <v>0</v>
      </c>
      <c r="K293" s="84"/>
      <c r="L293" s="84"/>
      <c r="M293" s="84"/>
      <c r="N293" s="82"/>
      <c r="O293" s="48"/>
      <c r="P293" s="82"/>
      <c r="Q293" s="48"/>
      <c r="R293" s="48"/>
      <c r="S293" s="48"/>
      <c r="T293" s="25"/>
    </row>
    <row r="294" spans="1:20" ht="15.75" thickBot="1">
      <c r="A294" s="95">
        <v>32</v>
      </c>
      <c r="C294" s="114" t="s">
        <v>145</v>
      </c>
      <c r="D294" s="99"/>
      <c r="E294" s="114"/>
      <c r="F294" s="99"/>
      <c r="G294" s="99"/>
      <c r="H294" s="99"/>
      <c r="I294" s="33"/>
      <c r="J294" s="113">
        <v>0</v>
      </c>
      <c r="K294" s="84"/>
      <c r="L294" s="84"/>
      <c r="M294" s="84"/>
      <c r="N294" s="82"/>
      <c r="O294" s="48"/>
      <c r="P294" s="82"/>
      <c r="Q294" s="48"/>
      <c r="R294" s="48"/>
      <c r="S294" s="48"/>
      <c r="T294" s="25"/>
    </row>
    <row r="295" spans="1:20" ht="15">
      <c r="A295" s="95">
        <v>33</v>
      </c>
      <c r="C295" s="89" t="s">
        <v>144</v>
      </c>
      <c r="D295" s="33"/>
      <c r="E295" s="89"/>
      <c r="F295" s="33"/>
      <c r="G295" s="33"/>
      <c r="H295" s="33"/>
      <c r="I295" s="33"/>
      <c r="J295" s="112">
        <f>+J293-J294</f>
        <v>0</v>
      </c>
      <c r="K295" s="84"/>
      <c r="L295" s="84"/>
      <c r="M295" s="84"/>
      <c r="N295" s="82"/>
      <c r="O295" s="48"/>
      <c r="P295" s="82"/>
      <c r="Q295" s="48"/>
      <c r="R295" s="48"/>
      <c r="S295" s="48"/>
      <c r="T295" s="25"/>
    </row>
    <row r="296" spans="1:20" ht="15">
      <c r="A296" s="111"/>
      <c r="C296" s="89"/>
      <c r="D296" s="33"/>
      <c r="E296" s="89"/>
      <c r="F296" s="33"/>
      <c r="G296" s="33"/>
      <c r="H296" s="33"/>
      <c r="I296" s="33"/>
      <c r="J296" s="108"/>
      <c r="K296" s="84"/>
      <c r="L296" s="84"/>
      <c r="M296" s="84"/>
      <c r="N296" s="82"/>
      <c r="O296" s="48"/>
      <c r="P296" s="82"/>
      <c r="Q296" s="48"/>
      <c r="R296" s="48"/>
      <c r="S296" s="48"/>
      <c r="T296" s="25"/>
    </row>
    <row r="297" spans="1:20" ht="15">
      <c r="A297" s="111"/>
      <c r="C297" s="89" t="s">
        <v>5</v>
      </c>
      <c r="D297" s="33"/>
      <c r="E297" s="89"/>
      <c r="F297" s="33"/>
      <c r="G297" s="33"/>
      <c r="H297" s="110"/>
      <c r="I297" s="33"/>
      <c r="J297" s="108" t="s">
        <v>5</v>
      </c>
      <c r="K297" s="77"/>
      <c r="L297" s="106"/>
      <c r="M297" s="79"/>
      <c r="N297" s="82"/>
      <c r="O297" s="48"/>
      <c r="P297" s="82"/>
      <c r="Q297" s="48"/>
      <c r="R297" s="48"/>
      <c r="S297" s="48"/>
      <c r="T297" s="25"/>
    </row>
    <row r="298" spans="1:20" ht="15">
      <c r="A298" s="95">
        <v>34</v>
      </c>
      <c r="C298" s="85" t="s">
        <v>143</v>
      </c>
      <c r="D298" s="33"/>
      <c r="E298" s="89"/>
      <c r="F298" s="33"/>
      <c r="G298" s="33"/>
      <c r="H298" s="110"/>
      <c r="I298" s="33"/>
      <c r="J298" s="109">
        <v>0</v>
      </c>
      <c r="K298" s="107"/>
      <c r="L298" s="106"/>
      <c r="M298" s="79"/>
      <c r="N298" s="96"/>
      <c r="O298" s="48"/>
      <c r="P298" s="82"/>
      <c r="Q298" s="48"/>
      <c r="R298" s="48"/>
      <c r="S298" s="48"/>
      <c r="T298" s="25"/>
    </row>
    <row r="299" spans="1:20" ht="15">
      <c r="A299" s="95"/>
      <c r="C299" s="94"/>
      <c r="D299" s="33"/>
      <c r="E299" s="33"/>
      <c r="F299" s="33"/>
      <c r="G299" s="33"/>
      <c r="H299" s="33"/>
      <c r="I299" s="33"/>
      <c r="J299" s="108"/>
      <c r="K299" s="107"/>
      <c r="L299" s="106"/>
      <c r="M299" s="79"/>
      <c r="N299" s="104"/>
      <c r="O299" s="48"/>
      <c r="P299" s="82"/>
      <c r="Q299" s="48"/>
      <c r="R299" s="48"/>
      <c r="S299" s="48"/>
      <c r="T299" s="25"/>
    </row>
    <row r="300" spans="1:20" ht="15">
      <c r="A300" s="95"/>
      <c r="C300" s="85" t="s">
        <v>142</v>
      </c>
      <c r="D300" s="33"/>
      <c r="E300" s="33"/>
      <c r="F300" s="33"/>
      <c r="G300" s="33"/>
      <c r="H300" s="33"/>
      <c r="I300" s="33"/>
      <c r="J300" s="94"/>
      <c r="K300" s="94"/>
      <c r="L300" s="105"/>
      <c r="M300" s="79"/>
      <c r="N300" s="104"/>
      <c r="O300" s="48"/>
      <c r="P300" s="82"/>
      <c r="Q300" s="48"/>
      <c r="R300" s="48"/>
      <c r="S300" s="48"/>
      <c r="T300" s="25"/>
    </row>
    <row r="301" spans="1:20" ht="15">
      <c r="A301" s="95">
        <v>35</v>
      </c>
      <c r="C301" s="85" t="s">
        <v>141</v>
      </c>
      <c r="D301" s="79"/>
      <c r="E301" s="79"/>
      <c r="F301" s="79"/>
      <c r="G301" s="79"/>
      <c r="H301" s="79"/>
      <c r="I301" s="79"/>
      <c r="J301" s="102">
        <v>56746314.598863639</v>
      </c>
      <c r="K301" s="92"/>
      <c r="L301" s="84"/>
      <c r="M301" s="79"/>
      <c r="N301" s="101" t="s">
        <v>445</v>
      </c>
      <c r="O301" s="31"/>
      <c r="P301" s="71"/>
      <c r="Q301" s="31"/>
      <c r="R301" s="48"/>
      <c r="S301" s="48"/>
      <c r="T301" s="25"/>
    </row>
    <row r="302" spans="1:20" ht="15">
      <c r="A302" s="95">
        <v>36</v>
      </c>
      <c r="C302" s="103" t="s">
        <v>140</v>
      </c>
      <c r="D302" s="98"/>
      <c r="E302" s="98"/>
      <c r="F302" s="98"/>
      <c r="G302" s="98"/>
      <c r="H302" s="33"/>
      <c r="I302" s="33"/>
      <c r="J302" s="102">
        <v>7435100</v>
      </c>
      <c r="K302" s="94"/>
      <c r="L302" s="84"/>
      <c r="M302" s="33"/>
      <c r="N302" s="101" t="s">
        <v>446</v>
      </c>
      <c r="O302" s="31"/>
      <c r="P302" s="71"/>
      <c r="Q302" s="31"/>
      <c r="R302" s="48"/>
      <c r="S302" s="48"/>
      <c r="T302" s="25"/>
    </row>
    <row r="303" spans="1:20" ht="15">
      <c r="A303" s="95" t="s">
        <v>139</v>
      </c>
      <c r="C303" s="402" t="s">
        <v>676</v>
      </c>
      <c r="D303" s="403"/>
      <c r="E303" s="98"/>
      <c r="F303" s="98"/>
      <c r="G303" s="98"/>
      <c r="H303" s="33"/>
      <c r="I303" s="33"/>
      <c r="J303" s="102">
        <v>31752332.130716246</v>
      </c>
      <c r="K303" s="94"/>
      <c r="L303" s="84"/>
      <c r="M303" s="33"/>
      <c r="N303" s="101"/>
      <c r="O303" s="31"/>
      <c r="P303" s="71"/>
      <c r="Q303" s="31"/>
      <c r="R303" s="48"/>
      <c r="S303" s="48"/>
      <c r="T303" s="25"/>
    </row>
    <row r="304" spans="1:20" ht="15.75" thickBot="1">
      <c r="A304" s="95" t="s">
        <v>138</v>
      </c>
      <c r="C304" s="404" t="s">
        <v>677</v>
      </c>
      <c r="D304" s="405"/>
      <c r="E304" s="99"/>
      <c r="F304" s="98"/>
      <c r="G304" s="98"/>
      <c r="H304" s="33"/>
      <c r="I304" s="33"/>
      <c r="J304" s="97">
        <v>14079982.468147388</v>
      </c>
      <c r="K304" s="94"/>
      <c r="L304" s="84"/>
      <c r="M304" s="33"/>
      <c r="N304" s="96"/>
      <c r="O304" s="48"/>
      <c r="P304" s="82"/>
      <c r="Q304" s="48"/>
      <c r="R304" s="48"/>
      <c r="S304" s="48"/>
      <c r="T304" s="25"/>
    </row>
    <row r="305" spans="1:20" ht="15">
      <c r="A305" s="95">
        <v>37</v>
      </c>
      <c r="C305" s="80" t="s">
        <v>137</v>
      </c>
      <c r="D305" s="47"/>
      <c r="E305" s="79"/>
      <c r="F305" s="79"/>
      <c r="G305" s="79"/>
      <c r="H305" s="79"/>
      <c r="I305" s="33"/>
      <c r="J305" s="93">
        <f>+J301-J302-J303-J304</f>
        <v>3478900.0000000056</v>
      </c>
      <c r="K305" s="92"/>
      <c r="L305" s="76"/>
      <c r="M305" s="91"/>
      <c r="N305" s="90"/>
      <c r="O305" s="48"/>
      <c r="P305" s="82"/>
      <c r="Q305" s="48"/>
      <c r="R305" s="48"/>
      <c r="S305" s="48"/>
      <c r="T305" s="25"/>
    </row>
    <row r="306" spans="1:20" ht="15">
      <c r="A306" s="47"/>
      <c r="B306" s="94"/>
      <c r="C306" s="80"/>
      <c r="D306" s="47"/>
      <c r="E306" s="79"/>
      <c r="F306" s="79"/>
      <c r="G306" s="79"/>
      <c r="H306" s="79"/>
      <c r="I306" s="33"/>
      <c r="J306" s="93"/>
      <c r="K306" s="92"/>
      <c r="L306" s="76"/>
      <c r="M306" s="91"/>
      <c r="N306" s="90"/>
      <c r="O306" s="48"/>
      <c r="P306" s="82"/>
      <c r="Q306" s="48"/>
      <c r="R306" s="48"/>
      <c r="S306" s="48"/>
      <c r="T306" s="25"/>
    </row>
    <row r="307" spans="1:20" ht="15">
      <c r="A307" s="47"/>
      <c r="B307" s="94"/>
      <c r="C307" s="80"/>
      <c r="D307" s="47"/>
      <c r="E307" s="79"/>
      <c r="F307" s="79"/>
      <c r="G307" s="79"/>
      <c r="H307" s="79"/>
      <c r="I307" s="33"/>
      <c r="J307" s="93"/>
      <c r="K307" s="92"/>
      <c r="L307" s="76"/>
      <c r="M307" s="91"/>
      <c r="N307" s="90"/>
      <c r="O307" s="48"/>
      <c r="P307" s="82"/>
      <c r="Q307" s="48"/>
      <c r="R307" s="48"/>
      <c r="S307" s="48"/>
      <c r="T307" s="25"/>
    </row>
    <row r="308" spans="1:20" ht="15">
      <c r="A308" s="47"/>
      <c r="B308" s="94"/>
      <c r="D308" s="47"/>
      <c r="E308" s="79"/>
      <c r="F308" s="79"/>
      <c r="G308" s="79"/>
      <c r="H308" s="79"/>
      <c r="I308" s="33"/>
      <c r="J308" s="93"/>
      <c r="K308" s="92"/>
      <c r="L308" s="76"/>
      <c r="M308" s="91"/>
      <c r="N308" s="90"/>
      <c r="O308" s="48"/>
      <c r="P308" s="82"/>
      <c r="Q308" s="48"/>
      <c r="R308" s="48"/>
      <c r="S308" s="48"/>
      <c r="T308" s="25"/>
    </row>
    <row r="309" spans="1:20" ht="15">
      <c r="A309" s="89"/>
      <c r="B309" s="67"/>
      <c r="C309" s="67"/>
      <c r="D309" s="67"/>
      <c r="E309" s="67"/>
      <c r="F309" s="67"/>
      <c r="G309" s="67"/>
      <c r="H309" s="67"/>
      <c r="I309" s="88"/>
      <c r="J309" s="88"/>
      <c r="K309" s="88"/>
      <c r="L309" s="88"/>
      <c r="M309" s="88"/>
      <c r="N309" s="82"/>
      <c r="O309" s="48"/>
      <c r="P309" s="87"/>
      <c r="Q309" s="87"/>
      <c r="R309" s="87"/>
      <c r="S309" s="87"/>
      <c r="T309" s="25"/>
    </row>
    <row r="310" spans="1:20" ht="15">
      <c r="A310" s="89"/>
      <c r="B310" s="67"/>
      <c r="C310" s="85"/>
      <c r="D310" s="67"/>
      <c r="E310" s="67"/>
      <c r="F310" s="67"/>
      <c r="G310" s="67"/>
      <c r="H310" s="67"/>
      <c r="I310" s="88"/>
      <c r="J310" s="88"/>
      <c r="K310" s="88"/>
      <c r="L310" s="88"/>
      <c r="M310" s="88"/>
      <c r="N310" s="82"/>
      <c r="O310" s="48"/>
      <c r="P310" s="87"/>
      <c r="Q310" s="87"/>
      <c r="R310" s="87"/>
      <c r="S310" s="87"/>
      <c r="T310" s="25"/>
    </row>
    <row r="311" spans="1:20" ht="15">
      <c r="D311" s="85"/>
      <c r="E311" s="86"/>
      <c r="F311" s="85"/>
      <c r="G311" s="85"/>
      <c r="H311" s="85"/>
      <c r="I311" s="33"/>
      <c r="J311" s="488"/>
      <c r="K311" s="488"/>
      <c r="L311" s="488"/>
      <c r="M311" s="488"/>
      <c r="N311" s="49"/>
      <c r="O311" s="48"/>
      <c r="P311" s="49"/>
      <c r="Q311" s="48"/>
      <c r="R311" s="48"/>
      <c r="S311" s="48"/>
      <c r="T311" s="25"/>
    </row>
    <row r="312" spans="1:20" ht="15">
      <c r="A312" s="67"/>
      <c r="B312" s="67"/>
      <c r="C312" s="85"/>
      <c r="D312" s="85"/>
      <c r="E312" s="86"/>
      <c r="F312" s="85"/>
      <c r="G312" s="85"/>
      <c r="H312" s="85"/>
      <c r="I312" s="33"/>
      <c r="J312" s="33"/>
      <c r="K312" s="678" t="s">
        <v>602</v>
      </c>
      <c r="L312" s="678"/>
      <c r="M312" s="678"/>
      <c r="N312" s="49"/>
      <c r="O312" s="48"/>
      <c r="P312" s="49"/>
      <c r="Q312" s="48"/>
      <c r="R312" s="48"/>
      <c r="S312" s="48"/>
      <c r="T312" s="25"/>
    </row>
    <row r="313" spans="1:20" ht="15">
      <c r="A313" s="67"/>
      <c r="B313" s="67"/>
      <c r="C313" s="85"/>
      <c r="D313" s="85"/>
      <c r="E313" s="86"/>
      <c r="F313" s="85"/>
      <c r="G313" s="85"/>
      <c r="H313" s="85"/>
      <c r="I313" s="33"/>
      <c r="J313" s="33"/>
      <c r="K313" s="33"/>
      <c r="L313" s="678" t="s">
        <v>136</v>
      </c>
      <c r="M313" s="678"/>
      <c r="N313" s="49"/>
      <c r="O313" s="48"/>
      <c r="P313" s="49"/>
      <c r="Q313" s="48"/>
      <c r="R313" s="48"/>
      <c r="S313" s="48"/>
      <c r="T313" s="25"/>
    </row>
    <row r="314" spans="1:20" ht="15">
      <c r="A314" s="81"/>
      <c r="B314" s="75"/>
      <c r="C314" s="80" t="str">
        <f>C4</f>
        <v xml:space="preserve">Formula Rate - Non-Levelized </v>
      </c>
      <c r="D314" s="47"/>
      <c r="E314" s="79" t="str">
        <f>E4</f>
        <v xml:space="preserve">     Rate Formula Template</v>
      </c>
      <c r="F314" s="79"/>
      <c r="G314" s="79"/>
      <c r="H314" s="79"/>
      <c r="I314" s="33"/>
      <c r="J314" s="78"/>
      <c r="K314" s="77"/>
      <c r="L314" s="76"/>
      <c r="M314" s="75"/>
      <c r="N314" s="49"/>
      <c r="O314" s="48"/>
      <c r="P314" s="82"/>
      <c r="Q314" s="48"/>
      <c r="R314" s="48"/>
      <c r="S314" s="48"/>
      <c r="T314" s="25"/>
    </row>
    <row r="315" spans="1:20" ht="15">
      <c r="A315" s="81"/>
      <c r="B315" s="75"/>
      <c r="C315" s="80"/>
      <c r="D315" s="47"/>
      <c r="E315" s="84" t="str">
        <f>E5</f>
        <v xml:space="preserve"> Utilizing Great River Energy Annual Operating Report</v>
      </c>
      <c r="F315" s="79"/>
      <c r="G315" s="79"/>
      <c r="H315" s="79"/>
      <c r="I315" s="33"/>
      <c r="J315" s="78"/>
      <c r="K315" s="77"/>
      <c r="L315" s="83" t="str">
        <f>J4</f>
        <v>For budgeted 12 months ended 12/31/15</v>
      </c>
      <c r="M315" s="75"/>
      <c r="N315" s="49"/>
      <c r="O315" s="48"/>
      <c r="P315" s="82"/>
      <c r="Q315" s="48"/>
      <c r="R315" s="48"/>
      <c r="S315" s="48"/>
      <c r="T315" s="25"/>
    </row>
    <row r="316" spans="1:20" ht="15">
      <c r="A316" s="81"/>
      <c r="B316" s="75"/>
      <c r="C316" s="80"/>
      <c r="D316" s="47"/>
      <c r="E316" s="79"/>
      <c r="F316" s="79"/>
      <c r="G316" s="79"/>
      <c r="H316" s="79"/>
      <c r="I316" s="33"/>
      <c r="J316" s="78"/>
      <c r="K316" s="77"/>
      <c r="L316" s="76"/>
      <c r="M316" s="75"/>
      <c r="N316" s="49"/>
      <c r="O316" s="48"/>
      <c r="P316" s="49"/>
      <c r="Q316" s="48"/>
      <c r="R316" s="48"/>
      <c r="S316" s="48"/>
      <c r="T316" s="25"/>
    </row>
    <row r="317" spans="1:20" ht="15">
      <c r="A317" s="81"/>
      <c r="B317" s="75"/>
      <c r="C317" s="80"/>
      <c r="D317" s="47"/>
      <c r="E317" s="79" t="str">
        <f>E7</f>
        <v>Great River Energy</v>
      </c>
      <c r="F317" s="79"/>
      <c r="G317" s="79"/>
      <c r="H317" s="79"/>
      <c r="I317" s="33"/>
      <c r="J317" s="78"/>
      <c r="K317" s="77"/>
      <c r="L317" s="76"/>
      <c r="M317" s="75"/>
      <c r="N317" s="49"/>
      <c r="O317" s="48"/>
      <c r="P317" s="49"/>
      <c r="Q317" s="48"/>
      <c r="R317" s="48"/>
      <c r="S317" s="48"/>
      <c r="T317" s="25"/>
    </row>
    <row r="318" spans="1:20" ht="15">
      <c r="A318" s="67"/>
      <c r="B318" s="75"/>
      <c r="C318" s="71" t="s">
        <v>135</v>
      </c>
      <c r="D318" s="65"/>
      <c r="E318" s="54"/>
      <c r="F318" s="54"/>
      <c r="G318" s="54"/>
      <c r="H318" s="54"/>
      <c r="I318" s="33"/>
      <c r="J318" s="54"/>
      <c r="K318" s="33"/>
      <c r="L318" s="54"/>
      <c r="M318" s="75"/>
      <c r="N318" s="49"/>
      <c r="O318" s="48"/>
      <c r="P318" s="49"/>
      <c r="Q318" s="48"/>
      <c r="R318" s="48"/>
      <c r="S318" s="48"/>
      <c r="T318" s="25"/>
    </row>
    <row r="319" spans="1:20" ht="20.25">
      <c r="A319" s="74"/>
      <c r="B319" s="72"/>
      <c r="C319" s="70" t="s">
        <v>134</v>
      </c>
      <c r="D319" s="65"/>
      <c r="E319" s="54"/>
      <c r="F319" s="54"/>
      <c r="G319" s="54"/>
      <c r="H319" s="54"/>
      <c r="I319" s="55"/>
      <c r="J319" s="54"/>
      <c r="K319" s="55"/>
      <c r="L319" s="54"/>
      <c r="M319" s="52"/>
      <c r="N319" s="49"/>
      <c r="O319" s="48"/>
      <c r="P319" s="49"/>
      <c r="Q319" s="48"/>
      <c r="R319" s="48"/>
      <c r="S319" s="48"/>
      <c r="T319" s="25"/>
    </row>
    <row r="320" spans="1:20" ht="20.25">
      <c r="A320" s="65" t="s">
        <v>32</v>
      </c>
      <c r="B320" s="72"/>
      <c r="C320" s="71" t="s">
        <v>133</v>
      </c>
      <c r="D320" s="65"/>
      <c r="E320" s="54"/>
      <c r="F320" s="54"/>
      <c r="G320" s="54"/>
      <c r="H320" s="54"/>
      <c r="I320" s="55"/>
      <c r="J320" s="54"/>
      <c r="K320" s="55"/>
      <c r="L320" s="54"/>
      <c r="M320" s="52"/>
      <c r="N320" s="49"/>
      <c r="O320" s="48"/>
      <c r="P320" s="49"/>
      <c r="Q320" s="48"/>
      <c r="R320" s="48"/>
      <c r="S320" s="48"/>
      <c r="T320" s="25"/>
    </row>
    <row r="321" spans="1:20" ht="15" customHeight="1" thickBot="1">
      <c r="A321" s="73" t="s">
        <v>33</v>
      </c>
      <c r="B321" s="72"/>
      <c r="C321" s="71" t="s">
        <v>132</v>
      </c>
      <c r="D321" s="65"/>
      <c r="E321" s="54"/>
      <c r="F321" s="54"/>
      <c r="G321" s="54"/>
      <c r="H321" s="54"/>
      <c r="I321" s="55"/>
      <c r="J321" s="54"/>
      <c r="K321" s="55"/>
      <c r="L321" s="54"/>
      <c r="M321" s="52"/>
      <c r="N321" s="49"/>
      <c r="O321" s="48"/>
      <c r="P321" s="49"/>
      <c r="Q321" s="48"/>
      <c r="R321" s="48"/>
      <c r="S321" s="48"/>
      <c r="T321" s="25"/>
    </row>
    <row r="322" spans="1:20" ht="20.25">
      <c r="A322" s="65" t="s">
        <v>34</v>
      </c>
      <c r="B322" s="55"/>
      <c r="C322" s="70" t="s">
        <v>131</v>
      </c>
      <c r="D322" s="55"/>
      <c r="E322" s="54"/>
      <c r="F322" s="54"/>
      <c r="G322" s="54"/>
      <c r="H322" s="54"/>
      <c r="I322" s="55"/>
      <c r="J322" s="54"/>
      <c r="K322" s="52"/>
      <c r="L322" s="53"/>
      <c r="M322" s="52"/>
      <c r="N322" s="49"/>
      <c r="O322" s="48"/>
      <c r="P322" s="49"/>
      <c r="Q322" s="48"/>
      <c r="R322" s="48"/>
      <c r="S322" s="48"/>
      <c r="T322" s="25"/>
    </row>
    <row r="323" spans="1:20" ht="20.25">
      <c r="A323" s="65"/>
      <c r="B323" s="55"/>
      <c r="C323" s="71" t="s">
        <v>130</v>
      </c>
      <c r="D323" s="55"/>
      <c r="E323" s="54"/>
      <c r="F323" s="54"/>
      <c r="G323" s="54"/>
      <c r="H323" s="54"/>
      <c r="I323" s="55"/>
      <c r="J323" s="54"/>
      <c r="K323" s="52"/>
      <c r="L323" s="53"/>
      <c r="M323" s="52"/>
      <c r="N323" s="49"/>
      <c r="O323" s="48"/>
      <c r="P323" s="49"/>
      <c r="Q323" s="48"/>
      <c r="R323" s="48"/>
      <c r="S323" s="48"/>
      <c r="T323" s="25"/>
    </row>
    <row r="324" spans="1:20" ht="20.25">
      <c r="A324" s="65" t="s">
        <v>35</v>
      </c>
      <c r="B324" s="55"/>
      <c r="C324" s="71" t="s">
        <v>129</v>
      </c>
      <c r="D324" s="55"/>
      <c r="E324" s="54"/>
      <c r="F324" s="54"/>
      <c r="G324" s="54"/>
      <c r="H324" s="54"/>
      <c r="I324" s="55"/>
      <c r="J324" s="54"/>
      <c r="K324" s="52"/>
      <c r="L324" s="53"/>
      <c r="M324" s="52"/>
      <c r="N324" s="49"/>
      <c r="O324" s="48"/>
      <c r="P324" s="49"/>
      <c r="Q324" s="48"/>
      <c r="R324" s="48"/>
      <c r="S324" s="48"/>
      <c r="T324" s="25"/>
    </row>
    <row r="325" spans="1:20" ht="20.25">
      <c r="A325" s="65"/>
      <c r="B325" s="55"/>
      <c r="C325" s="71" t="s">
        <v>128</v>
      </c>
      <c r="D325" s="55"/>
      <c r="E325" s="54"/>
      <c r="F325" s="54"/>
      <c r="G325" s="54"/>
      <c r="H325" s="54"/>
      <c r="I325" s="55"/>
      <c r="J325" s="54"/>
      <c r="K325" s="52"/>
      <c r="L325" s="53"/>
      <c r="M325" s="52"/>
      <c r="N325" s="49"/>
      <c r="O325" s="48"/>
      <c r="P325" s="49"/>
      <c r="Q325" s="48"/>
      <c r="R325" s="48"/>
      <c r="S325" s="48"/>
      <c r="T325" s="25"/>
    </row>
    <row r="326" spans="1:20" ht="20.25">
      <c r="A326" s="65"/>
      <c r="B326" s="55"/>
      <c r="C326" s="71" t="s">
        <v>127</v>
      </c>
      <c r="D326" s="55"/>
      <c r="E326" s="54"/>
      <c r="F326" s="54"/>
      <c r="G326" s="54"/>
      <c r="H326" s="54"/>
      <c r="I326" s="55"/>
      <c r="J326" s="54"/>
      <c r="K326" s="52"/>
      <c r="L326" s="53"/>
      <c r="M326" s="52"/>
      <c r="N326" s="49"/>
      <c r="O326" s="48"/>
      <c r="P326" s="49"/>
      <c r="Q326" s="48"/>
      <c r="R326" s="48"/>
      <c r="S326" s="48"/>
      <c r="T326" s="25"/>
    </row>
    <row r="327" spans="1:20" ht="20.25">
      <c r="A327" s="65"/>
      <c r="B327" s="55"/>
      <c r="C327" s="70" t="s">
        <v>126</v>
      </c>
      <c r="D327" s="55"/>
      <c r="E327" s="55"/>
      <c r="F327" s="55"/>
      <c r="G327" s="55"/>
      <c r="H327" s="55"/>
      <c r="I327" s="55"/>
      <c r="J327" s="54"/>
      <c r="K327" s="52"/>
      <c r="L327" s="53"/>
      <c r="M327" s="52"/>
      <c r="N327" s="49"/>
      <c r="O327" s="48"/>
      <c r="P327" s="49"/>
      <c r="Q327" s="48"/>
      <c r="R327" s="48"/>
      <c r="S327" s="48"/>
      <c r="T327" s="25"/>
    </row>
    <row r="328" spans="1:20" ht="20.25">
      <c r="A328" s="65" t="s">
        <v>36</v>
      </c>
      <c r="B328" s="55"/>
      <c r="C328" s="70" t="s">
        <v>125</v>
      </c>
      <c r="D328" s="55"/>
      <c r="E328" s="55"/>
      <c r="F328" s="55"/>
      <c r="G328" s="55"/>
      <c r="H328" s="55"/>
      <c r="I328" s="55"/>
      <c r="J328" s="54"/>
      <c r="K328" s="52"/>
      <c r="L328" s="53"/>
      <c r="M328" s="52"/>
      <c r="N328" s="49"/>
      <c r="O328" s="48"/>
      <c r="P328" s="49"/>
      <c r="Q328" s="48"/>
      <c r="R328" s="48"/>
      <c r="S328" s="48"/>
      <c r="T328" s="25"/>
    </row>
    <row r="329" spans="1:20" ht="20.25">
      <c r="A329" s="65" t="s">
        <v>37</v>
      </c>
      <c r="B329" s="55"/>
      <c r="C329" s="70" t="s">
        <v>125</v>
      </c>
      <c r="D329" s="55"/>
      <c r="E329" s="55"/>
      <c r="F329" s="55"/>
      <c r="G329" s="55"/>
      <c r="H329" s="55"/>
      <c r="I329" s="55"/>
      <c r="J329" s="54"/>
      <c r="K329" s="52"/>
      <c r="L329" s="53"/>
      <c r="M329" s="52"/>
      <c r="N329" s="49"/>
      <c r="O329" s="48"/>
      <c r="P329" s="49"/>
      <c r="Q329" s="48"/>
      <c r="R329" s="48"/>
      <c r="S329" s="48"/>
      <c r="T329" s="25"/>
    </row>
    <row r="330" spans="1:20" ht="20.25">
      <c r="A330" s="65" t="s">
        <v>38</v>
      </c>
      <c r="B330" s="55"/>
      <c r="C330" s="55" t="s">
        <v>124</v>
      </c>
      <c r="D330" s="55"/>
      <c r="E330" s="55"/>
      <c r="F330" s="55"/>
      <c r="G330" s="55"/>
      <c r="H330" s="55"/>
      <c r="I330" s="55"/>
      <c r="J330" s="54"/>
      <c r="K330" s="52"/>
      <c r="L330" s="53"/>
      <c r="M330" s="52"/>
      <c r="N330" s="49"/>
      <c r="O330" s="48"/>
      <c r="P330" s="49"/>
      <c r="Q330" s="48"/>
      <c r="R330" s="48"/>
      <c r="S330" s="48"/>
      <c r="T330" s="25"/>
    </row>
    <row r="331" spans="1:20" ht="20.25">
      <c r="A331" s="65" t="s">
        <v>39</v>
      </c>
      <c r="B331" s="55"/>
      <c r="C331" s="46" t="s">
        <v>123</v>
      </c>
      <c r="D331" s="31"/>
      <c r="E331" s="31"/>
      <c r="F331" s="31"/>
      <c r="G331" s="31"/>
      <c r="H331" s="31"/>
      <c r="I331" s="55"/>
      <c r="J331" s="54"/>
      <c r="K331" s="52"/>
      <c r="L331" s="53"/>
      <c r="M331" s="52"/>
      <c r="N331" s="49"/>
      <c r="O331" s="48"/>
      <c r="P331" s="49"/>
      <c r="Q331" s="48"/>
      <c r="R331" s="48"/>
      <c r="S331" s="48"/>
      <c r="T331" s="25"/>
    </row>
    <row r="332" spans="1:20" ht="20.25">
      <c r="A332" s="65"/>
      <c r="B332" s="55"/>
      <c r="C332" s="29" t="s">
        <v>122</v>
      </c>
      <c r="D332" s="31"/>
      <c r="E332" s="31"/>
      <c r="F332" s="31"/>
      <c r="G332" s="31"/>
      <c r="H332" s="31"/>
      <c r="I332" s="55"/>
      <c r="J332" s="54"/>
      <c r="K332" s="52"/>
      <c r="L332" s="53"/>
      <c r="M332" s="52"/>
      <c r="N332" s="49"/>
      <c r="O332" s="48"/>
      <c r="P332" s="49"/>
      <c r="Q332" s="48"/>
      <c r="R332" s="48"/>
      <c r="S332" s="48"/>
      <c r="T332" s="25"/>
    </row>
    <row r="333" spans="1:20" ht="20.25">
      <c r="A333" s="65"/>
      <c r="B333" s="55"/>
      <c r="C333" s="46" t="s">
        <v>121</v>
      </c>
      <c r="D333" s="31"/>
      <c r="E333" s="31"/>
      <c r="F333" s="31"/>
      <c r="G333" s="31"/>
      <c r="H333" s="31"/>
      <c r="I333" s="55"/>
      <c r="J333" s="54"/>
      <c r="K333" s="52"/>
      <c r="L333" s="53"/>
      <c r="M333" s="52"/>
      <c r="N333" s="49"/>
      <c r="O333" s="48"/>
      <c r="P333" s="49"/>
      <c r="Q333" s="48"/>
      <c r="R333" s="48"/>
      <c r="S333" s="48"/>
      <c r="T333" s="25"/>
    </row>
    <row r="334" spans="1:20" ht="20.25">
      <c r="A334" s="65" t="s">
        <v>40</v>
      </c>
      <c r="B334" s="55"/>
      <c r="C334" s="46" t="s">
        <v>120</v>
      </c>
      <c r="D334" s="31"/>
      <c r="E334" s="31"/>
      <c r="F334" s="31"/>
      <c r="G334" s="31"/>
      <c r="H334" s="31"/>
      <c r="I334" s="55"/>
      <c r="J334" s="54"/>
      <c r="K334" s="52"/>
      <c r="L334" s="53"/>
      <c r="M334" s="52"/>
      <c r="N334" s="49"/>
      <c r="O334" s="48"/>
      <c r="P334" s="49"/>
      <c r="Q334" s="48"/>
      <c r="R334" s="48"/>
      <c r="S334" s="48"/>
      <c r="T334" s="25"/>
    </row>
    <row r="335" spans="1:20" ht="20.25">
      <c r="A335" s="65" t="s">
        <v>41</v>
      </c>
      <c r="B335" s="55"/>
      <c r="C335" s="46" t="s">
        <v>119</v>
      </c>
      <c r="D335" s="55"/>
      <c r="E335" s="55"/>
      <c r="F335" s="55"/>
      <c r="G335" s="55"/>
      <c r="H335" s="55"/>
      <c r="I335" s="55"/>
      <c r="J335" s="54"/>
      <c r="K335" s="52"/>
      <c r="L335" s="53"/>
      <c r="M335" s="52"/>
      <c r="N335" s="49"/>
      <c r="O335" s="48"/>
      <c r="P335" s="49"/>
      <c r="Q335" s="48"/>
      <c r="R335" s="48"/>
      <c r="S335" s="48"/>
      <c r="T335" s="25"/>
    </row>
    <row r="336" spans="1:20" ht="20.25">
      <c r="A336" s="65"/>
      <c r="B336" s="55"/>
      <c r="C336" s="29" t="s">
        <v>118</v>
      </c>
      <c r="D336" s="55"/>
      <c r="E336" s="55"/>
      <c r="F336" s="55"/>
      <c r="G336" s="55"/>
      <c r="H336" s="55"/>
      <c r="I336" s="55"/>
      <c r="J336" s="54"/>
      <c r="K336" s="52"/>
      <c r="L336" s="53"/>
      <c r="M336" s="52"/>
      <c r="N336" s="49"/>
      <c r="O336" s="48"/>
      <c r="P336" s="49"/>
      <c r="Q336" s="48"/>
      <c r="R336" s="48"/>
      <c r="S336" s="48"/>
      <c r="T336" s="25"/>
    </row>
    <row r="337" spans="1:20" ht="20.25">
      <c r="A337" s="65" t="s">
        <v>42</v>
      </c>
      <c r="B337" s="55"/>
      <c r="C337" s="55" t="s">
        <v>117</v>
      </c>
      <c r="D337" s="55"/>
      <c r="E337" s="55"/>
      <c r="F337" s="55"/>
      <c r="G337" s="55"/>
      <c r="H337" s="55"/>
      <c r="I337" s="55"/>
      <c r="J337" s="54"/>
      <c r="K337" s="52"/>
      <c r="L337" s="53"/>
      <c r="M337" s="52"/>
      <c r="N337" s="49"/>
      <c r="O337" s="48"/>
      <c r="P337" s="49"/>
      <c r="Q337" s="48"/>
      <c r="R337" s="48"/>
      <c r="S337" s="48"/>
      <c r="T337" s="25"/>
    </row>
    <row r="338" spans="1:20" ht="20.25">
      <c r="A338" s="65"/>
      <c r="B338" s="55"/>
      <c r="C338" s="31" t="s">
        <v>116</v>
      </c>
      <c r="D338" s="55"/>
      <c r="E338" s="55"/>
      <c r="F338" s="55"/>
      <c r="G338" s="55"/>
      <c r="H338" s="55"/>
      <c r="I338" s="55"/>
      <c r="J338" s="54"/>
      <c r="K338" s="52"/>
      <c r="L338" s="53"/>
      <c r="M338" s="52"/>
      <c r="N338" s="49"/>
      <c r="O338" s="48"/>
      <c r="P338" s="49"/>
      <c r="Q338" s="48"/>
      <c r="R338" s="48"/>
      <c r="S338" s="48"/>
      <c r="T338" s="25"/>
    </row>
    <row r="339" spans="1:20" ht="20.25">
      <c r="A339" s="65" t="s">
        <v>115</v>
      </c>
      <c r="B339" s="55"/>
      <c r="C339" s="46" t="s">
        <v>114</v>
      </c>
      <c r="D339" s="46"/>
      <c r="E339" s="46"/>
      <c r="F339" s="46"/>
      <c r="G339" s="55"/>
      <c r="H339" s="55"/>
      <c r="I339" s="55"/>
      <c r="J339" s="54"/>
      <c r="K339" s="52"/>
      <c r="L339" s="53"/>
      <c r="M339" s="52"/>
      <c r="N339" s="49"/>
      <c r="O339" s="48"/>
      <c r="P339" s="49"/>
      <c r="Q339" s="48"/>
      <c r="R339" s="48"/>
      <c r="S339" s="48"/>
      <c r="T339" s="25"/>
    </row>
    <row r="340" spans="1:20" ht="20.25">
      <c r="A340" s="65"/>
      <c r="B340" s="55"/>
      <c r="C340" s="46" t="s">
        <v>113</v>
      </c>
      <c r="D340" s="46"/>
      <c r="E340" s="46"/>
      <c r="F340" s="46"/>
      <c r="G340" s="54"/>
      <c r="H340" s="54"/>
      <c r="I340" s="55"/>
      <c r="J340" s="54"/>
      <c r="K340" s="52"/>
      <c r="L340" s="53"/>
      <c r="M340" s="52"/>
      <c r="N340" s="49"/>
      <c r="O340" s="48"/>
      <c r="P340" s="49"/>
      <c r="Q340" s="48"/>
      <c r="R340" s="48"/>
      <c r="S340" s="48"/>
      <c r="T340" s="25"/>
    </row>
    <row r="341" spans="1:20" ht="20.25">
      <c r="A341" s="65"/>
      <c r="B341" s="55"/>
      <c r="C341" s="46" t="s">
        <v>112</v>
      </c>
      <c r="D341" s="46"/>
      <c r="E341" s="46"/>
      <c r="F341" s="46"/>
      <c r="G341" s="54"/>
      <c r="H341" s="54"/>
      <c r="I341" s="55"/>
      <c r="J341" s="54"/>
      <c r="K341" s="52"/>
      <c r="L341" s="53"/>
      <c r="M341" s="52"/>
      <c r="N341" s="49"/>
      <c r="O341" s="48"/>
      <c r="P341" s="49"/>
      <c r="Q341" s="48"/>
      <c r="R341" s="48"/>
      <c r="S341" s="48"/>
      <c r="T341" s="25"/>
    </row>
    <row r="342" spans="1:20" ht="20.25">
      <c r="A342" s="65" t="s">
        <v>111</v>
      </c>
      <c r="B342" s="55"/>
      <c r="C342" s="46" t="s">
        <v>110</v>
      </c>
      <c r="D342" s="46"/>
      <c r="E342" s="46"/>
      <c r="F342" s="46"/>
      <c r="G342" s="54"/>
      <c r="H342" s="54"/>
      <c r="I342" s="55"/>
      <c r="J342" s="54"/>
      <c r="K342" s="52"/>
      <c r="L342" s="53"/>
      <c r="M342" s="52"/>
      <c r="N342" s="49"/>
      <c r="O342" s="48"/>
      <c r="P342" s="49"/>
      <c r="Q342" s="48"/>
      <c r="R342" s="48"/>
      <c r="S342" s="48"/>
      <c r="T342" s="25"/>
    </row>
    <row r="343" spans="1:20" ht="20.25">
      <c r="A343" s="65"/>
      <c r="B343" s="55"/>
      <c r="C343" s="46" t="s">
        <v>109</v>
      </c>
      <c r="D343" s="46"/>
      <c r="E343" s="46"/>
      <c r="F343" s="46"/>
      <c r="G343" s="54"/>
      <c r="H343" s="54"/>
      <c r="I343" s="55"/>
      <c r="J343" s="54"/>
      <c r="K343" s="52"/>
      <c r="L343" s="53"/>
      <c r="M343" s="52"/>
      <c r="N343" s="49"/>
      <c r="O343" s="48"/>
      <c r="P343" s="49"/>
      <c r="Q343" s="48"/>
      <c r="R343" s="48"/>
      <c r="S343" s="48"/>
      <c r="T343" s="25"/>
    </row>
    <row r="344" spans="1:20" ht="20.25">
      <c r="A344" s="65"/>
      <c r="B344" s="55"/>
      <c r="C344" s="46" t="s">
        <v>108</v>
      </c>
      <c r="D344" s="46"/>
      <c r="E344" s="46"/>
      <c r="F344" s="46"/>
      <c r="G344" s="55"/>
      <c r="H344" s="55"/>
      <c r="I344" s="55"/>
      <c r="J344" s="54"/>
      <c r="K344" s="52"/>
      <c r="L344" s="53"/>
      <c r="M344" s="52"/>
      <c r="N344" s="49"/>
      <c r="O344" s="48"/>
      <c r="P344" s="49"/>
      <c r="Q344" s="48"/>
      <c r="R344" s="48"/>
      <c r="S344" s="48"/>
      <c r="T344" s="25"/>
    </row>
    <row r="345" spans="1:20" ht="20.25">
      <c r="A345" s="65"/>
      <c r="B345" s="55"/>
      <c r="C345" s="46" t="s">
        <v>107</v>
      </c>
      <c r="D345" s="46"/>
      <c r="E345" s="46"/>
      <c r="F345" s="46"/>
      <c r="G345" s="55"/>
      <c r="H345" s="55"/>
      <c r="I345" s="55"/>
      <c r="J345" s="54"/>
      <c r="K345" s="52"/>
      <c r="L345" s="53"/>
      <c r="M345" s="52"/>
      <c r="N345" s="49"/>
      <c r="O345" s="48"/>
      <c r="P345" s="49"/>
      <c r="Q345" s="48"/>
      <c r="R345" s="48"/>
      <c r="S345" s="48"/>
      <c r="T345" s="25"/>
    </row>
    <row r="346" spans="1:20" ht="20.25">
      <c r="A346" s="65"/>
      <c r="B346" s="55"/>
      <c r="C346" s="29" t="s">
        <v>106</v>
      </c>
      <c r="D346" s="46"/>
      <c r="E346" s="46"/>
      <c r="F346" s="46"/>
      <c r="G346" s="55"/>
      <c r="H346" s="55"/>
      <c r="I346" s="55"/>
      <c r="J346" s="54"/>
      <c r="K346" s="52"/>
      <c r="L346" s="53"/>
      <c r="M346" s="52"/>
      <c r="N346" s="49"/>
      <c r="O346" s="48"/>
      <c r="P346" s="49"/>
      <c r="Q346" s="48"/>
      <c r="R346" s="48"/>
      <c r="S346" s="48"/>
      <c r="T346" s="25"/>
    </row>
    <row r="347" spans="1:20" ht="20.25">
      <c r="A347" s="65"/>
      <c r="B347" s="55"/>
      <c r="C347" s="46" t="s">
        <v>105</v>
      </c>
      <c r="D347" s="46"/>
      <c r="E347" s="46"/>
      <c r="F347" s="46"/>
      <c r="G347" s="54"/>
      <c r="H347" s="54"/>
      <c r="I347" s="55"/>
      <c r="J347" s="54"/>
      <c r="K347" s="52"/>
      <c r="L347" s="53"/>
      <c r="M347" s="52"/>
      <c r="N347" s="49"/>
      <c r="O347" s="48"/>
      <c r="P347" s="49"/>
      <c r="Q347" s="48"/>
      <c r="R347" s="48"/>
      <c r="S347" s="48"/>
      <c r="T347" s="25"/>
    </row>
    <row r="348" spans="1:20" ht="20.25">
      <c r="A348" s="65" t="s">
        <v>5</v>
      </c>
      <c r="B348" s="55"/>
      <c r="C348" s="46" t="s">
        <v>104</v>
      </c>
      <c r="D348" s="46" t="s">
        <v>103</v>
      </c>
      <c r="E348" s="68">
        <v>0</v>
      </c>
      <c r="F348" s="46"/>
      <c r="G348" s="54"/>
      <c r="H348" s="54"/>
      <c r="I348" s="55"/>
      <c r="J348" s="54"/>
      <c r="K348" s="52"/>
      <c r="L348" s="52"/>
      <c r="M348" s="52"/>
      <c r="N348" s="49"/>
      <c r="O348" s="48"/>
      <c r="P348" s="49"/>
      <c r="Q348" s="48"/>
      <c r="R348" s="48"/>
      <c r="S348" s="48"/>
      <c r="T348" s="25"/>
    </row>
    <row r="349" spans="1:20" ht="20.25">
      <c r="A349" s="65"/>
      <c r="B349" s="55"/>
      <c r="C349" s="46"/>
      <c r="D349" s="46" t="s">
        <v>102</v>
      </c>
      <c r="E349" s="68">
        <v>0</v>
      </c>
      <c r="F349" s="46" t="s">
        <v>101</v>
      </c>
      <c r="G349" s="54"/>
      <c r="H349" s="54"/>
      <c r="I349" s="55"/>
      <c r="J349" s="54"/>
      <c r="K349" s="52"/>
      <c r="L349" s="52"/>
      <c r="M349" s="52"/>
      <c r="N349" s="69"/>
      <c r="O349" s="48"/>
      <c r="P349" s="49"/>
      <c r="Q349" s="48"/>
      <c r="R349" s="48"/>
      <c r="S349" s="48"/>
      <c r="T349" s="25"/>
    </row>
    <row r="350" spans="1:20" ht="20.25">
      <c r="A350" s="65"/>
      <c r="B350" s="55"/>
      <c r="C350" s="46"/>
      <c r="D350" s="46" t="s">
        <v>100</v>
      </c>
      <c r="E350" s="68">
        <v>0</v>
      </c>
      <c r="F350" s="46" t="s">
        <v>99</v>
      </c>
      <c r="G350" s="54"/>
      <c r="H350" s="54"/>
      <c r="I350" s="55"/>
      <c r="J350" s="54"/>
      <c r="K350" s="52"/>
      <c r="L350" s="52"/>
      <c r="M350" s="52"/>
      <c r="N350" s="49"/>
      <c r="O350" s="48"/>
      <c r="P350" s="49"/>
      <c r="Q350" s="48"/>
      <c r="R350" s="48"/>
      <c r="S350" s="48"/>
      <c r="T350" s="25"/>
    </row>
    <row r="351" spans="1:20" ht="20.25">
      <c r="A351" s="65" t="s">
        <v>98</v>
      </c>
      <c r="B351" s="55"/>
      <c r="C351" s="46" t="s">
        <v>97</v>
      </c>
      <c r="D351" s="46"/>
      <c r="E351" s="46"/>
      <c r="F351" s="46"/>
      <c r="G351" s="54"/>
      <c r="H351" s="54"/>
      <c r="I351" s="55"/>
      <c r="J351" s="54"/>
      <c r="K351" s="52"/>
      <c r="L351" s="53"/>
      <c r="M351" s="52"/>
      <c r="N351" s="49"/>
      <c r="O351" s="48"/>
      <c r="P351" s="49"/>
      <c r="Q351" s="48"/>
      <c r="R351" s="48"/>
      <c r="S351" s="48"/>
      <c r="T351" s="25"/>
    </row>
    <row r="352" spans="1:20" ht="20.25">
      <c r="A352" s="65" t="s">
        <v>96</v>
      </c>
      <c r="B352" s="55"/>
      <c r="C352" s="29" t="s">
        <v>95</v>
      </c>
      <c r="D352" s="46"/>
      <c r="E352" s="46"/>
      <c r="F352" s="46"/>
      <c r="G352" s="54"/>
      <c r="H352" s="54"/>
      <c r="I352" s="55"/>
      <c r="J352" s="54"/>
      <c r="K352" s="52"/>
      <c r="L352" s="53"/>
      <c r="M352" s="52"/>
      <c r="N352" s="49"/>
      <c r="O352" s="48"/>
      <c r="P352" s="49"/>
      <c r="Q352" s="48"/>
      <c r="R352" s="48"/>
      <c r="S352" s="48"/>
      <c r="T352" s="25"/>
    </row>
    <row r="353" spans="1:20" ht="20.25">
      <c r="A353" s="65"/>
      <c r="B353" s="55"/>
      <c r="C353" s="29" t="s">
        <v>94</v>
      </c>
      <c r="D353" s="46"/>
      <c r="E353" s="46"/>
      <c r="F353" s="46"/>
      <c r="G353" s="54"/>
      <c r="H353" s="54"/>
      <c r="I353" s="55"/>
      <c r="J353" s="54"/>
      <c r="K353" s="52"/>
      <c r="L353" s="53"/>
      <c r="M353" s="52"/>
      <c r="N353" s="49"/>
      <c r="O353" s="48"/>
      <c r="P353" s="49"/>
      <c r="Q353" s="48"/>
      <c r="R353" s="48"/>
      <c r="S353" s="48"/>
      <c r="T353" s="25"/>
    </row>
    <row r="354" spans="1:20" ht="20.25">
      <c r="A354" s="65" t="s">
        <v>93</v>
      </c>
      <c r="B354" s="55"/>
      <c r="C354" s="46" t="s">
        <v>92</v>
      </c>
      <c r="D354" s="46"/>
      <c r="E354" s="46"/>
      <c r="F354" s="46"/>
      <c r="G354" s="54"/>
      <c r="H354" s="54"/>
      <c r="I354" s="55"/>
      <c r="J354" s="54"/>
      <c r="K354" s="52"/>
      <c r="L354" s="53"/>
      <c r="M354" s="52"/>
      <c r="N354" s="49"/>
      <c r="O354" s="48"/>
      <c r="P354" s="49"/>
      <c r="Q354" s="48"/>
      <c r="R354" s="48"/>
      <c r="S354" s="48"/>
      <c r="T354" s="25"/>
    </row>
    <row r="355" spans="1:20" ht="20.25">
      <c r="A355" s="65"/>
      <c r="B355" s="55"/>
      <c r="C355" s="46" t="s">
        <v>91</v>
      </c>
      <c r="D355" s="46"/>
      <c r="E355" s="46"/>
      <c r="F355" s="46"/>
      <c r="G355" s="54"/>
      <c r="H355" s="54"/>
      <c r="I355" s="55"/>
      <c r="J355" s="54"/>
      <c r="K355" s="52"/>
      <c r="L355" s="53"/>
      <c r="M355" s="52"/>
      <c r="N355" s="49"/>
      <c r="O355" s="48"/>
      <c r="P355" s="49"/>
      <c r="Q355" s="48"/>
      <c r="R355" s="48"/>
      <c r="S355" s="48"/>
      <c r="T355" s="25"/>
    </row>
    <row r="356" spans="1:20" ht="20.25">
      <c r="A356" s="67"/>
      <c r="B356" s="55"/>
      <c r="C356" s="46" t="s">
        <v>90</v>
      </c>
      <c r="D356" s="46"/>
      <c r="E356" s="46"/>
      <c r="F356" s="46"/>
      <c r="G356" s="54"/>
      <c r="H356" s="54"/>
      <c r="I356" s="55"/>
      <c r="J356" s="54"/>
      <c r="K356" s="52"/>
      <c r="L356" s="53"/>
      <c r="M356" s="52"/>
      <c r="N356" s="49"/>
      <c r="O356" s="48"/>
      <c r="P356" s="49"/>
      <c r="Q356" s="48"/>
      <c r="R356" s="48"/>
      <c r="S356" s="48"/>
      <c r="T356" s="25"/>
    </row>
    <row r="357" spans="1:20" ht="20.25">
      <c r="A357" s="65" t="s">
        <v>89</v>
      </c>
      <c r="B357" s="55"/>
      <c r="C357" s="46" t="s">
        <v>88</v>
      </c>
      <c r="D357" s="46"/>
      <c r="E357" s="46"/>
      <c r="F357" s="46"/>
      <c r="G357" s="54"/>
      <c r="H357" s="54"/>
      <c r="I357" s="55"/>
      <c r="J357" s="54"/>
      <c r="K357" s="52"/>
      <c r="L357" s="53"/>
      <c r="M357" s="52"/>
      <c r="N357" s="49"/>
      <c r="O357" s="48"/>
      <c r="P357" s="49"/>
      <c r="Q357" s="48"/>
      <c r="R357" s="48"/>
      <c r="S357" s="48"/>
      <c r="T357" s="25"/>
    </row>
    <row r="358" spans="1:20" ht="20.25">
      <c r="A358" s="65" t="s">
        <v>87</v>
      </c>
      <c r="B358" s="55"/>
      <c r="C358" s="55" t="s">
        <v>86</v>
      </c>
      <c r="D358" s="46"/>
      <c r="E358" s="46"/>
      <c r="F358" s="46"/>
      <c r="G358" s="54"/>
      <c r="H358" s="54"/>
      <c r="I358" s="55"/>
      <c r="J358" s="54"/>
      <c r="K358" s="52"/>
      <c r="L358" s="53"/>
      <c r="M358" s="52"/>
      <c r="N358" s="49"/>
      <c r="O358" s="48"/>
      <c r="P358" s="49"/>
      <c r="Q358" s="48"/>
      <c r="R358" s="48"/>
      <c r="S358" s="48"/>
      <c r="T358" s="25"/>
    </row>
    <row r="359" spans="1:20" ht="20.25">
      <c r="A359" s="65"/>
      <c r="B359" s="55"/>
      <c r="C359" s="55" t="s">
        <v>85</v>
      </c>
      <c r="D359" s="46"/>
      <c r="E359" s="46"/>
      <c r="F359" s="46"/>
      <c r="G359" s="54"/>
      <c r="H359" s="54"/>
      <c r="I359" s="55"/>
      <c r="J359" s="54"/>
      <c r="K359" s="52"/>
      <c r="L359" s="53"/>
      <c r="M359" s="52"/>
      <c r="N359" s="49"/>
      <c r="O359" s="48"/>
      <c r="P359" s="49"/>
      <c r="Q359" s="48"/>
      <c r="R359" s="48"/>
      <c r="S359" s="48"/>
      <c r="T359" s="25"/>
    </row>
    <row r="360" spans="1:20" ht="20.25">
      <c r="A360" s="65"/>
      <c r="B360" s="55"/>
      <c r="C360" s="55" t="s">
        <v>84</v>
      </c>
      <c r="D360" s="46"/>
      <c r="E360" s="46"/>
      <c r="F360" s="46"/>
      <c r="G360" s="54"/>
      <c r="H360" s="54"/>
      <c r="I360" s="55"/>
      <c r="J360" s="54"/>
      <c r="K360" s="52"/>
      <c r="L360" s="53"/>
      <c r="M360" s="52"/>
      <c r="N360" s="49"/>
      <c r="O360" s="48"/>
      <c r="P360" s="49"/>
      <c r="Q360" s="48"/>
      <c r="R360" s="48"/>
      <c r="S360" s="48"/>
      <c r="T360" s="25"/>
    </row>
    <row r="361" spans="1:20" ht="20.25">
      <c r="A361" s="65" t="s">
        <v>83</v>
      </c>
      <c r="B361" s="55"/>
      <c r="C361" s="46" t="s">
        <v>82</v>
      </c>
      <c r="D361" s="46"/>
      <c r="E361" s="46"/>
      <c r="F361" s="46"/>
      <c r="G361" s="54"/>
      <c r="H361" s="54"/>
      <c r="I361" s="55"/>
      <c r="J361" s="54"/>
      <c r="K361" s="52"/>
      <c r="L361" s="53"/>
      <c r="M361" s="52"/>
      <c r="N361" s="49"/>
      <c r="O361" s="48"/>
      <c r="P361" s="49"/>
      <c r="Q361" s="48"/>
      <c r="R361" s="48"/>
      <c r="S361" s="48"/>
      <c r="T361" s="25"/>
    </row>
    <row r="362" spans="1:20" ht="20.25">
      <c r="A362" s="65"/>
      <c r="B362" s="55"/>
      <c r="C362" s="46" t="s">
        <v>81</v>
      </c>
      <c r="D362" s="46"/>
      <c r="E362" s="46"/>
      <c r="F362" s="46"/>
      <c r="G362" s="54"/>
      <c r="H362" s="54"/>
      <c r="I362" s="55"/>
      <c r="J362" s="54"/>
      <c r="K362" s="52"/>
      <c r="L362" s="53"/>
      <c r="M362" s="52"/>
      <c r="N362" s="49"/>
      <c r="O362" s="48"/>
      <c r="P362" s="49"/>
      <c r="Q362" s="48"/>
      <c r="R362" s="48"/>
      <c r="S362" s="48"/>
      <c r="T362" s="25"/>
    </row>
    <row r="363" spans="1:20" ht="20.25">
      <c r="A363" s="65" t="s">
        <v>80</v>
      </c>
      <c r="B363" s="55"/>
      <c r="C363" s="46" t="s">
        <v>79</v>
      </c>
      <c r="D363" s="46"/>
      <c r="E363" s="46"/>
      <c r="F363" s="46"/>
      <c r="G363" s="54"/>
      <c r="H363" s="66"/>
      <c r="I363" s="55"/>
      <c r="J363" s="66"/>
      <c r="K363" s="52"/>
      <c r="L363" s="53"/>
      <c r="M363" s="52"/>
      <c r="N363" s="49"/>
      <c r="O363" s="48"/>
      <c r="P363" s="49"/>
      <c r="Q363" s="48"/>
      <c r="R363" s="48"/>
      <c r="S363" s="48"/>
      <c r="T363" s="25"/>
    </row>
    <row r="364" spans="1:20" ht="20.25">
      <c r="A364" s="65" t="s">
        <v>78</v>
      </c>
      <c r="B364" s="55"/>
      <c r="C364" s="46" t="s">
        <v>77</v>
      </c>
      <c r="D364" s="46"/>
      <c r="E364" s="46"/>
      <c r="F364" s="46"/>
      <c r="G364" s="54"/>
      <c r="H364" s="54"/>
      <c r="I364" s="55"/>
      <c r="J364" s="54"/>
      <c r="K364" s="52"/>
      <c r="L364" s="53"/>
      <c r="M364" s="52"/>
      <c r="N364" s="49"/>
      <c r="O364" s="48"/>
      <c r="P364" s="49"/>
      <c r="Q364" s="48"/>
      <c r="R364" s="48"/>
      <c r="S364" s="48"/>
      <c r="T364" s="25"/>
    </row>
    <row r="365" spans="1:20" ht="20.25">
      <c r="A365" s="31"/>
      <c r="B365" s="55"/>
      <c r="C365" s="46" t="s">
        <v>76</v>
      </c>
      <c r="D365" s="46"/>
      <c r="E365" s="46"/>
      <c r="F365" s="46"/>
      <c r="G365" s="54"/>
      <c r="H365" s="54"/>
      <c r="I365" s="55"/>
      <c r="J365" s="54"/>
      <c r="K365" s="52"/>
      <c r="L365" s="53"/>
      <c r="M365" s="52"/>
      <c r="N365" s="49"/>
      <c r="O365" s="48"/>
      <c r="P365" s="49"/>
      <c r="Q365" s="48"/>
      <c r="R365" s="48"/>
      <c r="S365" s="48"/>
      <c r="T365" s="25"/>
    </row>
    <row r="366" spans="1:20" ht="20.25">
      <c r="A366" s="31"/>
      <c r="B366" s="31"/>
      <c r="C366" s="46" t="s">
        <v>75</v>
      </c>
      <c r="D366" s="46"/>
      <c r="E366" s="46"/>
      <c r="F366" s="46"/>
      <c r="G366" s="54"/>
      <c r="H366" s="54"/>
      <c r="I366" s="55"/>
      <c r="J366" s="54"/>
      <c r="K366" s="52"/>
      <c r="L366" s="53"/>
      <c r="M366" s="52"/>
      <c r="N366" s="49"/>
      <c r="O366" s="48"/>
      <c r="P366" s="49"/>
      <c r="Q366" s="48"/>
      <c r="R366" s="48"/>
      <c r="S366" s="48"/>
      <c r="T366" s="25"/>
    </row>
    <row r="367" spans="1:20" ht="20.25">
      <c r="A367" s="62" t="s">
        <v>74</v>
      </c>
      <c r="B367" s="31"/>
      <c r="C367" s="46" t="s">
        <v>73</v>
      </c>
      <c r="D367" s="46"/>
      <c r="E367" s="46"/>
      <c r="F367" s="46"/>
      <c r="G367" s="54"/>
      <c r="H367" s="54"/>
      <c r="I367" s="55"/>
      <c r="J367" s="54"/>
      <c r="K367" s="52"/>
      <c r="L367" s="53"/>
      <c r="M367" s="52"/>
      <c r="N367" s="49"/>
      <c r="O367" s="48"/>
      <c r="P367" s="49"/>
      <c r="Q367" s="48"/>
      <c r="R367" s="48"/>
      <c r="S367" s="48"/>
      <c r="T367" s="25"/>
    </row>
    <row r="368" spans="1:20" ht="20.25">
      <c r="A368" s="31"/>
      <c r="B368" s="31"/>
      <c r="C368" s="46" t="s">
        <v>72</v>
      </c>
      <c r="D368" s="61"/>
      <c r="E368" s="46"/>
      <c r="F368" s="46"/>
      <c r="G368" s="54"/>
      <c r="H368" s="54"/>
      <c r="I368" s="55"/>
      <c r="J368" s="54"/>
      <c r="K368" s="52"/>
      <c r="L368" s="64"/>
      <c r="M368" s="52"/>
      <c r="N368" s="49"/>
      <c r="O368" s="48"/>
      <c r="P368" s="49"/>
      <c r="Q368" s="48"/>
      <c r="R368" s="48"/>
      <c r="S368" s="48"/>
      <c r="T368" s="25"/>
    </row>
    <row r="369" spans="1:20" ht="20.25">
      <c r="A369" s="31"/>
      <c r="B369" s="31"/>
      <c r="C369" s="46" t="s">
        <v>71</v>
      </c>
      <c r="D369" s="46"/>
      <c r="E369" s="46"/>
      <c r="F369" s="46"/>
      <c r="G369" s="55"/>
      <c r="H369" s="55"/>
      <c r="I369" s="55"/>
      <c r="J369" s="54"/>
      <c r="K369" s="52"/>
      <c r="L369" s="53"/>
      <c r="M369" s="52"/>
      <c r="N369" s="51"/>
      <c r="O369" s="50"/>
      <c r="P369" s="49"/>
      <c r="Q369" s="48"/>
      <c r="R369" s="48"/>
      <c r="S369" s="48"/>
      <c r="T369" s="25"/>
    </row>
    <row r="370" spans="1:20" ht="20.25">
      <c r="A370" s="31"/>
      <c r="B370" s="31"/>
      <c r="C370" s="46" t="s">
        <v>70</v>
      </c>
      <c r="D370" s="46"/>
      <c r="E370" s="61"/>
      <c r="F370" s="46"/>
      <c r="G370" s="55"/>
      <c r="H370" s="55"/>
      <c r="I370" s="55"/>
      <c r="J370" s="54"/>
      <c r="K370" s="52"/>
      <c r="L370" s="53"/>
      <c r="M370" s="52"/>
      <c r="N370" s="51"/>
      <c r="O370" s="50"/>
      <c r="P370" s="49"/>
      <c r="Q370" s="48"/>
      <c r="R370" s="48"/>
      <c r="S370" s="48"/>
      <c r="T370" s="25"/>
    </row>
    <row r="371" spans="1:20" ht="20.25">
      <c r="A371" s="63" t="s">
        <v>69</v>
      </c>
      <c r="B371" s="41"/>
      <c r="C371" s="36" t="s">
        <v>68</v>
      </c>
      <c r="D371" s="46"/>
      <c r="E371" s="61"/>
      <c r="F371" s="46"/>
      <c r="G371" s="46"/>
      <c r="H371" s="46"/>
      <c r="I371" s="46"/>
      <c r="J371" s="59"/>
      <c r="K371" s="58"/>
      <c r="L371" s="53"/>
      <c r="M371" s="52"/>
      <c r="N371" s="51"/>
      <c r="O371" s="50"/>
      <c r="P371" s="49"/>
      <c r="Q371" s="48"/>
      <c r="R371" s="48"/>
      <c r="S371" s="48"/>
      <c r="T371" s="25"/>
    </row>
    <row r="372" spans="1:20" ht="20.25">
      <c r="A372" s="63" t="s">
        <v>67</v>
      </c>
      <c r="B372" s="41"/>
      <c r="C372" s="46" t="s">
        <v>66</v>
      </c>
      <c r="D372" s="46"/>
      <c r="E372" s="61"/>
      <c r="F372" s="46"/>
      <c r="G372" s="46"/>
      <c r="H372" s="46"/>
      <c r="I372" s="46"/>
      <c r="J372" s="59"/>
      <c r="K372" s="58"/>
      <c r="L372" s="53"/>
      <c r="M372" s="52"/>
      <c r="N372" s="51"/>
      <c r="O372" s="50"/>
      <c r="P372" s="49"/>
      <c r="Q372" s="48"/>
      <c r="R372" s="48"/>
      <c r="S372" s="48"/>
      <c r="T372" s="25"/>
    </row>
    <row r="373" spans="1:20" ht="20.25">
      <c r="A373" s="63" t="s">
        <v>65</v>
      </c>
      <c r="B373" s="41"/>
      <c r="C373" s="46" t="s">
        <v>678</v>
      </c>
      <c r="D373" s="46"/>
      <c r="E373" s="61"/>
      <c r="F373" s="46"/>
      <c r="G373" s="46"/>
      <c r="H373" s="46"/>
      <c r="I373" s="46"/>
      <c r="J373" s="59"/>
      <c r="K373" s="58"/>
      <c r="L373" s="57"/>
      <c r="M373" s="52"/>
      <c r="N373" s="51"/>
      <c r="O373" s="50"/>
      <c r="P373" s="49"/>
      <c r="Q373" s="48"/>
      <c r="R373" s="48"/>
      <c r="S373" s="48"/>
      <c r="T373" s="25"/>
    </row>
    <row r="374" spans="1:20" ht="20.25">
      <c r="A374" s="31"/>
      <c r="B374" s="31"/>
      <c r="C374" s="46" t="s">
        <v>679</v>
      </c>
      <c r="D374" s="46"/>
      <c r="E374" s="61"/>
      <c r="F374" s="46"/>
      <c r="G374" s="46"/>
      <c r="H374" s="46"/>
      <c r="I374" s="46"/>
      <c r="J374" s="59"/>
      <c r="K374" s="58"/>
      <c r="L374" s="57"/>
      <c r="M374" s="52"/>
      <c r="N374" s="51"/>
      <c r="O374" s="50"/>
      <c r="P374" s="49"/>
      <c r="Q374" s="48"/>
      <c r="R374" s="48"/>
      <c r="S374" s="48"/>
      <c r="T374" s="25"/>
    </row>
    <row r="375" spans="1:20" ht="20.25">
      <c r="A375" s="62" t="s">
        <v>64</v>
      </c>
      <c r="B375" s="31"/>
      <c r="C375" s="46" t="s">
        <v>680</v>
      </c>
      <c r="D375" s="46"/>
      <c r="E375" s="61"/>
      <c r="F375" s="46"/>
      <c r="G375" s="46"/>
      <c r="H375" s="46"/>
      <c r="I375" s="46"/>
      <c r="J375" s="59"/>
      <c r="K375" s="58"/>
      <c r="L375" s="57"/>
      <c r="M375" s="52"/>
      <c r="N375" s="51"/>
      <c r="O375" s="50"/>
      <c r="P375" s="49"/>
      <c r="Q375" s="48"/>
      <c r="R375" s="48"/>
      <c r="S375" s="48"/>
      <c r="T375" s="25"/>
    </row>
    <row r="376" spans="1:20" ht="20.25">
      <c r="A376" s="31"/>
      <c r="B376" s="31"/>
      <c r="C376" s="46" t="s">
        <v>681</v>
      </c>
      <c r="D376" s="46"/>
      <c r="E376" s="60"/>
      <c r="F376" s="46"/>
      <c r="G376" s="46"/>
      <c r="H376" s="46"/>
      <c r="I376" s="46"/>
      <c r="J376" s="59"/>
      <c r="K376" s="58"/>
      <c r="L376" s="57"/>
      <c r="M376" s="52"/>
      <c r="N376" s="51"/>
      <c r="O376" s="50"/>
      <c r="P376" s="49"/>
      <c r="Q376" s="48"/>
      <c r="R376" s="48"/>
      <c r="S376" s="48"/>
      <c r="T376" s="25"/>
    </row>
    <row r="377" spans="1:20" ht="20.25">
      <c r="A377" s="31"/>
      <c r="B377" s="31"/>
      <c r="C377" s="46" t="s">
        <v>63</v>
      </c>
      <c r="D377" s="46"/>
      <c r="E377" s="60"/>
      <c r="F377" s="46"/>
      <c r="G377" s="46"/>
      <c r="H377" s="46"/>
      <c r="I377" s="46"/>
      <c r="J377" s="59"/>
      <c r="K377" s="58"/>
      <c r="L377" s="57"/>
      <c r="M377" s="52"/>
      <c r="N377" s="51"/>
      <c r="O377" s="50"/>
      <c r="P377" s="49"/>
      <c r="Q377" s="48"/>
      <c r="R377" s="48"/>
      <c r="S377" s="48"/>
      <c r="T377" s="25"/>
    </row>
    <row r="378" spans="1:20" ht="20.25">
      <c r="A378" s="518" t="s">
        <v>62</v>
      </c>
      <c r="B378" s="494"/>
      <c r="C378" s="46" t="s">
        <v>61</v>
      </c>
      <c r="D378" s="46"/>
      <c r="E378" s="60"/>
      <c r="F378" s="46"/>
      <c r="G378" s="46"/>
      <c r="H378" s="46"/>
      <c r="I378" s="46"/>
      <c r="J378" s="59"/>
      <c r="K378" s="58"/>
      <c r="L378" s="57"/>
      <c r="M378" s="52"/>
      <c r="N378" s="51"/>
      <c r="O378" s="50"/>
      <c r="P378" s="49"/>
      <c r="Q378" s="48"/>
      <c r="R378" s="48"/>
      <c r="S378" s="48"/>
      <c r="T378" s="25"/>
    </row>
    <row r="379" spans="1:20" ht="20.25">
      <c r="A379" s="518"/>
      <c r="B379" s="494"/>
      <c r="C379" s="46" t="s">
        <v>60</v>
      </c>
      <c r="D379" s="46"/>
      <c r="E379" s="60"/>
      <c r="F379" s="46"/>
      <c r="G379" s="46"/>
      <c r="H379" s="46"/>
      <c r="I379" s="46"/>
      <c r="J379" s="59"/>
      <c r="K379" s="58"/>
      <c r="L379" s="57"/>
      <c r="M379" s="52"/>
      <c r="N379" s="51"/>
      <c r="O379" s="50"/>
      <c r="P379" s="49"/>
      <c r="Q379" s="48"/>
      <c r="R379" s="48"/>
      <c r="S379" s="48"/>
      <c r="T379" s="25"/>
    </row>
    <row r="380" spans="1:20" ht="20.25">
      <c r="A380" s="518"/>
      <c r="B380" s="494"/>
      <c r="C380" s="46" t="s">
        <v>59</v>
      </c>
      <c r="D380" s="46"/>
      <c r="E380" s="60"/>
      <c r="F380" s="46"/>
      <c r="G380" s="46"/>
      <c r="H380" s="46"/>
      <c r="I380" s="46"/>
      <c r="J380" s="59"/>
      <c r="K380" s="58"/>
      <c r="L380" s="57"/>
      <c r="M380" s="52"/>
      <c r="N380" s="51"/>
      <c r="O380" s="50"/>
      <c r="P380" s="49"/>
      <c r="Q380" s="48"/>
      <c r="R380" s="48"/>
      <c r="S380" s="48"/>
      <c r="T380" s="25"/>
    </row>
    <row r="381" spans="1:20" ht="20.25">
      <c r="A381" s="518"/>
      <c r="B381" s="494"/>
      <c r="C381" s="46" t="s">
        <v>58</v>
      </c>
      <c r="D381" s="46"/>
      <c r="E381" s="60"/>
      <c r="F381" s="46"/>
      <c r="G381" s="46"/>
      <c r="H381" s="46"/>
      <c r="I381" s="46"/>
      <c r="J381" s="59"/>
      <c r="K381" s="58"/>
      <c r="L381" s="57"/>
      <c r="M381" s="52"/>
      <c r="N381" s="51"/>
      <c r="O381" s="50"/>
      <c r="P381" s="49"/>
      <c r="Q381" s="48"/>
      <c r="R381" s="48"/>
      <c r="S381" s="48"/>
      <c r="T381" s="25"/>
    </row>
    <row r="382" spans="1:20" ht="20.100000000000001" customHeight="1">
      <c r="A382" s="47" t="s">
        <v>57</v>
      </c>
      <c r="B382" s="27"/>
      <c r="C382" s="46" t="s">
        <v>56</v>
      </c>
      <c r="D382" s="38"/>
      <c r="E382" s="37"/>
      <c r="F382" s="37"/>
      <c r="G382" s="37"/>
      <c r="H382" s="37"/>
      <c r="I382" s="38"/>
      <c r="J382" s="37"/>
      <c r="K382" s="38"/>
      <c r="L382" s="37"/>
      <c r="M382" s="27"/>
      <c r="N382" s="26"/>
      <c r="O382" s="25"/>
      <c r="P382" s="26"/>
      <c r="Q382" s="25"/>
      <c r="R382" s="25"/>
      <c r="S382" s="25"/>
      <c r="T382" s="25"/>
    </row>
    <row r="383" spans="1:20" ht="20.100000000000001" customHeight="1">
      <c r="A383" s="45"/>
      <c r="B383" s="38"/>
      <c r="C383" s="46" t="s">
        <v>55</v>
      </c>
      <c r="D383" s="38"/>
      <c r="E383" s="37"/>
      <c r="F383" s="37"/>
      <c r="G383" s="37"/>
      <c r="H383" s="37"/>
      <c r="I383" s="38"/>
      <c r="J383" s="37"/>
      <c r="K383" s="38"/>
      <c r="L383" s="37"/>
      <c r="M383" s="27"/>
      <c r="N383" s="26"/>
      <c r="O383" s="25"/>
      <c r="P383" s="26"/>
      <c r="Q383" s="25"/>
      <c r="R383" s="25"/>
      <c r="S383" s="25"/>
      <c r="T383" s="25"/>
    </row>
    <row r="384" spans="1:20" ht="20.100000000000001" customHeight="1">
      <c r="A384" s="45" t="s">
        <v>54</v>
      </c>
      <c r="B384" s="38"/>
      <c r="C384" s="46" t="s">
        <v>53</v>
      </c>
      <c r="D384" s="38"/>
      <c r="E384" s="37"/>
      <c r="F384" s="37"/>
      <c r="G384" s="37"/>
      <c r="H384" s="37"/>
      <c r="I384" s="38"/>
      <c r="J384" s="37"/>
      <c r="K384" s="38"/>
      <c r="L384" s="37"/>
      <c r="M384" s="27"/>
      <c r="N384" s="26"/>
      <c r="O384" s="25"/>
      <c r="P384" s="26"/>
      <c r="Q384" s="25"/>
      <c r="R384" s="25"/>
      <c r="S384" s="25"/>
      <c r="T384" s="25"/>
    </row>
    <row r="385" spans="1:20" ht="20.100000000000001" customHeight="1">
      <c r="A385" s="45" t="s">
        <v>52</v>
      </c>
      <c r="B385" s="43"/>
      <c r="C385" s="519" t="s">
        <v>51</v>
      </c>
      <c r="D385" s="520"/>
      <c r="E385" s="520"/>
      <c r="F385" s="520"/>
      <c r="G385" s="520"/>
      <c r="H385" s="520"/>
      <c r="I385" s="520"/>
      <c r="J385" s="520"/>
      <c r="K385" s="520"/>
      <c r="L385" s="520"/>
      <c r="M385" s="27"/>
      <c r="N385" s="26"/>
      <c r="O385" s="25"/>
      <c r="P385" s="26"/>
      <c r="Q385" s="25"/>
      <c r="R385" s="25"/>
      <c r="S385" s="25"/>
      <c r="T385" s="25"/>
    </row>
    <row r="386" spans="1:20" ht="20.100000000000001" customHeight="1">
      <c r="A386" s="44"/>
      <c r="B386" s="43"/>
      <c r="C386" s="519" t="s">
        <v>50</v>
      </c>
      <c r="D386" s="520"/>
      <c r="E386" s="520"/>
      <c r="F386" s="520"/>
      <c r="G386" s="520"/>
      <c r="H386" s="520"/>
      <c r="I386" s="520"/>
      <c r="J386" s="520"/>
      <c r="K386" s="520"/>
      <c r="L386" s="520"/>
      <c r="M386" s="27"/>
      <c r="N386" s="26"/>
      <c r="O386" s="25"/>
      <c r="P386" s="26"/>
      <c r="Q386" s="25"/>
      <c r="R386" s="25"/>
      <c r="S386" s="25"/>
      <c r="T386" s="25"/>
    </row>
    <row r="387" spans="1:20" ht="20.100000000000001" customHeight="1">
      <c r="A387" s="44"/>
      <c r="B387" s="43"/>
      <c r="C387" s="519" t="s">
        <v>49</v>
      </c>
      <c r="D387" s="520"/>
      <c r="E387" s="520"/>
      <c r="F387" s="520"/>
      <c r="G387" s="520"/>
      <c r="H387" s="520"/>
      <c r="I387" s="520"/>
      <c r="J387" s="520"/>
      <c r="K387" s="520"/>
      <c r="L387" s="520"/>
      <c r="M387" s="27"/>
      <c r="N387" s="26"/>
      <c r="O387" s="25"/>
      <c r="P387" s="26"/>
      <c r="Q387" s="25"/>
      <c r="R387" s="25"/>
      <c r="S387" s="25"/>
      <c r="T387" s="25"/>
    </row>
    <row r="388" spans="1:20" ht="20.100000000000001" customHeight="1">
      <c r="A388" s="44"/>
      <c r="B388" s="43"/>
      <c r="C388" s="519" t="s">
        <v>48</v>
      </c>
      <c r="D388" s="520"/>
      <c r="E388" s="520"/>
      <c r="F388" s="520"/>
      <c r="G388" s="520"/>
      <c r="H388" s="520"/>
      <c r="I388" s="520"/>
      <c r="J388" s="520"/>
      <c r="K388" s="520"/>
      <c r="L388" s="520"/>
      <c r="M388" s="27"/>
      <c r="N388" s="26"/>
      <c r="O388" s="25"/>
      <c r="P388" s="26"/>
      <c r="Q388" s="25"/>
      <c r="R388" s="25"/>
      <c r="S388" s="25"/>
      <c r="T388" s="25"/>
    </row>
    <row r="389" spans="1:20" ht="19.5" customHeight="1">
      <c r="A389" s="42" t="s">
        <v>47</v>
      </c>
      <c r="B389" s="41"/>
      <c r="C389" s="46" t="s">
        <v>682</v>
      </c>
      <c r="D389" s="40"/>
      <c r="E389" s="39"/>
      <c r="F389" s="39"/>
      <c r="G389" s="39"/>
      <c r="H389" s="39"/>
      <c r="I389" s="40"/>
      <c r="J389" s="39"/>
      <c r="K389" s="40"/>
      <c r="L389" s="39"/>
      <c r="M389" s="27"/>
      <c r="N389" s="26"/>
      <c r="O389" s="25"/>
      <c r="P389" s="26"/>
      <c r="Q389" s="25"/>
      <c r="R389" s="25"/>
      <c r="S389" s="25"/>
      <c r="T389" s="25"/>
    </row>
    <row r="390" spans="1:20" ht="19.5" customHeight="1">
      <c r="A390" s="31"/>
      <c r="B390" s="31"/>
      <c r="C390" s="46" t="s">
        <v>683</v>
      </c>
      <c r="D390" s="38"/>
      <c r="E390" s="37"/>
      <c r="F390" s="37"/>
      <c r="G390" s="37"/>
      <c r="H390" s="37"/>
      <c r="I390" s="38"/>
      <c r="J390" s="37"/>
      <c r="K390" s="38"/>
      <c r="L390" s="37"/>
      <c r="M390" s="27"/>
      <c r="N390" s="26"/>
      <c r="O390" s="25"/>
      <c r="P390" s="26"/>
      <c r="Q390" s="25"/>
      <c r="R390" s="25"/>
      <c r="S390" s="25"/>
      <c r="T390" s="25"/>
    </row>
    <row r="391" spans="1:20" ht="19.5" customHeight="1">
      <c r="A391" s="30" t="s">
        <v>46</v>
      </c>
      <c r="B391" s="31"/>
      <c r="C391" s="46" t="s">
        <v>684</v>
      </c>
      <c r="D391" s="36"/>
      <c r="E391" s="36"/>
      <c r="F391" s="36"/>
      <c r="G391" s="36"/>
      <c r="H391" s="36"/>
      <c r="I391" s="36"/>
      <c r="J391" s="406"/>
      <c r="K391" s="36"/>
      <c r="L391" s="36"/>
      <c r="M391" s="32"/>
      <c r="N391" s="26"/>
      <c r="O391" s="25"/>
      <c r="P391" s="26"/>
      <c r="Q391" s="25"/>
      <c r="R391" s="25"/>
      <c r="S391" s="25"/>
      <c r="T391" s="25"/>
    </row>
    <row r="392" spans="1:20" ht="19.5" customHeight="1">
      <c r="A392" s="31"/>
      <c r="B392" s="31"/>
      <c r="C392" s="46" t="s">
        <v>685</v>
      </c>
      <c r="D392" s="38"/>
      <c r="E392" s="38"/>
      <c r="F392" s="38"/>
      <c r="G392" s="38"/>
      <c r="H392" s="38"/>
      <c r="I392" s="38"/>
      <c r="J392" s="37"/>
      <c r="K392" s="38"/>
      <c r="L392" s="38"/>
      <c r="M392" s="27"/>
      <c r="N392" s="25"/>
      <c r="O392" s="25"/>
      <c r="P392" s="26"/>
      <c r="Q392" s="25"/>
      <c r="R392" s="25"/>
      <c r="S392" s="25"/>
      <c r="T392" s="25"/>
    </row>
    <row r="393" spans="1:20" ht="19.5" customHeight="1">
      <c r="A393" s="31"/>
      <c r="B393" s="31"/>
      <c r="C393" s="46" t="s">
        <v>45</v>
      </c>
      <c r="D393" s="38"/>
      <c r="E393" s="38"/>
      <c r="F393" s="38"/>
      <c r="G393" s="38"/>
      <c r="H393" s="38"/>
      <c r="I393" s="38"/>
      <c r="J393" s="38"/>
      <c r="K393" s="38"/>
      <c r="L393" s="38"/>
      <c r="M393" s="27"/>
      <c r="N393" s="25"/>
      <c r="O393" s="25"/>
      <c r="P393" s="26"/>
      <c r="Q393" s="25"/>
      <c r="R393" s="25"/>
      <c r="S393" s="25"/>
      <c r="T393" s="25"/>
    </row>
    <row r="394" spans="1:20" ht="15" customHeight="1">
      <c r="A394" s="30" t="s">
        <v>44</v>
      </c>
      <c r="B394" s="27"/>
      <c r="C394" s="29" t="s">
        <v>43</v>
      </c>
      <c r="D394" s="27"/>
      <c r="E394" s="27"/>
      <c r="F394" s="27"/>
      <c r="G394" s="27"/>
      <c r="H394" s="27"/>
      <c r="I394" s="27"/>
      <c r="J394" s="27"/>
      <c r="K394" s="27"/>
      <c r="L394" s="27"/>
      <c r="M394" s="27"/>
      <c r="N394" s="25"/>
      <c r="O394" s="25"/>
      <c r="P394" s="26"/>
      <c r="Q394" s="25"/>
      <c r="R394" s="25"/>
      <c r="S394" s="25"/>
      <c r="T394" s="25"/>
    </row>
    <row r="395" spans="1:20" ht="15" customHeight="1">
      <c r="A395" s="28"/>
      <c r="B395" s="27"/>
      <c r="C395" s="27"/>
      <c r="D395" s="27"/>
      <c r="E395" s="27"/>
      <c r="F395" s="27"/>
      <c r="G395" s="27"/>
      <c r="H395" s="27"/>
      <c r="I395" s="27"/>
      <c r="J395" s="27"/>
      <c r="K395" s="27"/>
      <c r="L395" s="27"/>
      <c r="M395" s="27"/>
      <c r="N395" s="25"/>
      <c r="O395" s="25"/>
      <c r="P395" s="26"/>
      <c r="Q395" s="25"/>
      <c r="R395" s="25"/>
      <c r="S395" s="25"/>
      <c r="T395" s="25"/>
    </row>
    <row r="396" spans="1:20" ht="15" customHeight="1">
      <c r="A396" s="28"/>
      <c r="B396" s="27"/>
      <c r="C396" s="27"/>
      <c r="D396" s="27"/>
      <c r="E396" s="27"/>
      <c r="F396" s="27"/>
      <c r="G396" s="27"/>
      <c r="H396" s="27"/>
      <c r="I396" s="27"/>
      <c r="J396" s="27"/>
      <c r="K396" s="27"/>
      <c r="L396" s="27"/>
      <c r="M396" s="27"/>
      <c r="N396" s="25"/>
      <c r="O396" s="25"/>
      <c r="P396" s="26"/>
      <c r="Q396" s="25"/>
      <c r="R396" s="25"/>
      <c r="S396" s="25"/>
      <c r="T396" s="25"/>
    </row>
    <row r="397" spans="1:20" ht="15" customHeight="1">
      <c r="A397" s="28"/>
      <c r="B397" s="27"/>
      <c r="C397" s="27"/>
      <c r="D397" s="27"/>
      <c r="E397" s="27"/>
      <c r="F397" s="27"/>
      <c r="G397" s="27"/>
      <c r="H397" s="27"/>
      <c r="I397" s="27"/>
      <c r="J397" s="27"/>
      <c r="K397" s="27"/>
      <c r="L397" s="27"/>
      <c r="M397" s="27"/>
      <c r="N397" s="25"/>
      <c r="O397" s="25"/>
      <c r="P397" s="26"/>
      <c r="Q397" s="25"/>
      <c r="R397" s="25"/>
      <c r="S397" s="25"/>
      <c r="T397" s="25"/>
    </row>
    <row r="398" spans="1:20" ht="15" customHeight="1">
      <c r="A398" s="28"/>
      <c r="B398" s="27"/>
      <c r="C398" s="27"/>
      <c r="D398" s="27"/>
      <c r="E398" s="27"/>
      <c r="F398" s="27"/>
      <c r="G398" s="27"/>
      <c r="H398" s="27"/>
      <c r="I398" s="27"/>
      <c r="J398" s="27"/>
      <c r="K398" s="27"/>
      <c r="L398" s="27"/>
      <c r="M398" s="27"/>
      <c r="N398" s="25"/>
      <c r="O398" s="25"/>
      <c r="P398" s="26"/>
      <c r="Q398" s="25"/>
      <c r="R398" s="25"/>
      <c r="S398" s="25"/>
      <c r="T398" s="25"/>
    </row>
    <row r="399" spans="1:20" ht="15" customHeight="1">
      <c r="A399" s="28"/>
      <c r="B399" s="27"/>
      <c r="C399" s="27"/>
      <c r="D399" s="27"/>
      <c r="E399" s="27"/>
      <c r="F399" s="27"/>
      <c r="G399" s="27"/>
      <c r="H399" s="27"/>
      <c r="I399" s="27"/>
      <c r="J399" s="27"/>
      <c r="K399" s="27"/>
      <c r="L399" s="27"/>
      <c r="M399" s="27"/>
      <c r="N399" s="25"/>
      <c r="O399" s="25"/>
      <c r="P399" s="26"/>
      <c r="Q399" s="25"/>
      <c r="R399" s="25"/>
      <c r="S399" s="25"/>
      <c r="T399" s="25"/>
    </row>
    <row r="400" spans="1:20" ht="15" customHeight="1">
      <c r="A400" s="28"/>
      <c r="B400" s="27"/>
      <c r="C400" s="27"/>
      <c r="D400" s="27"/>
      <c r="E400" s="27"/>
      <c r="F400" s="27"/>
      <c r="G400" s="27"/>
      <c r="H400" s="27"/>
      <c r="I400" s="27"/>
      <c r="J400" s="27"/>
      <c r="K400" s="27"/>
      <c r="L400" s="27"/>
      <c r="M400" s="27"/>
      <c r="N400" s="25"/>
      <c r="O400" s="25"/>
      <c r="P400" s="26"/>
      <c r="Q400" s="25"/>
      <c r="R400" s="25"/>
      <c r="S400" s="25"/>
      <c r="T400" s="25"/>
    </row>
    <row r="401" spans="1:20" ht="15" customHeight="1">
      <c r="A401" s="28"/>
      <c r="B401" s="27"/>
      <c r="C401" s="27"/>
      <c r="D401" s="27"/>
      <c r="E401" s="27"/>
      <c r="F401" s="27"/>
      <c r="G401" s="27"/>
      <c r="H401" s="27"/>
      <c r="I401" s="27"/>
      <c r="J401" s="27"/>
      <c r="K401" s="27"/>
      <c r="L401" s="27"/>
      <c r="M401" s="27"/>
      <c r="N401" s="25"/>
      <c r="O401" s="25"/>
      <c r="P401" s="26"/>
      <c r="Q401" s="25"/>
      <c r="R401" s="25"/>
      <c r="S401" s="25"/>
      <c r="T401" s="25"/>
    </row>
    <row r="402" spans="1:20" ht="15" customHeight="1">
      <c r="A402" s="28"/>
      <c r="B402" s="27"/>
      <c r="C402" s="27"/>
      <c r="D402" s="27"/>
      <c r="E402" s="27"/>
      <c r="F402" s="27"/>
      <c r="G402" s="27"/>
      <c r="H402" s="27"/>
      <c r="I402" s="27"/>
      <c r="J402" s="27"/>
      <c r="K402" s="27"/>
      <c r="L402" s="27"/>
      <c r="M402" s="27"/>
      <c r="N402" s="25"/>
      <c r="O402" s="25"/>
      <c r="P402" s="26"/>
      <c r="Q402" s="25"/>
      <c r="R402" s="25"/>
      <c r="S402" s="25"/>
      <c r="T402" s="25"/>
    </row>
    <row r="403" spans="1:20" ht="15" customHeight="1">
      <c r="A403" s="28"/>
      <c r="B403" s="27"/>
      <c r="C403" s="27"/>
      <c r="D403" s="27"/>
      <c r="E403" s="27"/>
      <c r="F403" s="27"/>
      <c r="G403" s="27"/>
      <c r="H403" s="27"/>
      <c r="I403" s="27"/>
      <c r="J403" s="27"/>
      <c r="K403" s="27"/>
      <c r="L403" s="27"/>
      <c r="M403" s="27"/>
      <c r="N403" s="25"/>
      <c r="O403" s="25"/>
      <c r="P403" s="26"/>
      <c r="Q403" s="25"/>
      <c r="R403" s="25"/>
      <c r="S403" s="25"/>
      <c r="T403" s="25"/>
    </row>
    <row r="404" spans="1:20">
      <c r="A404" s="28"/>
      <c r="B404" s="27"/>
      <c r="C404" s="27"/>
      <c r="D404" s="27"/>
      <c r="E404" s="27"/>
      <c r="F404" s="27"/>
      <c r="G404" s="27"/>
      <c r="H404" s="27"/>
      <c r="I404" s="27"/>
      <c r="J404" s="27"/>
      <c r="K404" s="27"/>
      <c r="L404" s="27"/>
      <c r="M404" s="27"/>
      <c r="N404" s="25"/>
      <c r="O404" s="25"/>
      <c r="P404" s="26"/>
      <c r="Q404" s="25"/>
      <c r="R404" s="25"/>
      <c r="S404" s="25"/>
      <c r="T404" s="25"/>
    </row>
    <row r="405" spans="1:20">
      <c r="A405" s="28"/>
      <c r="B405" s="27"/>
      <c r="C405" s="27"/>
      <c r="D405" s="27"/>
      <c r="E405" s="27"/>
      <c r="F405" s="27"/>
      <c r="G405" s="27"/>
      <c r="H405" s="27"/>
      <c r="I405" s="27"/>
      <c r="J405" s="27"/>
      <c r="K405" s="27"/>
      <c r="L405" s="27"/>
      <c r="M405" s="27"/>
      <c r="N405" s="25"/>
      <c r="O405" s="25"/>
      <c r="P405" s="26"/>
      <c r="Q405" s="25"/>
      <c r="R405" s="25"/>
      <c r="S405" s="25"/>
      <c r="T405" s="25"/>
    </row>
    <row r="406" spans="1:20">
      <c r="A406" s="28"/>
      <c r="B406" s="27"/>
      <c r="C406" s="27"/>
      <c r="D406" s="27"/>
      <c r="E406" s="27"/>
      <c r="F406" s="27"/>
      <c r="G406" s="27"/>
      <c r="H406" s="27"/>
      <c r="I406" s="27"/>
      <c r="J406" s="27"/>
      <c r="K406" s="27"/>
      <c r="L406" s="27"/>
      <c r="M406" s="27"/>
      <c r="N406" s="25"/>
      <c r="O406" s="25"/>
      <c r="P406" s="26"/>
      <c r="Q406" s="25"/>
      <c r="R406" s="25"/>
      <c r="S406" s="25"/>
      <c r="T406" s="25"/>
    </row>
    <row r="407" spans="1:20">
      <c r="A407" s="28"/>
      <c r="B407" s="27"/>
      <c r="C407" s="27"/>
      <c r="D407" s="27"/>
      <c r="E407" s="27"/>
      <c r="F407" s="27"/>
      <c r="G407" s="27"/>
      <c r="H407" s="27"/>
      <c r="I407" s="27"/>
      <c r="J407" s="27"/>
      <c r="K407" s="27"/>
      <c r="L407" s="27"/>
      <c r="M407" s="27"/>
      <c r="N407" s="25"/>
      <c r="O407" s="25"/>
      <c r="P407" s="26"/>
      <c r="Q407" s="25"/>
      <c r="R407" s="25"/>
      <c r="S407" s="25"/>
      <c r="T407" s="25"/>
    </row>
    <row r="408" spans="1:20">
      <c r="A408" s="28"/>
      <c r="B408" s="27"/>
      <c r="C408" s="27"/>
      <c r="D408" s="27"/>
      <c r="E408" s="27"/>
      <c r="F408" s="27"/>
      <c r="G408" s="27"/>
      <c r="H408" s="27"/>
      <c r="I408" s="27"/>
      <c r="J408" s="27"/>
      <c r="K408" s="27"/>
      <c r="L408" s="27"/>
      <c r="M408" s="27"/>
      <c r="N408" s="25"/>
      <c r="O408" s="25"/>
      <c r="P408" s="26"/>
      <c r="Q408" s="25"/>
      <c r="R408" s="25"/>
      <c r="S408" s="25"/>
      <c r="T408" s="25"/>
    </row>
    <row r="409" spans="1:20">
      <c r="A409" s="28"/>
      <c r="B409" s="27"/>
      <c r="C409" s="27"/>
      <c r="D409" s="27"/>
      <c r="E409" s="27"/>
      <c r="F409" s="27"/>
      <c r="G409" s="27"/>
      <c r="H409" s="27"/>
      <c r="I409" s="27"/>
      <c r="J409" s="27"/>
      <c r="K409" s="27"/>
      <c r="L409" s="27"/>
      <c r="M409" s="27"/>
      <c r="N409" s="25"/>
      <c r="O409" s="25"/>
      <c r="P409" s="26"/>
      <c r="Q409" s="25"/>
      <c r="R409" s="25"/>
      <c r="S409" s="25"/>
      <c r="T409" s="25"/>
    </row>
    <row r="410" spans="1:20">
      <c r="A410" s="28"/>
      <c r="B410" s="27"/>
      <c r="C410" s="27"/>
      <c r="D410" s="27"/>
      <c r="E410" s="27"/>
      <c r="F410" s="27"/>
      <c r="G410" s="27"/>
      <c r="H410" s="27"/>
      <c r="I410" s="27"/>
      <c r="J410" s="27"/>
      <c r="K410" s="27"/>
      <c r="L410" s="27"/>
      <c r="M410" s="27"/>
      <c r="N410" s="25"/>
      <c r="O410" s="25"/>
      <c r="P410" s="26"/>
      <c r="Q410" s="25"/>
      <c r="R410" s="25"/>
      <c r="S410" s="25"/>
      <c r="T410" s="25"/>
    </row>
    <row r="411" spans="1:20">
      <c r="A411" s="28"/>
      <c r="B411" s="27"/>
      <c r="C411" s="27"/>
      <c r="D411" s="27"/>
      <c r="E411" s="27"/>
      <c r="F411" s="27"/>
      <c r="G411" s="27"/>
      <c r="H411" s="27"/>
      <c r="I411" s="27"/>
      <c r="J411" s="27"/>
      <c r="K411" s="27"/>
      <c r="L411" s="27"/>
      <c r="M411" s="27"/>
      <c r="N411" s="25"/>
      <c r="O411" s="25"/>
      <c r="P411" s="26"/>
      <c r="Q411" s="25"/>
      <c r="R411" s="25"/>
      <c r="S411" s="25"/>
      <c r="T411" s="25"/>
    </row>
    <row r="412" spans="1:20">
      <c r="A412" s="28"/>
      <c r="B412" s="27"/>
      <c r="C412" s="27"/>
      <c r="D412" s="27"/>
      <c r="E412" s="27"/>
      <c r="F412" s="27"/>
      <c r="G412" s="27"/>
      <c r="H412" s="27"/>
      <c r="I412" s="27"/>
      <c r="J412" s="27"/>
      <c r="K412" s="27"/>
      <c r="L412" s="27"/>
      <c r="M412" s="27"/>
      <c r="N412" s="25"/>
      <c r="O412" s="25"/>
      <c r="P412" s="26"/>
      <c r="Q412" s="25"/>
      <c r="R412" s="25"/>
      <c r="S412" s="25"/>
      <c r="T412" s="25"/>
    </row>
    <row r="413" spans="1:20">
      <c r="A413" s="28"/>
      <c r="B413" s="27"/>
      <c r="C413" s="27"/>
      <c r="D413" s="27"/>
      <c r="E413" s="27"/>
      <c r="F413" s="27"/>
      <c r="G413" s="27"/>
      <c r="H413" s="27"/>
      <c r="I413" s="27"/>
      <c r="J413" s="27"/>
      <c r="K413" s="27"/>
      <c r="L413" s="27"/>
      <c r="M413" s="27"/>
      <c r="N413" s="25"/>
      <c r="O413" s="25"/>
      <c r="P413" s="26"/>
      <c r="Q413" s="25"/>
      <c r="R413" s="25"/>
      <c r="S413" s="25"/>
      <c r="T413" s="25"/>
    </row>
    <row r="414" spans="1:20">
      <c r="A414" s="28"/>
      <c r="B414" s="27"/>
      <c r="C414" s="27"/>
      <c r="D414" s="27"/>
      <c r="E414" s="27"/>
      <c r="F414" s="27"/>
      <c r="G414" s="27"/>
      <c r="H414" s="27"/>
      <c r="I414" s="27"/>
      <c r="J414" s="27"/>
      <c r="K414" s="27"/>
      <c r="L414" s="27"/>
      <c r="M414" s="27"/>
      <c r="N414" s="25"/>
      <c r="O414" s="25"/>
      <c r="P414" s="26"/>
      <c r="Q414" s="25"/>
      <c r="R414" s="25"/>
      <c r="S414" s="25"/>
      <c r="T414" s="25"/>
    </row>
    <row r="415" spans="1:20">
      <c r="C415" s="27"/>
      <c r="D415" s="27"/>
      <c r="E415" s="27"/>
      <c r="F415" s="27"/>
      <c r="G415" s="27"/>
      <c r="H415" s="27"/>
      <c r="I415" s="27"/>
      <c r="J415" s="27"/>
      <c r="K415" s="27"/>
      <c r="L415" s="27"/>
      <c r="M415" s="27"/>
      <c r="N415" s="25"/>
      <c r="O415" s="25"/>
      <c r="P415" s="26"/>
      <c r="Q415" s="25"/>
      <c r="R415" s="25"/>
      <c r="S415" s="25"/>
      <c r="T415" s="25"/>
    </row>
    <row r="416" spans="1:20">
      <c r="C416" s="27"/>
      <c r="D416" s="27"/>
      <c r="E416" s="27"/>
      <c r="F416" s="27"/>
      <c r="G416" s="27"/>
      <c r="H416" s="27"/>
      <c r="I416" s="27"/>
      <c r="J416" s="27"/>
      <c r="K416" s="27"/>
      <c r="L416" s="27"/>
      <c r="M416" s="27"/>
      <c r="N416" s="25"/>
      <c r="O416" s="25"/>
      <c r="P416" s="26"/>
      <c r="Q416" s="25"/>
      <c r="R416" s="25"/>
      <c r="S416" s="25"/>
      <c r="T416" s="25"/>
    </row>
    <row r="417" spans="3:20">
      <c r="C417" s="27"/>
      <c r="D417" s="27"/>
      <c r="E417" s="27"/>
      <c r="F417" s="27"/>
      <c r="G417" s="27"/>
      <c r="H417" s="27"/>
      <c r="I417" s="27"/>
      <c r="J417" s="27"/>
      <c r="K417" s="27"/>
      <c r="L417" s="27"/>
      <c r="M417" s="27"/>
      <c r="N417" s="25"/>
      <c r="O417" s="25"/>
      <c r="P417" s="26"/>
      <c r="Q417" s="25"/>
      <c r="R417" s="25"/>
      <c r="S417" s="25"/>
      <c r="T417" s="25"/>
    </row>
    <row r="418" spans="3:20">
      <c r="C418" s="27"/>
      <c r="D418" s="27"/>
      <c r="E418" s="27"/>
      <c r="F418" s="27"/>
      <c r="G418" s="27"/>
      <c r="H418" s="27"/>
      <c r="I418" s="27"/>
      <c r="J418" s="27"/>
      <c r="K418" s="27"/>
      <c r="L418" s="27"/>
      <c r="M418" s="27"/>
      <c r="N418" s="25"/>
      <c r="O418" s="25"/>
      <c r="P418" s="26"/>
      <c r="Q418" s="25"/>
      <c r="R418" s="25"/>
      <c r="S418" s="25"/>
      <c r="T418" s="25"/>
    </row>
    <row r="419" spans="3:20">
      <c r="C419" s="27"/>
      <c r="D419" s="27"/>
      <c r="E419" s="27"/>
      <c r="F419" s="27"/>
      <c r="G419" s="27"/>
      <c r="H419" s="27"/>
      <c r="I419" s="27"/>
      <c r="J419" s="27"/>
      <c r="K419" s="27"/>
      <c r="L419" s="27"/>
      <c r="M419" s="27"/>
      <c r="N419" s="25"/>
      <c r="O419" s="25"/>
      <c r="P419" s="26"/>
      <c r="Q419" s="25"/>
      <c r="R419" s="25"/>
      <c r="S419" s="25"/>
      <c r="T419" s="25"/>
    </row>
    <row r="420" spans="3:20">
      <c r="C420" s="27"/>
      <c r="D420" s="27"/>
      <c r="E420" s="27"/>
      <c r="F420" s="27"/>
      <c r="G420" s="27"/>
      <c r="H420" s="27"/>
      <c r="I420" s="27"/>
      <c r="J420" s="27"/>
      <c r="K420" s="27"/>
      <c r="L420" s="27"/>
      <c r="M420" s="27"/>
      <c r="N420" s="25"/>
      <c r="O420" s="25"/>
      <c r="P420" s="26"/>
      <c r="Q420" s="25"/>
      <c r="R420" s="25"/>
      <c r="S420" s="25"/>
      <c r="T420" s="25"/>
    </row>
    <row r="421" spans="3:20">
      <c r="C421" s="27"/>
      <c r="D421" s="27"/>
      <c r="E421" s="27"/>
      <c r="F421" s="27"/>
      <c r="G421" s="27"/>
      <c r="H421" s="27"/>
      <c r="I421" s="27"/>
      <c r="J421" s="27"/>
      <c r="K421" s="27"/>
      <c r="L421" s="27"/>
      <c r="M421" s="27"/>
      <c r="N421" s="25"/>
      <c r="O421" s="25"/>
      <c r="P421" s="26"/>
      <c r="Q421" s="25"/>
      <c r="R421" s="25"/>
      <c r="S421" s="25"/>
      <c r="T421" s="25"/>
    </row>
    <row r="422" spans="3:20">
      <c r="C422" s="27"/>
      <c r="D422" s="27"/>
      <c r="E422" s="27"/>
      <c r="F422" s="27"/>
      <c r="G422" s="27"/>
      <c r="H422" s="27"/>
      <c r="I422" s="27"/>
      <c r="J422" s="27"/>
      <c r="K422" s="27"/>
      <c r="L422" s="27"/>
      <c r="M422" s="27"/>
      <c r="N422" s="25"/>
      <c r="O422" s="25"/>
      <c r="P422" s="26"/>
      <c r="Q422" s="25"/>
      <c r="R422" s="25"/>
      <c r="S422" s="25"/>
      <c r="T422" s="25"/>
    </row>
    <row r="423" spans="3:20">
      <c r="C423" s="27"/>
      <c r="D423" s="27"/>
      <c r="E423" s="27"/>
      <c r="F423" s="27"/>
      <c r="G423" s="27"/>
      <c r="H423" s="27"/>
      <c r="I423" s="27"/>
      <c r="J423" s="27"/>
      <c r="K423" s="27"/>
      <c r="L423" s="27"/>
      <c r="M423" s="27"/>
      <c r="N423" s="25"/>
      <c r="O423" s="25"/>
      <c r="P423" s="26"/>
      <c r="Q423" s="25"/>
      <c r="R423" s="25"/>
      <c r="S423" s="25"/>
      <c r="T423" s="25"/>
    </row>
  </sheetData>
  <mergeCells count="11">
    <mergeCell ref="K225:M225"/>
    <mergeCell ref="L226:M226"/>
    <mergeCell ref="N245:S245"/>
    <mergeCell ref="K312:M312"/>
    <mergeCell ref="L313:M313"/>
    <mergeCell ref="L146:M146"/>
    <mergeCell ref="L1:M1"/>
    <mergeCell ref="L2:M2"/>
    <mergeCell ref="L76:M76"/>
    <mergeCell ref="L77:M77"/>
    <mergeCell ref="L145:M145"/>
  </mergeCells>
  <conditionalFormatting sqref="N39 N33:N36">
    <cfRule type="cellIs" dxfId="0" priority="1" stopIfTrue="1" operator="equal">
      <formula>"ERROR MW detail"</formula>
    </cfRule>
  </conditionalFormatting>
  <pageMargins left="0.56999999999999995" right="0.3" top="0.75" bottom="0.5" header="0.28000000000000003" footer="0.08"/>
  <pageSetup scale="53" fitToHeight="5" orientation="portrait" r:id="rId1"/>
  <headerFooter alignWithMargins="0"/>
  <rowBreaks count="5" manualBreakCount="5">
    <brk id="75" max="12" man="1"/>
    <brk id="144" max="12" man="1"/>
    <brk id="224" max="12" man="1"/>
    <brk id="311" max="12" man="1"/>
    <brk id="394" max="12" man="1"/>
  </rowBreaks>
  <colBreaks count="1" manualBreakCount="1">
    <brk id="13"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315"/>
  <sheetViews>
    <sheetView topLeftCell="A62" zoomScale="70" zoomScaleNormal="70" zoomScaleSheetLayoutView="55" workbookViewId="0">
      <selection activeCell="AB88" sqref="AB88"/>
    </sheetView>
  </sheetViews>
  <sheetFormatPr defaultColWidth="11.28515625" defaultRowHeight="15"/>
  <cols>
    <col min="1" max="1" width="7.7109375" style="553" customWidth="1"/>
    <col min="2" max="2" width="1.85546875" style="553" customWidth="1"/>
    <col min="3" max="3" width="49.28515625" style="553" customWidth="1"/>
    <col min="4" max="4" width="15.7109375" style="553" bestFit="1" customWidth="1"/>
    <col min="5" max="5" width="18.5703125" style="553" customWidth="1"/>
    <col min="6" max="6" width="16.7109375" style="553" customWidth="1"/>
    <col min="7" max="7" width="18.140625" style="553" customWidth="1"/>
    <col min="8" max="8" width="17.85546875" style="553" customWidth="1"/>
    <col min="9" max="10" width="16.42578125" style="553" customWidth="1"/>
    <col min="11" max="11" width="18.28515625" style="553" customWidth="1"/>
    <col min="12" max="12" width="19.140625" style="553" customWidth="1"/>
    <col min="13" max="13" width="16.42578125" style="553" customWidth="1"/>
    <col min="14" max="14" width="17.85546875" style="553" customWidth="1"/>
    <col min="15" max="15" width="22" style="553" customWidth="1"/>
    <col min="16" max="16" width="19.85546875" style="553" bestFit="1" customWidth="1"/>
    <col min="17" max="17" width="18.42578125" style="553" customWidth="1"/>
    <col min="18" max="16384" width="11.28515625" style="553"/>
  </cols>
  <sheetData>
    <row r="1" spans="1:65" ht="15.75">
      <c r="A1" s="552"/>
      <c r="N1" s="554"/>
      <c r="O1" s="555"/>
    </row>
    <row r="2" spans="1:65" ht="15.75">
      <c r="A2" s="552"/>
      <c r="N2" s="554"/>
      <c r="O2" s="555"/>
    </row>
    <row r="4" spans="1:65">
      <c r="N4" s="555" t="s">
        <v>686</v>
      </c>
      <c r="O4" s="555"/>
    </row>
    <row r="5" spans="1:65">
      <c r="C5" s="556" t="s">
        <v>451</v>
      </c>
      <c r="D5" s="556"/>
      <c r="E5" s="556"/>
      <c r="F5" s="556"/>
      <c r="G5" s="557" t="s">
        <v>18</v>
      </c>
      <c r="H5" s="556"/>
      <c r="I5" s="556"/>
      <c r="J5" s="556"/>
      <c r="K5" s="558"/>
      <c r="M5" s="559"/>
      <c r="N5" s="560" t="s">
        <v>735</v>
      </c>
      <c r="O5" s="560"/>
      <c r="P5" s="561"/>
      <c r="Q5" s="562"/>
      <c r="R5" s="561"/>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row>
    <row r="6" spans="1:65">
      <c r="C6" s="556"/>
      <c r="D6" s="556"/>
      <c r="E6" s="563" t="s">
        <v>5</v>
      </c>
      <c r="F6" s="563"/>
      <c r="G6" s="563" t="s">
        <v>452</v>
      </c>
      <c r="H6" s="563"/>
      <c r="I6" s="563"/>
      <c r="J6" s="563"/>
      <c r="K6" s="558"/>
      <c r="M6" s="559"/>
      <c r="N6" s="558"/>
      <c r="O6" s="558"/>
      <c r="P6" s="561"/>
      <c r="Q6" s="564"/>
      <c r="R6" s="561"/>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row>
    <row r="7" spans="1:65">
      <c r="C7" s="559"/>
      <c r="D7" s="559"/>
      <c r="E7" s="559"/>
      <c r="F7" s="559"/>
      <c r="G7" s="559"/>
      <c r="H7" s="559"/>
      <c r="I7" s="559"/>
      <c r="J7" s="559"/>
      <c r="K7" s="559"/>
      <c r="M7" s="559"/>
      <c r="N7" s="559" t="s">
        <v>453</v>
      </c>
      <c r="O7" s="559"/>
      <c r="P7" s="561"/>
      <c r="Q7" s="562"/>
      <c r="R7" s="561"/>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row>
    <row r="8" spans="1:65">
      <c r="A8" s="565"/>
      <c r="C8" s="559"/>
      <c r="D8" s="559"/>
      <c r="E8" s="559"/>
      <c r="F8" s="559"/>
      <c r="G8" s="566" t="s">
        <v>19</v>
      </c>
      <c r="H8" s="559"/>
      <c r="I8" s="559"/>
      <c r="J8" s="559"/>
      <c r="K8" s="559"/>
      <c r="L8" s="559"/>
      <c r="M8" s="559"/>
      <c r="N8" s="559"/>
      <c r="O8" s="559"/>
      <c r="P8" s="561"/>
      <c r="Q8" s="562"/>
      <c r="R8" s="561"/>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row>
    <row r="9" spans="1:65">
      <c r="A9" s="565"/>
      <c r="C9" s="559"/>
      <c r="D9" s="559"/>
      <c r="E9" s="559"/>
      <c r="F9" s="559"/>
      <c r="G9" s="567"/>
      <c r="H9" s="559"/>
      <c r="I9" s="559"/>
      <c r="J9" s="559"/>
      <c r="K9" s="559"/>
      <c r="L9" s="559"/>
      <c r="M9" s="559"/>
      <c r="N9" s="559"/>
      <c r="O9" s="559"/>
      <c r="P9" s="561"/>
      <c r="Q9" s="562"/>
      <c r="R9" s="561"/>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row>
    <row r="10" spans="1:65">
      <c r="A10" s="565"/>
      <c r="C10" s="559" t="s">
        <v>687</v>
      </c>
      <c r="D10" s="559"/>
      <c r="E10" s="559"/>
      <c r="F10" s="559"/>
      <c r="G10" s="567"/>
      <c r="H10" s="559"/>
      <c r="I10" s="559"/>
      <c r="J10" s="559"/>
      <c r="K10" s="559"/>
      <c r="L10" s="559"/>
      <c r="M10" s="559"/>
      <c r="N10" s="559"/>
      <c r="O10" s="559"/>
      <c r="P10" s="561"/>
      <c r="Q10" s="562"/>
      <c r="R10" s="561"/>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row>
    <row r="11" spans="1:65">
      <c r="A11" s="565"/>
      <c r="C11" s="559"/>
      <c r="D11" s="559"/>
      <c r="E11" s="559"/>
      <c r="F11" s="559"/>
      <c r="G11" s="567"/>
      <c r="L11" s="559"/>
      <c r="M11" s="559"/>
      <c r="N11" s="559"/>
      <c r="O11" s="559"/>
      <c r="P11" s="561"/>
      <c r="Q11" s="561"/>
      <c r="R11" s="561"/>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row>
    <row r="12" spans="1:65">
      <c r="A12" s="565"/>
      <c r="C12" s="559"/>
      <c r="D12" s="559"/>
      <c r="E12" s="559"/>
      <c r="F12" s="559"/>
      <c r="G12" s="559"/>
      <c r="L12" s="568"/>
      <c r="M12" s="559"/>
      <c r="N12" s="559"/>
      <c r="O12" s="559"/>
      <c r="P12" s="561"/>
      <c r="Q12" s="561"/>
      <c r="R12" s="561"/>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row>
    <row r="13" spans="1:65">
      <c r="C13" s="569" t="s">
        <v>20</v>
      </c>
      <c r="D13" s="569"/>
      <c r="E13" s="569" t="s">
        <v>21</v>
      </c>
      <c r="F13" s="569"/>
      <c r="G13" s="569" t="s">
        <v>22</v>
      </c>
      <c r="L13" s="570" t="s">
        <v>23</v>
      </c>
      <c r="M13" s="563"/>
      <c r="N13" s="570"/>
      <c r="O13" s="570"/>
      <c r="P13" s="571"/>
      <c r="Q13" s="570"/>
      <c r="R13" s="572"/>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row>
    <row r="14" spans="1:65" ht="15.75">
      <c r="C14" s="573"/>
      <c r="D14" s="573"/>
      <c r="E14" s="574" t="s">
        <v>688</v>
      </c>
      <c r="F14" s="574"/>
      <c r="G14" s="563"/>
      <c r="M14" s="563"/>
      <c r="P14" s="571"/>
      <c r="Q14" s="575"/>
      <c r="R14" s="572"/>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row>
    <row r="15" spans="1:65" ht="15.75">
      <c r="A15" s="565" t="s">
        <v>24</v>
      </c>
      <c r="C15" s="573"/>
      <c r="D15" s="573"/>
      <c r="E15" s="576" t="s">
        <v>454</v>
      </c>
      <c r="F15" s="576"/>
      <c r="G15" s="577" t="s">
        <v>25</v>
      </c>
      <c r="L15" s="577" t="s">
        <v>26</v>
      </c>
      <c r="M15" s="563"/>
      <c r="P15" s="561"/>
      <c r="Q15" s="578"/>
      <c r="R15" s="572"/>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row>
    <row r="16" spans="1:65" ht="15.75">
      <c r="A16" s="565" t="s">
        <v>27</v>
      </c>
      <c r="C16" s="579"/>
      <c r="D16" s="579"/>
      <c r="E16" s="563"/>
      <c r="F16" s="563"/>
      <c r="G16" s="563"/>
      <c r="L16" s="563"/>
      <c r="M16" s="563"/>
      <c r="N16" s="563"/>
      <c r="O16" s="563"/>
      <c r="P16" s="561"/>
      <c r="Q16" s="571"/>
      <c r="R16" s="572"/>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row>
    <row r="17" spans="1:65" ht="15.75">
      <c r="A17" s="580"/>
      <c r="C17" s="573"/>
      <c r="D17" s="573"/>
      <c r="E17" s="563"/>
      <c r="F17" s="563"/>
      <c r="G17" s="563"/>
      <c r="L17" s="563"/>
      <c r="M17" s="563"/>
      <c r="N17" s="563"/>
      <c r="O17" s="563"/>
      <c r="P17" s="561"/>
      <c r="Q17" s="571"/>
      <c r="R17" s="572"/>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row>
    <row r="18" spans="1:65">
      <c r="A18" s="581">
        <v>1</v>
      </c>
      <c r="C18" s="573" t="s">
        <v>455</v>
      </c>
      <c r="D18" s="573"/>
      <c r="E18" s="582" t="s">
        <v>456</v>
      </c>
      <c r="F18" s="582"/>
      <c r="G18" s="583">
        <f>993413784+40815524-18023811</f>
        <v>1016205497</v>
      </c>
      <c r="M18" s="563"/>
      <c r="N18" s="563"/>
      <c r="O18" s="563"/>
      <c r="P18" s="561"/>
      <c r="Q18" s="571"/>
      <c r="R18" s="572"/>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row>
    <row r="19" spans="1:65">
      <c r="A19" s="581">
        <v>2</v>
      </c>
      <c r="C19" s="573" t="s">
        <v>457</v>
      </c>
      <c r="D19" s="573"/>
      <c r="E19" s="582" t="s">
        <v>458</v>
      </c>
      <c r="F19" s="582"/>
      <c r="G19" s="583">
        <f>727505512+40815524-18023811</f>
        <v>750297225</v>
      </c>
      <c r="M19" s="563"/>
      <c r="N19" s="563"/>
      <c r="O19" s="563"/>
      <c r="P19" s="561"/>
      <c r="Q19" s="571"/>
      <c r="R19" s="572"/>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row>
    <row r="20" spans="1:65">
      <c r="A20" s="581"/>
      <c r="E20" s="582"/>
      <c r="F20" s="582"/>
      <c r="M20" s="563"/>
      <c r="N20" s="563"/>
      <c r="O20" s="563"/>
      <c r="P20" s="561"/>
      <c r="Q20" s="571"/>
      <c r="R20" s="572"/>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row>
    <row r="21" spans="1:65">
      <c r="A21" s="581"/>
      <c r="C21" s="573" t="s">
        <v>459</v>
      </c>
      <c r="D21" s="573"/>
      <c r="E21" s="582"/>
      <c r="F21" s="582"/>
      <c r="G21" s="563"/>
      <c r="L21" s="563"/>
      <c r="M21" s="563"/>
      <c r="N21" s="563"/>
      <c r="O21" s="563"/>
      <c r="P21" s="571"/>
      <c r="Q21" s="571"/>
      <c r="R21" s="572"/>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row>
    <row r="22" spans="1:65">
      <c r="A22" s="581">
        <v>3</v>
      </c>
      <c r="C22" s="573" t="s">
        <v>460</v>
      </c>
      <c r="D22" s="573"/>
      <c r="E22" s="582" t="s">
        <v>461</v>
      </c>
      <c r="F22" s="582"/>
      <c r="G22" s="583">
        <v>57893664</v>
      </c>
      <c r="M22" s="563"/>
      <c r="N22" s="563"/>
      <c r="O22" s="563"/>
      <c r="P22" s="571"/>
      <c r="Q22" s="571"/>
      <c r="R22" s="572"/>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row>
    <row r="23" spans="1:65" ht="15.75">
      <c r="A23" s="581">
        <v>4</v>
      </c>
      <c r="C23" s="573" t="s">
        <v>462</v>
      </c>
      <c r="D23" s="573"/>
      <c r="E23" s="582" t="s">
        <v>463</v>
      </c>
      <c r="F23" s="582"/>
      <c r="G23" s="584">
        <f>IF(G22=0,0,G22/G18)</f>
        <v>5.6970429869658536E-2</v>
      </c>
      <c r="L23" s="289">
        <f>G23</f>
        <v>5.6970429869658536E-2</v>
      </c>
      <c r="M23" s="563"/>
      <c r="N23" s="585"/>
      <c r="O23" s="585"/>
      <c r="P23" s="586"/>
      <c r="Q23" s="587"/>
      <c r="R23" s="572"/>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row>
    <row r="24" spans="1:65" ht="15.75">
      <c r="A24" s="581"/>
      <c r="C24" s="573"/>
      <c r="D24" s="573"/>
      <c r="E24" s="582"/>
      <c r="F24" s="582"/>
      <c r="G24" s="584"/>
      <c r="L24" s="289"/>
      <c r="M24" s="563"/>
      <c r="N24" s="585"/>
      <c r="O24" s="585"/>
      <c r="P24" s="586"/>
      <c r="Q24" s="587"/>
      <c r="R24" s="572"/>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row>
    <row r="25" spans="1:65" ht="15.75">
      <c r="A25" s="588"/>
      <c r="B25" s="517"/>
      <c r="C25" s="573" t="s">
        <v>464</v>
      </c>
      <c r="D25" s="573"/>
      <c r="E25" s="589"/>
      <c r="F25" s="589"/>
      <c r="G25" s="563"/>
      <c r="H25" s="517"/>
      <c r="I25" s="517"/>
      <c r="J25" s="517"/>
      <c r="K25" s="517"/>
      <c r="L25" s="563"/>
      <c r="M25" s="563"/>
      <c r="N25" s="585"/>
      <c r="O25" s="585"/>
      <c r="P25" s="586"/>
      <c r="Q25" s="587"/>
      <c r="R25" s="572"/>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row>
    <row r="26" spans="1:65" ht="15.75">
      <c r="A26" s="588" t="s">
        <v>465</v>
      </c>
      <c r="B26" s="517"/>
      <c r="C26" s="573" t="s">
        <v>466</v>
      </c>
      <c r="D26" s="573"/>
      <c r="E26" s="582" t="s">
        <v>467</v>
      </c>
      <c r="F26" s="582"/>
      <c r="G26" s="583">
        <v>3446389</v>
      </c>
      <c r="H26" s="517"/>
      <c r="I26" s="517"/>
      <c r="J26" s="517"/>
      <c r="K26" s="517"/>
      <c r="L26" s="517"/>
      <c r="M26" s="563"/>
      <c r="N26" s="585"/>
      <c r="O26" s="585"/>
      <c r="P26" s="586"/>
      <c r="Q26" s="587"/>
      <c r="R26" s="572"/>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row>
    <row r="27" spans="1:65" ht="15.75">
      <c r="A27" s="588" t="s">
        <v>468</v>
      </c>
      <c r="B27" s="517"/>
      <c r="C27" s="573" t="s">
        <v>469</v>
      </c>
      <c r="D27" s="573"/>
      <c r="E27" s="582" t="s">
        <v>470</v>
      </c>
      <c r="F27" s="582"/>
      <c r="G27" s="584">
        <f>IF(G26=0,0,G26/G18)</f>
        <v>3.3914292042055349E-3</v>
      </c>
      <c r="H27" s="517"/>
      <c r="I27" s="517"/>
      <c r="J27" s="517"/>
      <c r="K27" s="517"/>
      <c r="L27" s="289">
        <f>G27</f>
        <v>3.3914292042055349E-3</v>
      </c>
      <c r="M27" s="563"/>
      <c r="N27" s="585"/>
      <c r="O27" s="585"/>
      <c r="P27" s="586"/>
      <c r="Q27" s="587"/>
      <c r="R27" s="572"/>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row>
    <row r="28" spans="1:65" ht="15.75">
      <c r="A28" s="581"/>
      <c r="C28" s="573"/>
      <c r="D28" s="573"/>
      <c r="E28" s="582"/>
      <c r="F28" s="582"/>
      <c r="G28" s="584"/>
      <c r="L28" s="289"/>
      <c r="M28" s="563"/>
      <c r="N28" s="585"/>
      <c r="O28" s="585"/>
      <c r="P28" s="586"/>
      <c r="Q28" s="587"/>
      <c r="R28" s="572"/>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row>
    <row r="29" spans="1:65">
      <c r="A29" s="590"/>
      <c r="C29" s="573" t="s">
        <v>471</v>
      </c>
      <c r="D29" s="573"/>
      <c r="E29" s="589"/>
      <c r="F29" s="589"/>
      <c r="G29" s="563"/>
      <c r="L29" s="563"/>
      <c r="M29" s="563"/>
      <c r="N29" s="563"/>
      <c r="O29" s="563"/>
      <c r="P29" s="571"/>
      <c r="Q29" s="563"/>
      <c r="R29" s="572"/>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row>
    <row r="30" spans="1:65" ht="15.75">
      <c r="A30" s="590" t="s">
        <v>472</v>
      </c>
      <c r="C30" s="573" t="s">
        <v>473</v>
      </c>
      <c r="D30" s="573"/>
      <c r="E30" s="582" t="s">
        <v>474</v>
      </c>
      <c r="F30" s="582"/>
      <c r="G30" s="583">
        <v>2240317</v>
      </c>
      <c r="M30" s="563"/>
      <c r="N30" s="591"/>
      <c r="O30" s="591"/>
      <c r="P30" s="571"/>
      <c r="Q30" s="592"/>
      <c r="R30" s="572"/>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row>
    <row r="31" spans="1:65" ht="15.75">
      <c r="A31" s="590" t="s">
        <v>475</v>
      </c>
      <c r="C31" s="573" t="s">
        <v>476</v>
      </c>
      <c r="D31" s="573"/>
      <c r="E31" s="582" t="s">
        <v>477</v>
      </c>
      <c r="F31" s="582"/>
      <c r="G31" s="584">
        <f>IF(G30=0,0,G30/G18)</f>
        <v>2.2045905150225734E-3</v>
      </c>
      <c r="L31" s="289">
        <f>G31</f>
        <v>2.2045905150225734E-3</v>
      </c>
      <c r="M31" s="563"/>
      <c r="N31" s="585"/>
      <c r="O31" s="585"/>
      <c r="P31" s="571"/>
      <c r="Q31" s="587"/>
      <c r="R31" s="572"/>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row>
    <row r="32" spans="1:65">
      <c r="A32" s="590"/>
      <c r="C32" s="573"/>
      <c r="D32" s="573"/>
      <c r="E32" s="582"/>
      <c r="F32" s="582"/>
      <c r="G32" s="563"/>
      <c r="L32" s="563"/>
      <c r="M32" s="563"/>
      <c r="R32" s="572"/>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row>
    <row r="33" spans="1:65" ht="15.75">
      <c r="A33" s="593" t="s">
        <v>478</v>
      </c>
      <c r="B33" s="594"/>
      <c r="C33" s="579" t="s">
        <v>479</v>
      </c>
      <c r="D33" s="579"/>
      <c r="E33" s="574" t="s">
        <v>480</v>
      </c>
      <c r="F33" s="574"/>
      <c r="G33" s="595"/>
      <c r="L33" s="290">
        <f>L23+L27+L31</f>
        <v>6.2566449588886644E-2</v>
      </c>
      <c r="M33" s="563"/>
      <c r="R33" s="572"/>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row>
    <row r="34" spans="1:65">
      <c r="A34" s="590"/>
      <c r="C34" s="573"/>
      <c r="D34" s="573"/>
      <c r="E34" s="582"/>
      <c r="F34" s="582"/>
      <c r="G34" s="563"/>
      <c r="L34" s="563"/>
      <c r="M34" s="563"/>
      <c r="N34" s="563"/>
      <c r="O34" s="563"/>
      <c r="P34" s="571"/>
      <c r="Q34" s="596"/>
      <c r="R34" s="572"/>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row>
    <row r="35" spans="1:65">
      <c r="A35" s="588"/>
      <c r="B35" s="597"/>
      <c r="C35" s="563" t="s">
        <v>481</v>
      </c>
      <c r="D35" s="563"/>
      <c r="E35" s="582"/>
      <c r="F35" s="582"/>
      <c r="G35" s="563"/>
      <c r="L35" s="563"/>
      <c r="M35" s="598"/>
      <c r="N35" s="597"/>
      <c r="O35" s="597"/>
      <c r="R35" s="571" t="s">
        <v>5</v>
      </c>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row>
    <row r="36" spans="1:65">
      <c r="A36" s="590" t="s">
        <v>482</v>
      </c>
      <c r="B36" s="597"/>
      <c r="C36" s="563" t="s">
        <v>28</v>
      </c>
      <c r="D36" s="563"/>
      <c r="E36" s="582" t="s">
        <v>483</v>
      </c>
      <c r="F36" s="582"/>
      <c r="G36" s="583">
        <v>0</v>
      </c>
      <c r="L36" s="563"/>
      <c r="M36" s="598"/>
      <c r="N36" s="597"/>
      <c r="O36" s="597"/>
      <c r="R36" s="571"/>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row>
    <row r="37" spans="1:65" ht="15.75">
      <c r="A37" s="590" t="s">
        <v>484</v>
      </c>
      <c r="B37" s="597"/>
      <c r="C37" s="563" t="s">
        <v>485</v>
      </c>
      <c r="D37" s="563"/>
      <c r="E37" s="582" t="s">
        <v>486</v>
      </c>
      <c r="F37" s="582"/>
      <c r="G37" s="584">
        <f>G36/G19</f>
        <v>0</v>
      </c>
      <c r="L37" s="289">
        <f>G37</f>
        <v>0</v>
      </c>
      <c r="M37" s="598"/>
      <c r="N37" s="597"/>
      <c r="O37" s="597"/>
      <c r="P37" s="571"/>
      <c r="Q37" s="571"/>
      <c r="R37" s="571"/>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row>
    <row r="38" spans="1:65">
      <c r="A38" s="590"/>
      <c r="C38" s="563"/>
      <c r="D38" s="563"/>
      <c r="E38" s="582"/>
      <c r="F38" s="582"/>
      <c r="G38" s="563"/>
      <c r="L38" s="563"/>
      <c r="M38" s="563"/>
      <c r="P38" s="561"/>
      <c r="Q38" s="571"/>
      <c r="R38" s="572"/>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row>
    <row r="39" spans="1:65">
      <c r="A39" s="590"/>
      <c r="C39" s="573" t="s">
        <v>29</v>
      </c>
      <c r="D39" s="573"/>
      <c r="E39" s="599"/>
      <c r="F39" s="599"/>
      <c r="M39" s="563"/>
      <c r="P39" s="571"/>
      <c r="Q39" s="571"/>
      <c r="R39" s="572"/>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row>
    <row r="40" spans="1:65">
      <c r="A40" s="590" t="s">
        <v>487</v>
      </c>
      <c r="C40" s="573" t="s">
        <v>488</v>
      </c>
      <c r="D40" s="573"/>
      <c r="E40" s="582" t="s">
        <v>489</v>
      </c>
      <c r="F40" s="582"/>
      <c r="G40" s="583">
        <v>54885110</v>
      </c>
      <c r="L40" s="563"/>
      <c r="M40" s="563"/>
      <c r="P40" s="571"/>
      <c r="Q40" s="571"/>
      <c r="R40" s="572"/>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row>
    <row r="41" spans="1:65" ht="15.75">
      <c r="A41" s="590" t="s">
        <v>490</v>
      </c>
      <c r="B41" s="597"/>
      <c r="C41" s="563" t="s">
        <v>491</v>
      </c>
      <c r="D41" s="563"/>
      <c r="E41" s="582" t="s">
        <v>492</v>
      </c>
      <c r="F41" s="582"/>
      <c r="G41" s="291">
        <f>G40/G19</f>
        <v>7.3151156863201783E-2</v>
      </c>
      <c r="L41" s="289">
        <f>G41</f>
        <v>7.3151156863201783E-2</v>
      </c>
      <c r="M41" s="563"/>
      <c r="Q41" s="600"/>
      <c r="R41" s="571"/>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row>
    <row r="42" spans="1:65">
      <c r="A42" s="590"/>
      <c r="C42" s="573"/>
      <c r="D42" s="573"/>
      <c r="E42" s="582"/>
      <c r="F42" s="582"/>
      <c r="G42" s="563"/>
      <c r="L42" s="563"/>
      <c r="M42" s="563"/>
      <c r="N42" s="599"/>
      <c r="O42" s="599"/>
      <c r="P42" s="571"/>
      <c r="Q42" s="571"/>
      <c r="R42" s="572"/>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row>
    <row r="43" spans="1:65" ht="15.75">
      <c r="A43" s="593" t="s">
        <v>493</v>
      </c>
      <c r="B43" s="594"/>
      <c r="C43" s="579" t="s">
        <v>494</v>
      </c>
      <c r="D43" s="579"/>
      <c r="E43" s="574" t="s">
        <v>495</v>
      </c>
      <c r="F43" s="574"/>
      <c r="G43" s="595"/>
      <c r="L43" s="290">
        <f>L37+L41</f>
        <v>7.3151156863201783E-2</v>
      </c>
      <c r="M43" s="563"/>
      <c r="N43" s="599"/>
      <c r="O43" s="599"/>
      <c r="P43" s="571"/>
      <c r="Q43" s="571"/>
      <c r="R43" s="572"/>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row>
    <row r="44" spans="1:65">
      <c r="M44" s="601"/>
      <c r="N44" s="601"/>
      <c r="O44" s="601"/>
      <c r="P44" s="571"/>
      <c r="Q44" s="571"/>
      <c r="R44" s="572"/>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row>
    <row r="45" spans="1:65" ht="15.75">
      <c r="A45" s="292" t="s">
        <v>496</v>
      </c>
      <c r="B45" s="594"/>
      <c r="C45" s="595" t="s">
        <v>497</v>
      </c>
      <c r="D45" s="517"/>
      <c r="E45" s="582" t="s">
        <v>498</v>
      </c>
      <c r="G45" s="293">
        <v>2.5886532100016374E-3</v>
      </c>
      <c r="L45" s="602">
        <f>G45</f>
        <v>2.5886532100016374E-3</v>
      </c>
      <c r="M45" s="601"/>
      <c r="N45" s="601"/>
      <c r="O45" s="601"/>
      <c r="P45" s="571"/>
      <c r="Q45" s="571"/>
      <c r="R45" s="572"/>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row>
    <row r="46" spans="1:65" ht="15.75">
      <c r="A46" s="594"/>
      <c r="B46" s="594"/>
      <c r="C46" s="603"/>
      <c r="M46" s="601"/>
      <c r="N46" s="601"/>
      <c r="O46" s="601"/>
      <c r="P46" s="571"/>
      <c r="Q46" s="571"/>
      <c r="R46" s="572"/>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row>
    <row r="47" spans="1:65">
      <c r="M47" s="559"/>
      <c r="N47" s="559"/>
      <c r="O47" s="559"/>
      <c r="P47" s="572"/>
      <c r="Q47" s="572"/>
      <c r="R47" s="572"/>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7"/>
      <c r="BG47" s="517"/>
      <c r="BH47" s="517"/>
      <c r="BI47" s="517"/>
      <c r="BJ47" s="517"/>
      <c r="BK47" s="517"/>
      <c r="BL47" s="517"/>
      <c r="BM47" s="517"/>
    </row>
    <row r="48" spans="1:65">
      <c r="M48" s="563"/>
      <c r="N48" s="563"/>
      <c r="O48" s="563"/>
      <c r="P48" s="571"/>
      <c r="Q48" s="561"/>
      <c r="R48" s="572"/>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row>
    <row r="49" spans="1:65" ht="15.75">
      <c r="M49" s="563"/>
      <c r="N49" s="585"/>
      <c r="O49" s="585"/>
      <c r="P49" s="571"/>
      <c r="Q49" s="571"/>
      <c r="R49" s="571"/>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row>
    <row r="50" spans="1:65" ht="15.75">
      <c r="M50" s="563"/>
      <c r="N50" s="585"/>
      <c r="O50" s="585"/>
      <c r="P50" s="571"/>
      <c r="Q50" s="571"/>
      <c r="R50" s="571"/>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row>
    <row r="51" spans="1:65" ht="15.75">
      <c r="M51" s="563"/>
      <c r="N51" s="585"/>
      <c r="O51" s="585"/>
      <c r="P51" s="571"/>
      <c r="Q51" s="571"/>
      <c r="R51" s="571"/>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row>
    <row r="52" spans="1:65" ht="15.75">
      <c r="A52" s="588"/>
      <c r="B52" s="597"/>
      <c r="C52" s="604"/>
      <c r="D52" s="604"/>
      <c r="E52" s="589"/>
      <c r="F52" s="589"/>
      <c r="G52" s="563"/>
      <c r="H52" s="604"/>
      <c r="I52" s="604"/>
      <c r="J52" s="584"/>
      <c r="K52" s="604"/>
      <c r="L52" s="563"/>
      <c r="M52" s="563"/>
      <c r="N52" s="585"/>
      <c r="O52" s="585"/>
      <c r="P52" s="571"/>
      <c r="Q52" s="571"/>
      <c r="R52" s="571"/>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7"/>
    </row>
    <row r="53" spans="1:65" ht="15.75">
      <c r="A53" s="588"/>
      <c r="B53" s="597"/>
      <c r="C53" s="604"/>
      <c r="D53" s="604"/>
      <c r="E53" s="589"/>
      <c r="F53" s="589"/>
      <c r="G53" s="563"/>
      <c r="H53" s="604"/>
      <c r="I53" s="604"/>
      <c r="J53" s="584"/>
      <c r="K53" s="604"/>
      <c r="L53" s="563"/>
      <c r="M53" s="563"/>
      <c r="N53" s="585"/>
      <c r="O53" s="585"/>
      <c r="P53" s="571"/>
      <c r="Q53" s="571"/>
      <c r="R53" s="571"/>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row>
    <row r="54" spans="1:65" ht="15.75">
      <c r="A54" s="605"/>
      <c r="B54" s="517"/>
      <c r="C54" s="588"/>
      <c r="D54" s="588"/>
      <c r="E54" s="589"/>
      <c r="F54" s="589"/>
      <c r="G54" s="563"/>
      <c r="H54" s="604"/>
      <c r="I54" s="604"/>
      <c r="J54" s="584"/>
      <c r="K54" s="604"/>
      <c r="M54" s="563"/>
      <c r="N54" s="606"/>
      <c r="O54" s="607"/>
      <c r="P54" s="608"/>
      <c r="Q54" s="571"/>
      <c r="R54" s="571"/>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row>
    <row r="55" spans="1:65" ht="15.75">
      <c r="A55" s="605"/>
      <c r="B55" s="517"/>
      <c r="C55" s="588"/>
      <c r="D55" s="588"/>
      <c r="E55" s="589"/>
      <c r="F55" s="589"/>
      <c r="G55" s="563"/>
      <c r="H55" s="604"/>
      <c r="I55" s="604"/>
      <c r="J55" s="584"/>
      <c r="K55" s="604"/>
      <c r="M55" s="563"/>
      <c r="N55" s="585"/>
      <c r="O55" s="585"/>
      <c r="P55" s="608"/>
      <c r="Q55" s="571"/>
      <c r="R55" s="571"/>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row>
    <row r="56" spans="1:65" ht="15.75">
      <c r="A56" s="609"/>
      <c r="B56" s="517"/>
      <c r="C56" s="588"/>
      <c r="D56" s="588"/>
      <c r="E56" s="589"/>
      <c r="F56" s="589"/>
      <c r="G56" s="563"/>
      <c r="H56" s="604"/>
      <c r="I56" s="604"/>
      <c r="J56" s="584"/>
      <c r="K56" s="604"/>
      <c r="M56" s="563"/>
      <c r="N56" s="585"/>
      <c r="O56" s="585"/>
      <c r="P56" s="608"/>
      <c r="Q56" s="571"/>
      <c r="R56" s="571"/>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row>
    <row r="57" spans="1:65">
      <c r="A57" s="565"/>
      <c r="C57" s="604"/>
      <c r="D57" s="604"/>
      <c r="E57" s="604"/>
      <c r="F57" s="604"/>
      <c r="G57" s="563"/>
      <c r="H57" s="604"/>
      <c r="I57" s="604"/>
      <c r="J57" s="604"/>
      <c r="K57" s="604"/>
      <c r="M57" s="563"/>
      <c r="N57" s="563"/>
      <c r="O57" s="563"/>
      <c r="P57" s="571"/>
      <c r="Q57" s="571"/>
      <c r="R57" s="571" t="s">
        <v>5</v>
      </c>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row>
    <row r="58" spans="1:65" ht="15.75">
      <c r="A58" s="552"/>
      <c r="N58" s="554"/>
      <c r="O58" s="555"/>
    </row>
    <row r="59" spans="1:65" ht="15.75">
      <c r="A59" s="552"/>
      <c r="N59" s="554"/>
      <c r="O59" s="555"/>
    </row>
    <row r="61" spans="1:65">
      <c r="A61" s="565"/>
      <c r="C61" s="604"/>
      <c r="D61" s="604"/>
      <c r="E61" s="604"/>
      <c r="F61" s="604"/>
      <c r="G61" s="563"/>
      <c r="H61" s="604"/>
      <c r="I61" s="604"/>
      <c r="J61" s="604"/>
      <c r="K61" s="604"/>
      <c r="M61" s="563"/>
      <c r="O61" s="555"/>
      <c r="P61" s="571"/>
      <c r="Q61" s="555" t="str">
        <f>N4</f>
        <v>Attachment GG - GRE</v>
      </c>
      <c r="R61" s="572"/>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row>
    <row r="62" spans="1:65">
      <c r="A62" s="565"/>
      <c r="C62" s="573" t="str">
        <f>C5</f>
        <v>Formula Rate calculation</v>
      </c>
      <c r="D62" s="573"/>
      <c r="E62" s="604"/>
      <c r="F62" s="604"/>
      <c r="G62" s="604" t="str">
        <f>G5</f>
        <v xml:space="preserve">     Rate Formula Template</v>
      </c>
      <c r="H62" s="604"/>
      <c r="I62" s="604"/>
      <c r="J62" s="604"/>
      <c r="K62" s="604"/>
      <c r="M62" s="563"/>
      <c r="O62" s="610"/>
      <c r="P62" s="571"/>
      <c r="Q62" s="610" t="str">
        <f>N5</f>
        <v>For the 12 months ended 12/31/2015</v>
      </c>
      <c r="R62" s="572"/>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517"/>
      <c r="BD62" s="517"/>
      <c r="BE62" s="517"/>
      <c r="BF62" s="517"/>
      <c r="BG62" s="517"/>
      <c r="BH62" s="517"/>
      <c r="BI62" s="517"/>
      <c r="BJ62" s="517"/>
      <c r="BK62" s="517"/>
      <c r="BL62" s="517"/>
      <c r="BM62" s="517"/>
    </row>
    <row r="63" spans="1:65">
      <c r="A63" s="565"/>
      <c r="C63" s="573"/>
      <c r="D63" s="573"/>
      <c r="E63" s="604"/>
      <c r="F63" s="604"/>
      <c r="G63" s="604" t="str">
        <f>G6</f>
        <v xml:space="preserve"> Utilizing Attachment O Data</v>
      </c>
      <c r="H63" s="604"/>
      <c r="I63" s="604"/>
      <c r="J63" s="604"/>
      <c r="K63" s="604"/>
      <c r="L63" s="563"/>
      <c r="M63" s="563"/>
      <c r="P63" s="571"/>
      <c r="R63" s="572"/>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row>
    <row r="64" spans="1:65" ht="14.25" customHeight="1">
      <c r="A64" s="565"/>
      <c r="C64" s="604"/>
      <c r="D64" s="604"/>
      <c r="E64" s="604"/>
      <c r="F64" s="604"/>
      <c r="G64" s="604"/>
      <c r="H64" s="604"/>
      <c r="I64" s="604"/>
      <c r="J64" s="604"/>
      <c r="K64" s="604"/>
      <c r="M64" s="563"/>
      <c r="O64" s="604"/>
      <c r="P64" s="571"/>
      <c r="Q64" s="604" t="s">
        <v>499</v>
      </c>
      <c r="R64" s="572"/>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row>
    <row r="65" spans="1:67">
      <c r="A65" s="565"/>
      <c r="E65" s="604"/>
      <c r="F65" s="604"/>
      <c r="G65" s="604" t="str">
        <f>G8</f>
        <v>Great River Energy</v>
      </c>
      <c r="H65" s="604"/>
      <c r="I65" s="604"/>
      <c r="J65" s="604"/>
      <c r="K65" s="604"/>
      <c r="L65" s="604"/>
      <c r="M65" s="563"/>
      <c r="N65" s="563"/>
      <c r="O65" s="563"/>
      <c r="P65" s="571"/>
      <c r="Q65" s="561"/>
      <c r="R65" s="572"/>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row>
    <row r="66" spans="1:67">
      <c r="A66" s="565"/>
      <c r="E66" s="573"/>
      <c r="F66" s="573"/>
      <c r="G66" s="573"/>
      <c r="H66" s="573"/>
      <c r="I66" s="573"/>
      <c r="J66" s="573"/>
      <c r="K66" s="573"/>
      <c r="L66" s="573"/>
      <c r="M66" s="573"/>
      <c r="N66" s="573"/>
      <c r="O66" s="573"/>
      <c r="P66" s="571"/>
      <c r="Q66" s="561"/>
      <c r="R66" s="572"/>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row>
    <row r="67" spans="1:67" ht="15.75">
      <c r="A67" s="565"/>
      <c r="C67" s="604"/>
      <c r="D67" s="604"/>
      <c r="E67" s="579" t="s">
        <v>500</v>
      </c>
      <c r="F67" s="579"/>
      <c r="H67" s="559"/>
      <c r="I67" s="559"/>
      <c r="J67" s="559"/>
      <c r="K67" s="559"/>
      <c r="L67" s="559"/>
      <c r="M67" s="563"/>
      <c r="N67" s="563"/>
      <c r="O67" s="563"/>
      <c r="P67" s="571"/>
      <c r="Q67" s="561"/>
      <c r="R67" s="572"/>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row>
    <row r="68" spans="1:67" ht="15.75">
      <c r="A68" s="565"/>
      <c r="C68" s="604"/>
      <c r="D68" s="604"/>
      <c r="E68" s="579"/>
      <c r="F68" s="579"/>
      <c r="H68" s="559"/>
      <c r="I68" s="559"/>
      <c r="J68" s="559"/>
      <c r="K68" s="559"/>
      <c r="L68" s="559"/>
      <c r="M68" s="563"/>
      <c r="N68" s="563"/>
      <c r="O68" s="563"/>
      <c r="P68" s="571"/>
      <c r="Q68" s="561"/>
      <c r="R68" s="572"/>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row>
    <row r="69" spans="1:67" ht="15.75">
      <c r="A69" s="565"/>
      <c r="C69" s="611">
        <v>-1</v>
      </c>
      <c r="D69" s="611">
        <v>-2</v>
      </c>
      <c r="E69" s="611">
        <v>-3</v>
      </c>
      <c r="F69" s="611">
        <v>-4</v>
      </c>
      <c r="G69" s="611">
        <v>-5</v>
      </c>
      <c r="H69" s="611">
        <v>-6</v>
      </c>
      <c r="I69" s="611">
        <v>-7</v>
      </c>
      <c r="J69" s="611">
        <v>-8</v>
      </c>
      <c r="K69" s="611" t="s">
        <v>501</v>
      </c>
      <c r="L69" s="611" t="s">
        <v>502</v>
      </c>
      <c r="M69" s="611">
        <v>-9</v>
      </c>
      <c r="N69" s="611">
        <v>-10</v>
      </c>
      <c r="O69" s="611" t="s">
        <v>503</v>
      </c>
      <c r="P69" s="611">
        <v>-11</v>
      </c>
      <c r="Q69" s="611">
        <v>-12</v>
      </c>
      <c r="R69" s="561"/>
      <c r="S69" s="571"/>
      <c r="T69" s="572"/>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row>
    <row r="70" spans="1:67" ht="119.25" customHeight="1">
      <c r="A70" s="612" t="s">
        <v>504</v>
      </c>
      <c r="B70" s="613"/>
      <c r="C70" s="613" t="s">
        <v>505</v>
      </c>
      <c r="D70" s="614" t="s">
        <v>506</v>
      </c>
      <c r="E70" s="615" t="s">
        <v>507</v>
      </c>
      <c r="F70" s="615" t="s">
        <v>479</v>
      </c>
      <c r="G70" s="616" t="s">
        <v>508</v>
      </c>
      <c r="H70" s="615" t="s">
        <v>509</v>
      </c>
      <c r="I70" s="615" t="s">
        <v>494</v>
      </c>
      <c r="J70" s="616" t="s">
        <v>510</v>
      </c>
      <c r="K70" s="617" t="s">
        <v>497</v>
      </c>
      <c r="L70" s="616" t="s">
        <v>511</v>
      </c>
      <c r="M70" s="615" t="s">
        <v>512</v>
      </c>
      <c r="N70" s="617" t="s">
        <v>513</v>
      </c>
      <c r="O70" s="617" t="s">
        <v>514</v>
      </c>
      <c r="P70" s="618" t="s">
        <v>515</v>
      </c>
      <c r="Q70" s="617" t="s">
        <v>516</v>
      </c>
      <c r="R70" s="561"/>
      <c r="S70" s="571"/>
      <c r="T70" s="572"/>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row>
    <row r="71" spans="1:67" s="629" customFormat="1" ht="48" customHeight="1">
      <c r="A71" s="619"/>
      <c r="B71" s="620"/>
      <c r="C71" s="620"/>
      <c r="D71" s="620"/>
      <c r="E71" s="621" t="s">
        <v>30</v>
      </c>
      <c r="F71" s="621" t="s">
        <v>517</v>
      </c>
      <c r="G71" s="622" t="s">
        <v>518</v>
      </c>
      <c r="H71" s="621" t="s">
        <v>31</v>
      </c>
      <c r="I71" s="621" t="s">
        <v>519</v>
      </c>
      <c r="J71" s="622" t="s">
        <v>520</v>
      </c>
      <c r="K71" s="623" t="s">
        <v>521</v>
      </c>
      <c r="L71" s="622" t="s">
        <v>522</v>
      </c>
      <c r="M71" s="621" t="s">
        <v>523</v>
      </c>
      <c r="N71" s="622" t="s">
        <v>524</v>
      </c>
      <c r="O71" s="622" t="s">
        <v>525</v>
      </c>
      <c r="P71" s="624" t="s">
        <v>526</v>
      </c>
      <c r="Q71" s="625" t="s">
        <v>527</v>
      </c>
      <c r="R71" s="626"/>
      <c r="S71" s="627"/>
      <c r="T71" s="626"/>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c r="AR71" s="628"/>
      <c r="AS71" s="628"/>
      <c r="AT71" s="628"/>
      <c r="AU71" s="628"/>
      <c r="AV71" s="628"/>
      <c r="AW71" s="628"/>
      <c r="AX71" s="628"/>
      <c r="AY71" s="628"/>
      <c r="AZ71" s="628"/>
      <c r="BA71" s="628"/>
      <c r="BB71" s="628"/>
      <c r="BC71" s="628"/>
      <c r="BD71" s="628"/>
      <c r="BE71" s="628"/>
      <c r="BF71" s="628"/>
      <c r="BG71" s="628"/>
      <c r="BH71" s="628"/>
      <c r="BI71" s="628"/>
      <c r="BJ71" s="628"/>
      <c r="BK71" s="628"/>
      <c r="BL71" s="628"/>
      <c r="BM71" s="628"/>
      <c r="BN71" s="628"/>
      <c r="BO71" s="628"/>
    </row>
    <row r="72" spans="1:67">
      <c r="A72" s="630"/>
      <c r="B72" s="559"/>
      <c r="C72" s="559"/>
      <c r="D72" s="559"/>
      <c r="E72" s="559"/>
      <c r="F72" s="559"/>
      <c r="G72" s="631"/>
      <c r="H72" s="559"/>
      <c r="I72" s="559"/>
      <c r="J72" s="631"/>
      <c r="K72" s="631"/>
      <c r="L72" s="631"/>
      <c r="M72" s="559"/>
      <c r="N72" s="631"/>
      <c r="O72" s="631"/>
      <c r="P72" s="563"/>
      <c r="Q72" s="632"/>
      <c r="R72" s="561"/>
      <c r="S72" s="571"/>
      <c r="T72" s="572"/>
      <c r="U72" s="517"/>
      <c r="V72" s="517"/>
      <c r="W72" s="517"/>
      <c r="X72" s="517"/>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row>
    <row r="73" spans="1:67" ht="15.75">
      <c r="A73" s="633" t="s">
        <v>528</v>
      </c>
      <c r="C73" s="634" t="s">
        <v>539</v>
      </c>
      <c r="D73" s="635">
        <v>279</v>
      </c>
      <c r="E73" s="294">
        <v>15168946.149999995</v>
      </c>
      <c r="F73" s="289">
        <f>$L$33</f>
        <v>6.2566449588886644E-2</v>
      </c>
      <c r="G73" s="636">
        <f>E73*F73</f>
        <v>949067.10461051087</v>
      </c>
      <c r="H73" s="294">
        <v>14020404.33</v>
      </c>
      <c r="I73" s="289">
        <f>$L$43</f>
        <v>7.3151156863201783E-2</v>
      </c>
      <c r="J73" s="637">
        <f>H73*I73</f>
        <v>1025608.7964293435</v>
      </c>
      <c r="K73" s="295">
        <f>G$45</f>
        <v>2.5886532100016374E-3</v>
      </c>
      <c r="L73" s="638">
        <f>K73*H73</f>
        <v>36293.964674375355</v>
      </c>
      <c r="M73" s="639">
        <v>411153.12000000011</v>
      </c>
      <c r="N73" s="638">
        <f>G73+J73+L73+M73</f>
        <v>2422122.9857142298</v>
      </c>
      <c r="O73" s="638">
        <f>+N73-L73</f>
        <v>2385829.0210398543</v>
      </c>
      <c r="P73" s="368">
        <v>-237562.38266498499</v>
      </c>
      <c r="Q73" s="296">
        <f>N73+P73</f>
        <v>2184560.6030492447</v>
      </c>
      <c r="R73" s="640"/>
      <c r="S73" s="640"/>
      <c r="T73" s="640"/>
      <c r="U73" s="640"/>
      <c r="V73" s="640"/>
      <c r="W73" s="640"/>
    </row>
    <row r="74" spans="1:67" ht="30.75">
      <c r="A74" s="633" t="s">
        <v>530</v>
      </c>
      <c r="C74" s="641" t="s">
        <v>541</v>
      </c>
      <c r="D74" s="635">
        <v>286</v>
      </c>
      <c r="E74" s="294">
        <v>159825937.27790213</v>
      </c>
      <c r="F74" s="289">
        <f>$L$33</f>
        <v>6.2566449588886644E-2</v>
      </c>
      <c r="G74" s="636">
        <f>E74*F74</f>
        <v>9999741.4476944227</v>
      </c>
      <c r="H74" s="294">
        <v>155562540.12444234</v>
      </c>
      <c r="I74" s="289">
        <f>$L$43</f>
        <v>7.3151156863201783E-2</v>
      </c>
      <c r="J74" s="637">
        <f>H74*I74</f>
        <v>11379579.774681203</v>
      </c>
      <c r="K74" s="295">
        <f>G$45</f>
        <v>2.5886532100016374E-3</v>
      </c>
      <c r="L74" s="638">
        <f>K74*H74</f>
        <v>402697.46884914616</v>
      </c>
      <c r="M74" s="639">
        <v>3844002.5382407391</v>
      </c>
      <c r="N74" s="638">
        <f>G74+J74+L74+M74</f>
        <v>25626021.229465507</v>
      </c>
      <c r="O74" s="638">
        <f>+N74-L74</f>
        <v>25223323.760616362</v>
      </c>
      <c r="P74" s="368">
        <v>-2035408</v>
      </c>
      <c r="Q74" s="296">
        <f>N74+P74</f>
        <v>23590613.229465507</v>
      </c>
      <c r="R74" s="640"/>
      <c r="S74" s="640"/>
      <c r="T74" s="640"/>
      <c r="U74" s="640"/>
      <c r="V74" s="640"/>
      <c r="W74" s="640"/>
    </row>
    <row r="75" spans="1:67" ht="15.75">
      <c r="A75" s="633" t="s">
        <v>532</v>
      </c>
      <c r="C75" s="634" t="s">
        <v>531</v>
      </c>
      <c r="D75" s="635">
        <v>1022</v>
      </c>
      <c r="E75" s="294">
        <v>6818430.4200000009</v>
      </c>
      <c r="F75" s="289">
        <f>$L$33</f>
        <v>6.2566449588886644E-2</v>
      </c>
      <c r="G75" s="636">
        <f>E75*F75</f>
        <v>426604.98314826126</v>
      </c>
      <c r="H75" s="294">
        <v>5794314.3699999992</v>
      </c>
      <c r="I75" s="289">
        <f>$L$43</f>
        <v>7.3151156863201783E-2</v>
      </c>
      <c r="J75" s="637">
        <f>H75*I75</f>
        <v>423860.79939457413</v>
      </c>
      <c r="K75" s="295"/>
      <c r="L75" s="638">
        <f>K75*H75</f>
        <v>0</v>
      </c>
      <c r="M75" s="639">
        <v>181461.72000000055</v>
      </c>
      <c r="N75" s="638">
        <f>G75+J75+L75+M75</f>
        <v>1031927.502542836</v>
      </c>
      <c r="O75" s="638">
        <f>+N75-L75</f>
        <v>1031927.502542836</v>
      </c>
      <c r="P75" s="484">
        <v>48639.353578787603</v>
      </c>
      <c r="Q75" s="296">
        <f>N75+P75</f>
        <v>1080566.8561216237</v>
      </c>
      <c r="R75" s="640"/>
      <c r="S75" s="640"/>
      <c r="T75" s="640"/>
      <c r="U75" s="640"/>
      <c r="V75" s="640"/>
      <c r="W75" s="640"/>
    </row>
    <row r="76" spans="1:67" ht="15.75">
      <c r="A76" s="633" t="s">
        <v>534</v>
      </c>
      <c r="C76" s="634" t="s">
        <v>533</v>
      </c>
      <c r="D76" s="635">
        <v>1471</v>
      </c>
      <c r="E76" s="294">
        <v>37830.280000000013</v>
      </c>
      <c r="F76" s="289">
        <f t="shared" ref="F76:F84" si="0">$L$33</f>
        <v>6.2566449588886644E-2</v>
      </c>
      <c r="G76" s="636">
        <f t="shared" ref="G76:G84" si="1">E76*F76</f>
        <v>2366.9063065534674</v>
      </c>
      <c r="H76" s="294">
        <v>30386.61</v>
      </c>
      <c r="I76" s="289">
        <f t="shared" ref="I76:I84" si="2">$L$43</f>
        <v>7.3151156863201783E-2</v>
      </c>
      <c r="J76" s="637">
        <f t="shared" ref="J76:J84" si="3">H76*I76</f>
        <v>2222.8156746509358</v>
      </c>
      <c r="K76" s="295"/>
      <c r="L76" s="638">
        <f t="shared" ref="L76:L84" si="4">K76*H76</f>
        <v>0</v>
      </c>
      <c r="M76" s="639">
        <v>1050.9599999999991</v>
      </c>
      <c r="N76" s="638">
        <f t="shared" ref="N76:N84" si="5">G76+J76+L76+M76</f>
        <v>5640.6819812044023</v>
      </c>
      <c r="O76" s="638">
        <f t="shared" ref="O76:O84" si="6">+N76-L76</f>
        <v>5640.6819812044023</v>
      </c>
      <c r="P76" s="484">
        <v>-163.40049924619001</v>
      </c>
      <c r="Q76" s="296">
        <f t="shared" ref="Q76:Q84" si="7">N76+P76</f>
        <v>5477.2814819582127</v>
      </c>
      <c r="R76" s="640"/>
      <c r="S76" s="640"/>
      <c r="T76" s="640"/>
      <c r="U76" s="640"/>
      <c r="V76" s="640"/>
      <c r="W76" s="640"/>
    </row>
    <row r="77" spans="1:67" ht="15.75">
      <c r="A77" s="633" t="s">
        <v>536</v>
      </c>
      <c r="C77" s="634" t="s">
        <v>535</v>
      </c>
      <c r="D77" s="635">
        <v>1472</v>
      </c>
      <c r="E77" s="294">
        <v>41615.020000000004</v>
      </c>
      <c r="F77" s="289">
        <f t="shared" si="0"/>
        <v>6.2566449588886644E-2</v>
      </c>
      <c r="G77" s="636">
        <f t="shared" si="1"/>
        <v>2603.7040509705098</v>
      </c>
      <c r="H77" s="294">
        <v>33426.799999999996</v>
      </c>
      <c r="I77" s="289">
        <f t="shared" si="2"/>
        <v>7.3151156863201783E-2</v>
      </c>
      <c r="J77" s="637">
        <f t="shared" si="3"/>
        <v>2445.2090902348732</v>
      </c>
      <c r="K77" s="295"/>
      <c r="L77" s="638">
        <f t="shared" si="4"/>
        <v>0</v>
      </c>
      <c r="M77" s="639">
        <v>1156.0800000000008</v>
      </c>
      <c r="N77" s="638">
        <f t="shared" si="5"/>
        <v>6204.9931412053838</v>
      </c>
      <c r="O77" s="638">
        <f t="shared" si="6"/>
        <v>6204.9931412053838</v>
      </c>
      <c r="P77" s="484">
        <v>-179.74559290822299</v>
      </c>
      <c r="Q77" s="296">
        <f t="shared" si="7"/>
        <v>6025.2475482971604</v>
      </c>
      <c r="R77" s="640"/>
      <c r="S77" s="640"/>
      <c r="T77" s="640"/>
      <c r="U77" s="640"/>
      <c r="V77" s="640"/>
      <c r="W77" s="640"/>
    </row>
    <row r="78" spans="1:67" ht="15.75">
      <c r="A78" s="633" t="s">
        <v>538</v>
      </c>
      <c r="C78" s="642" t="s">
        <v>547</v>
      </c>
      <c r="D78" s="635">
        <v>1542</v>
      </c>
      <c r="E78" s="294">
        <v>88941.59</v>
      </c>
      <c r="F78" s="289">
        <f t="shared" si="0"/>
        <v>6.2566449588886644E-2</v>
      </c>
      <c r="G78" s="636">
        <f t="shared" si="1"/>
        <v>5564.7595070904244</v>
      </c>
      <c r="H78" s="294">
        <v>74941.440000000002</v>
      </c>
      <c r="I78" s="289">
        <f t="shared" si="2"/>
        <v>7.3151156863201783E-2</v>
      </c>
      <c r="J78" s="637">
        <f t="shared" si="3"/>
        <v>5482.0530329942248</v>
      </c>
      <c r="K78" s="295"/>
      <c r="L78" s="638">
        <f t="shared" si="4"/>
        <v>0</v>
      </c>
      <c r="M78" s="639">
        <v>2470.679999999993</v>
      </c>
      <c r="N78" s="638">
        <f t="shared" si="5"/>
        <v>13517.492540084642</v>
      </c>
      <c r="O78" s="638">
        <f t="shared" si="6"/>
        <v>13517.492540084642</v>
      </c>
      <c r="P78" s="484">
        <v>-387</v>
      </c>
      <c r="Q78" s="296">
        <f t="shared" si="7"/>
        <v>13130.492540084642</v>
      </c>
      <c r="R78" s="640"/>
      <c r="S78" s="640"/>
      <c r="T78" s="640"/>
      <c r="U78" s="640"/>
      <c r="V78" s="640"/>
      <c r="W78" s="640"/>
    </row>
    <row r="79" spans="1:67" ht="15.75">
      <c r="A79" s="633" t="s">
        <v>540</v>
      </c>
      <c r="C79" s="643" t="s">
        <v>529</v>
      </c>
      <c r="D79" s="635">
        <v>2097</v>
      </c>
      <c r="E79" s="294">
        <v>2037349.2849999999</v>
      </c>
      <c r="F79" s="289">
        <f t="shared" si="0"/>
        <v>6.2566449588886644E-2</v>
      </c>
      <c r="G79" s="636">
        <f t="shared" si="1"/>
        <v>127469.71133490674</v>
      </c>
      <c r="H79" s="294">
        <v>1672663.3099999998</v>
      </c>
      <c r="I79" s="289">
        <f t="shared" si="2"/>
        <v>7.3151156863201783E-2</v>
      </c>
      <c r="J79" s="637">
        <f t="shared" si="3"/>
        <v>122357.25616913229</v>
      </c>
      <c r="K79" s="295"/>
      <c r="L79" s="638">
        <f t="shared" si="4"/>
        <v>0</v>
      </c>
      <c r="M79" s="639">
        <v>101518.08000000019</v>
      </c>
      <c r="N79" s="638">
        <f t="shared" si="5"/>
        <v>351345.04750403925</v>
      </c>
      <c r="O79" s="638">
        <f t="shared" si="6"/>
        <v>351345.04750403925</v>
      </c>
      <c r="P79" s="484">
        <v>39667.752443066798</v>
      </c>
      <c r="Q79" s="296">
        <f t="shared" si="7"/>
        <v>391012.79994710605</v>
      </c>
      <c r="R79" s="640"/>
      <c r="S79" s="640"/>
      <c r="T79" s="640"/>
      <c r="U79" s="640"/>
      <c r="V79" s="640"/>
      <c r="W79" s="640"/>
    </row>
    <row r="80" spans="1:67" ht="30.75">
      <c r="A80" s="633" t="s">
        <v>542</v>
      </c>
      <c r="C80" s="641" t="s">
        <v>537</v>
      </c>
      <c r="D80" s="635">
        <v>2562</v>
      </c>
      <c r="E80" s="294">
        <v>4890470.1199999992</v>
      </c>
      <c r="F80" s="289">
        <f t="shared" si="0"/>
        <v>6.2566449588886644E-2</v>
      </c>
      <c r="G80" s="636">
        <f t="shared" si="1"/>
        <v>305979.35222893639</v>
      </c>
      <c r="H80" s="294">
        <v>4307538.0799999991</v>
      </c>
      <c r="I80" s="289">
        <f t="shared" si="2"/>
        <v>7.3151156863201783E-2</v>
      </c>
      <c r="J80" s="637">
        <f t="shared" si="3"/>
        <v>315101.39378429495</v>
      </c>
      <c r="K80" s="295"/>
      <c r="L80" s="638">
        <f t="shared" si="4"/>
        <v>0</v>
      </c>
      <c r="M80" s="639">
        <v>135847.68000000011</v>
      </c>
      <c r="N80" s="638">
        <f t="shared" si="5"/>
        <v>756928.42601323151</v>
      </c>
      <c r="O80" s="638">
        <f t="shared" si="6"/>
        <v>756928.42601323151</v>
      </c>
      <c r="P80" s="484">
        <v>5629.6844879063301</v>
      </c>
      <c r="Q80" s="296">
        <f t="shared" si="7"/>
        <v>762558.11050113779</v>
      </c>
      <c r="R80" s="640"/>
      <c r="S80" s="640"/>
      <c r="T80" s="640"/>
      <c r="U80" s="640"/>
      <c r="V80" s="640"/>
      <c r="W80" s="640"/>
    </row>
    <row r="81" spans="1:23" ht="15.75">
      <c r="A81" s="633" t="s">
        <v>689</v>
      </c>
      <c r="C81" s="641" t="s">
        <v>690</v>
      </c>
      <c r="D81" s="635">
        <v>2634</v>
      </c>
      <c r="E81" s="294">
        <v>11911028.94923077</v>
      </c>
      <c r="F81" s="289">
        <f t="shared" si="0"/>
        <v>6.2566449588886644E-2</v>
      </c>
      <c r="G81" s="636">
        <f t="shared" si="1"/>
        <v>745230.79230381642</v>
      </c>
      <c r="H81" s="294">
        <v>11771119.94923077</v>
      </c>
      <c r="I81" s="289">
        <f t="shared" si="2"/>
        <v>7.3151156863201783E-2</v>
      </c>
      <c r="J81" s="637">
        <f t="shared" si="3"/>
        <v>861071.04186174378</v>
      </c>
      <c r="K81" s="295"/>
      <c r="L81" s="638">
        <f t="shared" si="4"/>
        <v>0</v>
      </c>
      <c r="M81" s="639">
        <v>358436</v>
      </c>
      <c r="N81" s="638">
        <f t="shared" si="5"/>
        <v>1964737.8341655601</v>
      </c>
      <c r="O81" s="638">
        <f t="shared" si="6"/>
        <v>1964737.8341655601</v>
      </c>
      <c r="P81" s="484">
        <v>0</v>
      </c>
      <c r="Q81" s="296">
        <f t="shared" si="7"/>
        <v>1964737.8341655601</v>
      </c>
      <c r="R81" s="640"/>
      <c r="S81" s="640"/>
      <c r="T81" s="640"/>
      <c r="U81" s="640"/>
      <c r="V81" s="640"/>
      <c r="W81" s="640"/>
    </row>
    <row r="82" spans="1:23" ht="15.75">
      <c r="A82" s="633" t="s">
        <v>544</v>
      </c>
      <c r="C82" s="634" t="s">
        <v>543</v>
      </c>
      <c r="D82" s="635">
        <v>3104</v>
      </c>
      <c r="E82" s="294">
        <v>0</v>
      </c>
      <c r="F82" s="289">
        <f t="shared" si="0"/>
        <v>6.2566449588886644E-2</v>
      </c>
      <c r="G82" s="636">
        <f t="shared" si="1"/>
        <v>0</v>
      </c>
      <c r="H82" s="294">
        <v>0</v>
      </c>
      <c r="I82" s="289">
        <f t="shared" si="2"/>
        <v>7.3151156863201783E-2</v>
      </c>
      <c r="J82" s="637">
        <f t="shared" si="3"/>
        <v>0</v>
      </c>
      <c r="K82" s="295"/>
      <c r="L82" s="638">
        <f t="shared" si="4"/>
        <v>0</v>
      </c>
      <c r="M82" s="639">
        <v>0</v>
      </c>
      <c r="N82" s="638">
        <f t="shared" si="5"/>
        <v>0</v>
      </c>
      <c r="O82" s="638">
        <f t="shared" si="6"/>
        <v>0</v>
      </c>
      <c r="P82" s="484">
        <v>-14622.3725235899</v>
      </c>
      <c r="Q82" s="296">
        <f t="shared" si="7"/>
        <v>-14622.3725235899</v>
      </c>
      <c r="R82" s="640"/>
      <c r="S82" s="640"/>
      <c r="T82" s="640"/>
      <c r="U82" s="640"/>
      <c r="V82" s="640"/>
      <c r="W82" s="640"/>
    </row>
    <row r="83" spans="1:23" ht="15.75">
      <c r="A83" s="633" t="s">
        <v>546</v>
      </c>
      <c r="C83" s="634" t="s">
        <v>545</v>
      </c>
      <c r="D83" s="635">
        <v>3105</v>
      </c>
      <c r="E83" s="294">
        <v>79583.810000000027</v>
      </c>
      <c r="F83" s="289">
        <f t="shared" si="0"/>
        <v>6.2566449588886644E-2</v>
      </c>
      <c r="G83" s="636">
        <f t="shared" si="1"/>
        <v>4979.2764364565346</v>
      </c>
      <c r="H83" s="294">
        <v>75141.049999999988</v>
      </c>
      <c r="I83" s="289">
        <f t="shared" si="2"/>
        <v>7.3151156863201783E-2</v>
      </c>
      <c r="J83" s="637">
        <f t="shared" si="3"/>
        <v>5496.6547354156874</v>
      </c>
      <c r="K83" s="295"/>
      <c r="L83" s="638">
        <f t="shared" si="4"/>
        <v>0</v>
      </c>
      <c r="M83" s="639">
        <v>2401.4399999999991</v>
      </c>
      <c r="N83" s="638">
        <f t="shared" si="5"/>
        <v>12877.371171872221</v>
      </c>
      <c r="O83" s="638">
        <f t="shared" si="6"/>
        <v>12877.371171872221</v>
      </c>
      <c r="P83" s="484">
        <v>-181.24307984331401</v>
      </c>
      <c r="Q83" s="296">
        <f t="shared" si="7"/>
        <v>12696.128092028906</v>
      </c>
      <c r="R83" s="640"/>
      <c r="S83" s="640"/>
      <c r="T83" s="640"/>
      <c r="U83" s="640"/>
      <c r="V83" s="640"/>
      <c r="W83" s="640"/>
    </row>
    <row r="84" spans="1:23" ht="15.75">
      <c r="A84" s="672" t="s">
        <v>737</v>
      </c>
      <c r="C84" s="553" t="s">
        <v>738</v>
      </c>
      <c r="D84" s="635">
        <v>3106</v>
      </c>
      <c r="E84" s="294">
        <v>0</v>
      </c>
      <c r="F84" s="289">
        <f t="shared" si="0"/>
        <v>6.2566449588886644E-2</v>
      </c>
      <c r="G84" s="636">
        <f t="shared" si="1"/>
        <v>0</v>
      </c>
      <c r="H84" s="294">
        <v>0</v>
      </c>
      <c r="I84" s="289">
        <f t="shared" si="2"/>
        <v>7.3151156863201783E-2</v>
      </c>
      <c r="J84" s="637">
        <f t="shared" si="3"/>
        <v>0</v>
      </c>
      <c r="K84" s="673"/>
      <c r="L84" s="638">
        <f t="shared" si="4"/>
        <v>0</v>
      </c>
      <c r="M84" s="639">
        <v>0</v>
      </c>
      <c r="N84" s="638">
        <f t="shared" si="5"/>
        <v>0</v>
      </c>
      <c r="O84" s="638">
        <f t="shared" si="6"/>
        <v>0</v>
      </c>
      <c r="P84" s="484">
        <v>4984.7823620742902</v>
      </c>
      <c r="Q84" s="296">
        <f t="shared" si="7"/>
        <v>4984.7823620742902</v>
      </c>
      <c r="R84" s="640"/>
      <c r="S84" s="640"/>
      <c r="T84" s="640"/>
      <c r="U84" s="640"/>
      <c r="V84" s="640"/>
      <c r="W84" s="640"/>
    </row>
    <row r="85" spans="1:23">
      <c r="A85" s="633"/>
      <c r="C85" s="640"/>
      <c r="D85" s="640"/>
      <c r="E85" s="640"/>
      <c r="F85" s="640"/>
      <c r="G85" s="644"/>
      <c r="H85" s="640"/>
      <c r="I85" s="640"/>
      <c r="J85" s="645"/>
      <c r="K85" s="646"/>
      <c r="L85" s="647"/>
      <c r="M85" s="648"/>
      <c r="N85" s="645"/>
      <c r="O85" s="647"/>
      <c r="P85" s="648"/>
      <c r="Q85" s="645"/>
      <c r="R85" s="640"/>
      <c r="S85" s="640"/>
      <c r="T85" s="640"/>
      <c r="U85" s="640"/>
      <c r="V85" s="640"/>
      <c r="W85" s="640"/>
    </row>
    <row r="86" spans="1:23">
      <c r="A86" s="633"/>
      <c r="C86" s="640"/>
      <c r="D86" s="640"/>
      <c r="E86" s="640"/>
      <c r="F86" s="640"/>
      <c r="G86" s="644"/>
      <c r="H86" s="640"/>
      <c r="I86" s="640"/>
      <c r="J86" s="645"/>
      <c r="K86" s="646"/>
      <c r="L86" s="647"/>
      <c r="M86" s="648"/>
      <c r="N86" s="645"/>
      <c r="O86" s="647"/>
      <c r="P86" s="648"/>
      <c r="Q86" s="645"/>
      <c r="R86" s="640"/>
      <c r="S86" s="640"/>
      <c r="T86" s="640"/>
      <c r="U86" s="640"/>
      <c r="V86" s="640"/>
      <c r="W86" s="640"/>
    </row>
    <row r="87" spans="1:23">
      <c r="A87" s="633"/>
      <c r="C87" s="640"/>
      <c r="D87" s="640"/>
      <c r="E87" s="640"/>
      <c r="F87" s="640"/>
      <c r="G87" s="644"/>
      <c r="H87" s="640"/>
      <c r="I87" s="640"/>
      <c r="J87" s="645"/>
      <c r="K87" s="646"/>
      <c r="L87" s="647"/>
      <c r="M87" s="648"/>
      <c r="N87" s="645"/>
      <c r="O87" s="647"/>
      <c r="P87" s="648"/>
      <c r="Q87" s="645"/>
      <c r="R87" s="640"/>
      <c r="S87" s="640"/>
      <c r="T87" s="640"/>
      <c r="U87" s="640"/>
      <c r="V87" s="640"/>
      <c r="W87" s="640"/>
    </row>
    <row r="88" spans="1:23">
      <c r="A88" s="633"/>
      <c r="C88" s="640"/>
      <c r="D88" s="640"/>
      <c r="E88" s="640"/>
      <c r="F88" s="640"/>
      <c r="G88" s="644"/>
      <c r="H88" s="640"/>
      <c r="I88" s="640"/>
      <c r="J88" s="645"/>
      <c r="K88" s="646"/>
      <c r="L88" s="647"/>
      <c r="M88" s="648"/>
      <c r="N88" s="645"/>
      <c r="O88" s="647"/>
      <c r="P88" s="648"/>
      <c r="Q88" s="645"/>
      <c r="R88" s="640"/>
      <c r="S88" s="640"/>
      <c r="T88" s="640"/>
      <c r="U88" s="640"/>
      <c r="V88" s="640"/>
      <c r="W88" s="640"/>
    </row>
    <row r="89" spans="1:23">
      <c r="A89" s="633"/>
      <c r="C89" s="640"/>
      <c r="D89" s="640"/>
      <c r="E89" s="640"/>
      <c r="F89" s="640"/>
      <c r="G89" s="644"/>
      <c r="H89" s="640"/>
      <c r="I89" s="640"/>
      <c r="J89" s="645"/>
      <c r="K89" s="646"/>
      <c r="L89" s="647"/>
      <c r="M89" s="648"/>
      <c r="N89" s="645"/>
      <c r="O89" s="647"/>
      <c r="P89" s="648"/>
      <c r="Q89" s="645"/>
      <c r="R89" s="640"/>
      <c r="S89" s="640"/>
      <c r="T89" s="640"/>
      <c r="U89" s="640"/>
      <c r="V89" s="640"/>
      <c r="W89" s="640"/>
    </row>
    <row r="90" spans="1:23">
      <c r="A90" s="633"/>
      <c r="C90" s="640"/>
      <c r="D90" s="640"/>
      <c r="E90" s="640"/>
      <c r="F90" s="640"/>
      <c r="G90" s="644"/>
      <c r="H90" s="640"/>
      <c r="I90" s="640"/>
      <c r="J90" s="645"/>
      <c r="K90" s="646"/>
      <c r="L90" s="647"/>
      <c r="M90" s="648"/>
      <c r="N90" s="645"/>
      <c r="O90" s="647"/>
      <c r="P90" s="648"/>
      <c r="Q90" s="645"/>
      <c r="R90" s="640"/>
      <c r="S90" s="640"/>
      <c r="T90" s="640"/>
      <c r="U90" s="640"/>
      <c r="V90" s="640"/>
      <c r="W90" s="640"/>
    </row>
    <row r="91" spans="1:23">
      <c r="A91" s="633"/>
      <c r="C91" s="640"/>
      <c r="D91" s="640"/>
      <c r="E91" s="640"/>
      <c r="F91" s="640"/>
      <c r="G91" s="644"/>
      <c r="H91" s="640"/>
      <c r="I91" s="640"/>
      <c r="J91" s="645"/>
      <c r="K91" s="646"/>
      <c r="L91" s="647"/>
      <c r="M91" s="648"/>
      <c r="N91" s="645"/>
      <c r="O91" s="647"/>
      <c r="P91" s="648"/>
      <c r="Q91" s="645"/>
      <c r="R91" s="640"/>
      <c r="S91" s="640"/>
      <c r="T91" s="640"/>
      <c r="U91" s="640"/>
      <c r="V91" s="640"/>
      <c r="W91" s="640"/>
    </row>
    <row r="92" spans="1:23">
      <c r="A92" s="649"/>
      <c r="B92" s="650"/>
      <c r="C92" s="651"/>
      <c r="D92" s="651"/>
      <c r="E92" s="651"/>
      <c r="F92" s="651"/>
      <c r="G92" s="652"/>
      <c r="H92" s="651"/>
      <c r="I92" s="651"/>
      <c r="J92" s="653"/>
      <c r="K92" s="654"/>
      <c r="L92" s="655"/>
      <c r="M92" s="656"/>
      <c r="N92" s="653"/>
      <c r="O92" s="655"/>
      <c r="P92" s="656"/>
      <c r="Q92" s="653"/>
      <c r="R92" s="640"/>
      <c r="S92" s="640"/>
      <c r="T92" s="640"/>
      <c r="U92" s="640"/>
      <c r="V92" s="640"/>
      <c r="W92" s="640"/>
    </row>
    <row r="93" spans="1:23">
      <c r="A93" s="590" t="s">
        <v>548</v>
      </c>
      <c r="B93" s="597"/>
      <c r="C93" s="573" t="s">
        <v>549</v>
      </c>
      <c r="D93" s="573"/>
      <c r="E93" s="589"/>
      <c r="F93" s="589"/>
      <c r="G93" s="563"/>
      <c r="H93" s="563"/>
      <c r="I93" s="563"/>
      <c r="J93" s="563"/>
      <c r="K93" s="563"/>
      <c r="L93" s="551">
        <f>SUM(L73:L92)</f>
        <v>438991.43352352153</v>
      </c>
      <c r="M93" s="563"/>
      <c r="N93" s="297">
        <f>SUM(N73:N92)</f>
        <v>32191323.564239766</v>
      </c>
      <c r="O93" s="297">
        <f>SUM(O73:O92)</f>
        <v>31752332.130716246</v>
      </c>
      <c r="P93" s="297">
        <f>SUM(P73:P92)</f>
        <v>-2189582.5714887376</v>
      </c>
      <c r="Q93" s="297">
        <f>SUM(Q73:Q92)</f>
        <v>30001740.992751025</v>
      </c>
      <c r="R93" s="640"/>
      <c r="S93" s="640"/>
      <c r="T93" s="640"/>
      <c r="U93" s="640"/>
      <c r="V93" s="640"/>
      <c r="W93" s="640"/>
    </row>
    <row r="94" spans="1:23">
      <c r="A94" s="640"/>
      <c r="B94" s="640"/>
      <c r="C94" s="640"/>
      <c r="D94" s="640"/>
      <c r="E94" s="640"/>
      <c r="F94" s="640"/>
      <c r="G94" s="640"/>
      <c r="H94" s="640"/>
      <c r="I94" s="640"/>
      <c r="J94" s="640"/>
      <c r="K94" s="640"/>
      <c r="L94" s="640"/>
      <c r="M94" s="640"/>
      <c r="N94" s="640"/>
      <c r="O94" s="640"/>
      <c r="P94" s="640"/>
      <c r="Q94" s="640"/>
      <c r="R94" s="640"/>
      <c r="S94" s="640"/>
      <c r="T94" s="640"/>
      <c r="U94" s="640"/>
      <c r="V94" s="640"/>
      <c r="W94" s="640"/>
    </row>
    <row r="95" spans="1:23">
      <c r="A95" s="298">
        <v>3</v>
      </c>
      <c r="B95" s="604"/>
      <c r="C95" s="604" t="s">
        <v>550</v>
      </c>
      <c r="D95" s="640"/>
      <c r="E95" s="640"/>
      <c r="F95" s="640"/>
      <c r="G95" s="640"/>
      <c r="H95" s="640"/>
      <c r="I95" s="640"/>
      <c r="J95" s="640"/>
      <c r="K95" s="640"/>
      <c r="L95" s="640"/>
      <c r="M95" s="640"/>
      <c r="N95" s="551"/>
      <c r="O95" s="551">
        <f>O93</f>
        <v>31752332.130716246</v>
      </c>
      <c r="P95" s="640"/>
      <c r="Q95" s="640"/>
      <c r="R95" s="640"/>
      <c r="S95" s="640"/>
      <c r="T95" s="640"/>
      <c r="U95" s="640"/>
      <c r="V95" s="640"/>
      <c r="W95" s="640"/>
    </row>
    <row r="96" spans="1:23">
      <c r="A96" s="640"/>
      <c r="B96" s="640"/>
      <c r="C96" s="640"/>
      <c r="D96" s="640"/>
      <c r="E96" s="640"/>
      <c r="F96" s="640"/>
      <c r="G96" s="640"/>
      <c r="H96" s="640"/>
      <c r="I96" s="640"/>
      <c r="J96" s="640"/>
      <c r="K96" s="640"/>
      <c r="L96" s="640"/>
      <c r="M96" s="640"/>
      <c r="N96" s="640"/>
      <c r="O96" s="640"/>
      <c r="P96" s="640"/>
      <c r="Q96" s="640"/>
      <c r="R96" s="640"/>
      <c r="S96" s="640"/>
      <c r="T96" s="640"/>
      <c r="U96" s="640"/>
      <c r="V96" s="640"/>
    </row>
    <row r="97" spans="1:21">
      <c r="A97" s="640"/>
      <c r="B97" s="640"/>
      <c r="C97" s="640"/>
      <c r="D97" s="640"/>
      <c r="E97" s="640"/>
      <c r="F97" s="640"/>
      <c r="G97" s="640"/>
      <c r="H97" s="640"/>
      <c r="I97" s="640"/>
      <c r="J97" s="640"/>
      <c r="K97" s="640"/>
      <c r="L97" s="640"/>
      <c r="M97" s="640"/>
      <c r="N97" s="640"/>
      <c r="O97" s="640"/>
      <c r="P97" s="640"/>
      <c r="Q97" s="640"/>
      <c r="R97" s="640"/>
      <c r="S97" s="640"/>
      <c r="T97" s="640"/>
      <c r="U97" s="640"/>
    </row>
    <row r="98" spans="1:21">
      <c r="A98" s="640" t="s">
        <v>32</v>
      </c>
      <c r="B98" s="640"/>
      <c r="C98" s="640"/>
      <c r="D98" s="640"/>
      <c r="E98" s="640"/>
      <c r="F98" s="640"/>
      <c r="G98" s="640"/>
      <c r="H98" s="640"/>
      <c r="I98" s="640"/>
      <c r="J98" s="640"/>
      <c r="K98" s="640"/>
      <c r="L98" s="640"/>
      <c r="M98" s="640"/>
      <c r="N98" s="640"/>
      <c r="O98" s="640"/>
      <c r="P98" s="640"/>
      <c r="Q98" s="640"/>
      <c r="R98" s="640"/>
      <c r="S98" s="640"/>
      <c r="T98" s="640"/>
      <c r="U98" s="640"/>
    </row>
    <row r="99" spans="1:21" ht="15.75" thickBot="1">
      <c r="A99" s="657" t="s">
        <v>33</v>
      </c>
      <c r="B99" s="640"/>
      <c r="C99" s="640"/>
      <c r="D99" s="640"/>
      <c r="E99" s="640"/>
      <c r="F99" s="640"/>
      <c r="G99" s="640"/>
      <c r="H99" s="640"/>
      <c r="I99" s="640"/>
      <c r="J99" s="640"/>
      <c r="K99" s="640"/>
      <c r="L99" s="640"/>
      <c r="M99" s="640"/>
      <c r="N99" s="640"/>
      <c r="O99" s="640"/>
      <c r="P99" s="640"/>
      <c r="Q99" s="640"/>
      <c r="R99" s="640"/>
      <c r="S99" s="640"/>
      <c r="T99" s="640"/>
      <c r="U99" s="640"/>
    </row>
    <row r="100" spans="1:21" ht="32.25" customHeight="1">
      <c r="A100" s="658" t="s">
        <v>34</v>
      </c>
      <c r="B100" s="517"/>
      <c r="C100" s="683" t="s">
        <v>691</v>
      </c>
      <c r="D100" s="683"/>
      <c r="E100" s="683"/>
      <c r="F100" s="683"/>
      <c r="G100" s="683"/>
      <c r="H100" s="683"/>
      <c r="I100" s="683"/>
      <c r="J100" s="683"/>
      <c r="K100" s="683"/>
      <c r="L100" s="683"/>
      <c r="M100" s="683"/>
      <c r="N100" s="683"/>
      <c r="O100" s="659"/>
      <c r="P100" s="640"/>
      <c r="Q100" s="640"/>
      <c r="R100" s="640"/>
      <c r="S100" s="640"/>
      <c r="T100" s="640"/>
      <c r="U100" s="640"/>
    </row>
    <row r="101" spans="1:21" ht="30" customHeight="1">
      <c r="A101" s="658" t="s">
        <v>35</v>
      </c>
      <c r="B101" s="517"/>
      <c r="C101" s="683" t="s">
        <v>692</v>
      </c>
      <c r="D101" s="683"/>
      <c r="E101" s="683"/>
      <c r="F101" s="683"/>
      <c r="G101" s="683"/>
      <c r="H101" s="683"/>
      <c r="I101" s="683"/>
      <c r="J101" s="683"/>
      <c r="K101" s="683"/>
      <c r="L101" s="683"/>
      <c r="M101" s="683"/>
      <c r="N101" s="683"/>
      <c r="O101" s="659"/>
      <c r="P101" s="640"/>
      <c r="Q101" s="640"/>
      <c r="R101" s="640"/>
      <c r="S101" s="640"/>
      <c r="T101" s="640"/>
      <c r="U101" s="640"/>
    </row>
    <row r="102" spans="1:21" ht="33" customHeight="1">
      <c r="A102" s="658" t="s">
        <v>36</v>
      </c>
      <c r="B102" s="517"/>
      <c r="C102" s="683" t="s">
        <v>551</v>
      </c>
      <c r="D102" s="683"/>
      <c r="E102" s="683"/>
      <c r="F102" s="683"/>
      <c r="G102" s="683"/>
      <c r="H102" s="683"/>
      <c r="I102" s="683"/>
      <c r="J102" s="683"/>
      <c r="K102" s="683"/>
      <c r="L102" s="683"/>
      <c r="M102" s="683"/>
      <c r="N102" s="683"/>
      <c r="O102" s="660"/>
      <c r="P102" s="640"/>
      <c r="Q102" s="640"/>
      <c r="R102" s="640"/>
      <c r="S102" s="640"/>
      <c r="T102" s="640"/>
      <c r="U102" s="640"/>
    </row>
    <row r="103" spans="1:21" ht="30" customHeight="1">
      <c r="A103" s="658" t="s">
        <v>37</v>
      </c>
      <c r="B103" s="517"/>
      <c r="C103" s="683" t="s">
        <v>552</v>
      </c>
      <c r="D103" s="683"/>
      <c r="E103" s="683"/>
      <c r="F103" s="683"/>
      <c r="G103" s="683"/>
      <c r="H103" s="683"/>
      <c r="I103" s="683"/>
      <c r="J103" s="683"/>
      <c r="K103" s="683"/>
      <c r="L103" s="683"/>
      <c r="M103" s="683"/>
      <c r="N103" s="683"/>
      <c r="O103" s="660"/>
      <c r="P103" s="640"/>
      <c r="Q103" s="640"/>
      <c r="R103" s="640"/>
      <c r="S103" s="640"/>
      <c r="T103" s="640"/>
      <c r="U103" s="640"/>
    </row>
    <row r="104" spans="1:21" ht="15.75">
      <c r="A104" s="661" t="s">
        <v>38</v>
      </c>
      <c r="B104" s="517"/>
      <c r="C104" s="682" t="s">
        <v>693</v>
      </c>
      <c r="D104" s="682"/>
      <c r="E104" s="682"/>
      <c r="F104" s="682"/>
      <c r="G104" s="682"/>
      <c r="H104" s="682"/>
      <c r="I104" s="682"/>
      <c r="J104" s="682"/>
      <c r="K104" s="682"/>
      <c r="L104" s="682"/>
      <c r="M104" s="682"/>
      <c r="N104" s="682"/>
      <c r="O104" s="659"/>
      <c r="P104" s="640"/>
      <c r="Q104" s="640"/>
      <c r="R104" s="640"/>
      <c r="S104" s="640"/>
      <c r="T104" s="640"/>
      <c r="U104" s="640"/>
    </row>
    <row r="105" spans="1:21">
      <c r="A105" s="661" t="s">
        <v>39</v>
      </c>
      <c r="B105" s="517"/>
      <c r="C105" s="682" t="s">
        <v>553</v>
      </c>
      <c r="D105" s="682"/>
      <c r="E105" s="682"/>
      <c r="F105" s="682"/>
      <c r="G105" s="682"/>
      <c r="H105" s="682"/>
      <c r="I105" s="682"/>
      <c r="J105" s="682"/>
      <c r="K105" s="682"/>
      <c r="L105" s="682"/>
      <c r="M105" s="682"/>
      <c r="N105" s="682"/>
      <c r="O105" s="659"/>
      <c r="P105" s="640"/>
      <c r="Q105" s="640"/>
      <c r="R105" s="640"/>
      <c r="S105" s="640"/>
      <c r="T105" s="640"/>
      <c r="U105" s="640"/>
    </row>
    <row r="106" spans="1:21" ht="15.75">
      <c r="A106" s="661" t="s">
        <v>40</v>
      </c>
      <c r="B106" s="517"/>
      <c r="C106" s="682" t="s">
        <v>694</v>
      </c>
      <c r="D106" s="682"/>
      <c r="E106" s="682"/>
      <c r="F106" s="682"/>
      <c r="G106" s="682"/>
      <c r="H106" s="682"/>
      <c r="I106" s="682"/>
      <c r="J106" s="682"/>
      <c r="K106" s="682"/>
      <c r="L106" s="682"/>
      <c r="M106" s="682"/>
      <c r="N106" s="682"/>
      <c r="O106" s="659"/>
      <c r="P106" s="640"/>
      <c r="Q106" s="640"/>
      <c r="R106" s="640"/>
      <c r="S106" s="640"/>
      <c r="T106" s="640"/>
      <c r="U106" s="640"/>
    </row>
    <row r="107" spans="1:21" ht="15.75">
      <c r="A107" s="661" t="s">
        <v>41</v>
      </c>
      <c r="B107" s="517"/>
      <c r="C107" s="520" t="s">
        <v>695</v>
      </c>
      <c r="D107" s="517"/>
      <c r="E107" s="517"/>
      <c r="F107" s="517"/>
      <c r="G107" s="517"/>
      <c r="H107" s="517"/>
      <c r="I107" s="517"/>
      <c r="J107" s="517"/>
      <c r="K107" s="517"/>
      <c r="L107" s="517"/>
      <c r="M107" s="517"/>
      <c r="N107" s="517"/>
      <c r="O107" s="640"/>
      <c r="P107" s="640"/>
      <c r="Q107" s="640"/>
      <c r="R107" s="640"/>
      <c r="S107" s="640"/>
      <c r="T107" s="640"/>
      <c r="U107" s="640"/>
    </row>
    <row r="108" spans="1:21">
      <c r="A108" s="661" t="s">
        <v>42</v>
      </c>
      <c r="B108" s="517"/>
      <c r="C108" s="682" t="s">
        <v>554</v>
      </c>
      <c r="D108" s="682"/>
      <c r="E108" s="682"/>
      <c r="F108" s="682"/>
      <c r="G108" s="682"/>
      <c r="H108" s="682"/>
      <c r="I108" s="682"/>
      <c r="J108" s="682"/>
      <c r="K108" s="682"/>
      <c r="L108" s="682"/>
      <c r="M108" s="682"/>
      <c r="N108" s="682"/>
      <c r="O108" s="607"/>
      <c r="P108" s="640"/>
      <c r="Q108" s="640"/>
      <c r="R108" s="640"/>
      <c r="S108" s="640"/>
      <c r="T108" s="640"/>
      <c r="U108" s="640"/>
    </row>
    <row r="109" spans="1:21">
      <c r="B109" s="517"/>
      <c r="C109" s="588"/>
      <c r="D109" s="588"/>
      <c r="E109" s="589"/>
      <c r="F109" s="589"/>
      <c r="G109" s="563"/>
      <c r="H109" s="604"/>
      <c r="I109" s="604"/>
      <c r="J109" s="584"/>
      <c r="K109" s="604"/>
      <c r="L109" s="517"/>
      <c r="M109" s="563"/>
      <c r="N109" s="608"/>
      <c r="O109" s="607"/>
      <c r="P109" s="640"/>
      <c r="Q109" s="640"/>
      <c r="R109" s="640"/>
      <c r="S109" s="640"/>
      <c r="T109" s="640"/>
      <c r="U109" s="640"/>
    </row>
    <row r="110" spans="1:21">
      <c r="B110" s="517"/>
      <c r="C110" s="588"/>
      <c r="D110" s="588"/>
      <c r="E110" s="589"/>
      <c r="F110" s="589"/>
      <c r="G110" s="563"/>
      <c r="H110" s="604"/>
      <c r="I110" s="604"/>
      <c r="J110" s="584"/>
      <c r="K110" s="604"/>
      <c r="L110" s="517"/>
      <c r="M110" s="563"/>
      <c r="N110" s="608"/>
      <c r="O110" s="607"/>
      <c r="P110" s="640"/>
      <c r="Q110" s="640"/>
      <c r="R110" s="640"/>
      <c r="S110" s="640"/>
      <c r="T110" s="640"/>
      <c r="U110" s="640"/>
    </row>
    <row r="111" spans="1:21">
      <c r="B111" s="517"/>
      <c r="C111" s="588"/>
      <c r="D111" s="588"/>
      <c r="E111" s="589"/>
      <c r="F111" s="589"/>
      <c r="G111" s="563"/>
      <c r="H111" s="604"/>
      <c r="I111" s="604"/>
      <c r="J111" s="584"/>
      <c r="K111" s="604"/>
      <c r="L111" s="517"/>
      <c r="M111" s="563"/>
      <c r="N111" s="608"/>
      <c r="O111" s="607"/>
      <c r="P111" s="640"/>
      <c r="Q111" s="640"/>
      <c r="R111" s="640"/>
      <c r="S111" s="640"/>
      <c r="T111" s="640"/>
      <c r="U111" s="640"/>
    </row>
    <row r="112" spans="1:21">
      <c r="B112" s="517"/>
      <c r="C112" s="588"/>
      <c r="D112" s="588"/>
      <c r="E112" s="589"/>
      <c r="F112" s="589"/>
      <c r="G112" s="563"/>
      <c r="H112" s="604"/>
      <c r="I112" s="604"/>
      <c r="J112" s="584"/>
      <c r="K112" s="604"/>
      <c r="L112" s="517"/>
      <c r="M112" s="563"/>
      <c r="N112" s="608"/>
      <c r="O112" s="607"/>
      <c r="P112" s="640"/>
      <c r="Q112" s="640"/>
      <c r="R112" s="640"/>
      <c r="S112" s="640"/>
      <c r="T112" s="640"/>
      <c r="U112" s="640"/>
    </row>
    <row r="113" spans="1:21">
      <c r="B113" s="517"/>
      <c r="C113" s="588"/>
      <c r="D113" s="588"/>
      <c r="E113" s="589"/>
      <c r="F113" s="589"/>
      <c r="G113" s="563"/>
      <c r="H113" s="604"/>
      <c r="I113" s="604"/>
      <c r="J113" s="584"/>
      <c r="K113" s="604"/>
      <c r="M113" s="563"/>
      <c r="N113" s="607"/>
      <c r="O113" s="607"/>
      <c r="P113" s="640"/>
      <c r="Q113" s="640"/>
      <c r="R113" s="640"/>
      <c r="S113" s="640"/>
      <c r="T113" s="640"/>
      <c r="U113" s="640"/>
    </row>
    <row r="114" spans="1:21">
      <c r="B114" s="517"/>
      <c r="C114" s="588"/>
      <c r="D114" s="588"/>
      <c r="E114" s="589"/>
      <c r="F114" s="589"/>
      <c r="G114" s="563"/>
      <c r="H114" s="604"/>
      <c r="I114" s="604"/>
      <c r="J114" s="584"/>
      <c r="K114" s="604"/>
      <c r="M114" s="563"/>
      <c r="N114" s="607"/>
      <c r="O114" s="607"/>
      <c r="P114" s="640"/>
      <c r="Q114" s="640"/>
      <c r="R114" s="640"/>
      <c r="S114" s="640"/>
      <c r="T114" s="640"/>
      <c r="U114" s="640"/>
    </row>
    <row r="115" spans="1:21">
      <c r="B115" s="517"/>
      <c r="C115" s="588"/>
      <c r="D115" s="588"/>
      <c r="E115" s="589"/>
      <c r="F115" s="589"/>
      <c r="G115" s="563"/>
      <c r="H115" s="604"/>
      <c r="I115" s="604"/>
      <c r="J115" s="584"/>
      <c r="K115" s="604"/>
      <c r="M115" s="563"/>
      <c r="N115" s="607"/>
      <c r="O115" s="607"/>
      <c r="P115" s="640"/>
      <c r="Q115" s="640"/>
      <c r="R115" s="640"/>
      <c r="S115" s="640"/>
      <c r="T115" s="640"/>
      <c r="U115" s="640"/>
    </row>
    <row r="116" spans="1:21">
      <c r="B116" s="517"/>
      <c r="C116" s="588"/>
      <c r="D116" s="588"/>
      <c r="E116" s="589"/>
      <c r="F116" s="589"/>
      <c r="G116" s="563"/>
      <c r="H116" s="604"/>
      <c r="I116" s="604"/>
      <c r="J116" s="584"/>
      <c r="K116" s="604"/>
      <c r="M116" s="563"/>
      <c r="N116" s="607"/>
      <c r="O116" s="607"/>
      <c r="P116" s="640"/>
      <c r="Q116" s="640"/>
      <c r="R116" s="640"/>
      <c r="S116" s="640"/>
      <c r="T116" s="640"/>
      <c r="U116" s="640"/>
    </row>
    <row r="117" spans="1:21">
      <c r="B117" s="517"/>
      <c r="C117" s="588"/>
      <c r="D117" s="588"/>
      <c r="E117" s="589"/>
      <c r="F117" s="589"/>
      <c r="G117" s="563"/>
      <c r="H117" s="604"/>
      <c r="I117" s="604"/>
      <c r="J117" s="584"/>
      <c r="K117" s="604"/>
      <c r="M117" s="563"/>
      <c r="N117" s="607"/>
      <c r="O117" s="607"/>
      <c r="P117" s="640"/>
      <c r="Q117" s="640"/>
      <c r="R117" s="640"/>
      <c r="S117" s="640"/>
      <c r="T117" s="640"/>
      <c r="U117" s="640"/>
    </row>
    <row r="118" spans="1:21">
      <c r="B118" s="517"/>
      <c r="C118" s="588"/>
      <c r="D118" s="588"/>
      <c r="E118" s="589"/>
      <c r="F118" s="589"/>
      <c r="G118" s="563"/>
      <c r="H118" s="604"/>
      <c r="I118" s="604"/>
      <c r="J118" s="584"/>
      <c r="K118" s="604"/>
      <c r="M118" s="563"/>
      <c r="N118" s="607"/>
      <c r="O118" s="607"/>
      <c r="P118" s="640"/>
      <c r="Q118" s="640"/>
      <c r="R118" s="640"/>
      <c r="S118" s="640"/>
      <c r="T118" s="640"/>
      <c r="U118" s="640"/>
    </row>
    <row r="119" spans="1:21" ht="15.75">
      <c r="A119" s="605"/>
      <c r="B119" s="517"/>
      <c r="C119" s="588"/>
      <c r="D119" s="588"/>
      <c r="E119" s="589"/>
      <c r="F119" s="589"/>
      <c r="G119" s="563"/>
      <c r="H119" s="604"/>
      <c r="I119" s="604"/>
      <c r="J119" s="584"/>
      <c r="K119" s="604"/>
      <c r="M119" s="563"/>
      <c r="N119" s="606"/>
      <c r="O119" s="585"/>
      <c r="P119" s="640"/>
      <c r="Q119" s="640"/>
      <c r="R119" s="640"/>
      <c r="S119" s="640"/>
      <c r="T119" s="640"/>
      <c r="U119" s="640"/>
    </row>
    <row r="120" spans="1:21" ht="15.75">
      <c r="A120" s="605"/>
      <c r="C120" s="640"/>
      <c r="D120" s="640"/>
      <c r="E120" s="640"/>
      <c r="F120" s="640"/>
      <c r="G120" s="640"/>
      <c r="H120" s="640"/>
      <c r="I120" s="640"/>
      <c r="J120" s="640"/>
      <c r="K120" s="640"/>
      <c r="L120" s="640"/>
      <c r="M120" s="640"/>
      <c r="N120" s="640"/>
      <c r="O120" s="640"/>
      <c r="P120" s="640"/>
      <c r="Q120" s="640"/>
      <c r="R120" s="640"/>
      <c r="S120" s="640"/>
      <c r="T120" s="640"/>
      <c r="U120" s="640"/>
    </row>
    <row r="121" spans="1:21">
      <c r="C121" s="640"/>
      <c r="D121" s="640"/>
      <c r="E121" s="640"/>
      <c r="F121" s="640"/>
      <c r="G121" s="640"/>
      <c r="H121" s="640"/>
      <c r="I121" s="640"/>
      <c r="J121" s="640"/>
      <c r="K121" s="640"/>
      <c r="L121" s="640"/>
      <c r="M121" s="640"/>
      <c r="N121" s="640"/>
      <c r="O121" s="640"/>
      <c r="P121" s="640"/>
      <c r="Q121" s="640"/>
      <c r="R121" s="640"/>
      <c r="S121" s="640"/>
      <c r="T121" s="640"/>
      <c r="U121" s="640"/>
    </row>
    <row r="122" spans="1:21">
      <c r="C122" s="640"/>
      <c r="D122" s="640"/>
      <c r="E122" s="640"/>
      <c r="F122" s="640"/>
      <c r="G122" s="640"/>
      <c r="H122" s="640"/>
      <c r="I122" s="640"/>
      <c r="J122" s="640"/>
      <c r="K122" s="640"/>
      <c r="L122" s="640"/>
      <c r="M122" s="640"/>
      <c r="N122" s="640"/>
      <c r="O122" s="640"/>
      <c r="P122" s="640"/>
      <c r="Q122" s="640"/>
      <c r="R122" s="640"/>
      <c r="S122" s="640"/>
      <c r="T122" s="640"/>
      <c r="U122" s="640"/>
    </row>
    <row r="123" spans="1:21">
      <c r="C123" s="640"/>
      <c r="D123" s="640"/>
      <c r="E123" s="640"/>
      <c r="F123" s="640"/>
      <c r="G123" s="640"/>
      <c r="H123" s="640"/>
      <c r="I123" s="640"/>
      <c r="J123" s="640"/>
      <c r="K123" s="640"/>
      <c r="L123" s="640"/>
      <c r="M123" s="640"/>
      <c r="N123" s="640"/>
      <c r="O123" s="640"/>
      <c r="P123" s="640"/>
      <c r="Q123" s="640"/>
      <c r="R123" s="640"/>
      <c r="S123" s="640"/>
      <c r="T123" s="640"/>
      <c r="U123" s="640"/>
    </row>
    <row r="124" spans="1:21">
      <c r="C124" s="640"/>
      <c r="D124" s="640"/>
      <c r="E124" s="640"/>
      <c r="F124" s="640"/>
      <c r="G124" s="640"/>
      <c r="H124" s="640"/>
      <c r="I124" s="640"/>
      <c r="J124" s="640"/>
      <c r="K124" s="640"/>
      <c r="L124" s="640"/>
      <c r="M124" s="640"/>
      <c r="N124" s="640"/>
      <c r="O124" s="640"/>
      <c r="P124" s="640"/>
      <c r="Q124" s="640"/>
      <c r="R124" s="640"/>
      <c r="S124" s="640"/>
      <c r="T124" s="640"/>
      <c r="U124" s="640"/>
    </row>
    <row r="125" spans="1:21">
      <c r="C125" s="640"/>
      <c r="D125" s="640"/>
      <c r="E125" s="640"/>
      <c r="F125" s="640"/>
      <c r="G125" s="640"/>
      <c r="H125" s="640"/>
      <c r="I125" s="640"/>
      <c r="J125" s="640"/>
      <c r="K125" s="640"/>
      <c r="L125" s="640"/>
      <c r="M125" s="640"/>
      <c r="N125" s="640"/>
      <c r="O125" s="640"/>
      <c r="P125" s="640"/>
      <c r="Q125" s="640"/>
      <c r="R125" s="640"/>
      <c r="S125" s="640"/>
      <c r="T125" s="640"/>
      <c r="U125" s="640"/>
    </row>
    <row r="126" spans="1:21">
      <c r="C126" s="640"/>
      <c r="D126" s="640"/>
      <c r="E126" s="640"/>
      <c r="F126" s="640"/>
      <c r="G126" s="640"/>
      <c r="H126" s="640"/>
      <c r="I126" s="640"/>
      <c r="J126" s="640"/>
      <c r="K126" s="640"/>
      <c r="L126" s="640"/>
      <c r="M126" s="640"/>
      <c r="N126" s="640"/>
      <c r="O126" s="640"/>
      <c r="P126" s="640"/>
      <c r="Q126" s="640"/>
      <c r="R126" s="640"/>
      <c r="S126" s="640"/>
      <c r="T126" s="640"/>
      <c r="U126" s="640"/>
    </row>
    <row r="127" spans="1:21">
      <c r="C127" s="640"/>
      <c r="D127" s="640"/>
      <c r="E127" s="640"/>
      <c r="F127" s="640"/>
      <c r="G127" s="640"/>
      <c r="H127" s="640"/>
      <c r="I127" s="640"/>
      <c r="J127" s="640"/>
      <c r="K127" s="640"/>
      <c r="L127" s="640"/>
      <c r="M127" s="640"/>
      <c r="N127" s="640"/>
      <c r="O127" s="640"/>
      <c r="P127" s="640"/>
      <c r="Q127" s="640"/>
      <c r="R127" s="640"/>
      <c r="S127" s="640"/>
      <c r="T127" s="640"/>
      <c r="U127" s="640"/>
    </row>
    <row r="128" spans="1:21">
      <c r="C128" s="640"/>
      <c r="D128" s="640"/>
      <c r="E128" s="640"/>
      <c r="F128" s="640"/>
      <c r="G128" s="640"/>
      <c r="H128" s="640"/>
      <c r="I128" s="640"/>
      <c r="J128" s="640"/>
      <c r="K128" s="640"/>
      <c r="L128" s="640"/>
      <c r="M128" s="640"/>
      <c r="N128" s="640"/>
      <c r="O128" s="640"/>
      <c r="P128" s="640"/>
      <c r="Q128" s="640"/>
      <c r="R128" s="640"/>
      <c r="S128" s="640"/>
      <c r="T128" s="640"/>
      <c r="U128" s="640"/>
    </row>
    <row r="129" spans="3:21">
      <c r="C129" s="640"/>
      <c r="D129" s="640"/>
      <c r="E129" s="640"/>
      <c r="F129" s="640"/>
      <c r="G129" s="640"/>
      <c r="H129" s="640"/>
      <c r="I129" s="640"/>
      <c r="J129" s="640"/>
      <c r="K129" s="640"/>
      <c r="L129" s="640"/>
      <c r="M129" s="640"/>
      <c r="N129" s="640"/>
      <c r="O129" s="640"/>
      <c r="P129" s="640"/>
      <c r="Q129" s="640"/>
      <c r="R129" s="640"/>
      <c r="S129" s="640"/>
      <c r="T129" s="640"/>
      <c r="U129" s="640"/>
    </row>
    <row r="130" spans="3:21">
      <c r="C130" s="640"/>
      <c r="D130" s="640"/>
      <c r="E130" s="640"/>
      <c r="F130" s="640"/>
      <c r="G130" s="640"/>
      <c r="H130" s="640"/>
      <c r="I130" s="640"/>
      <c r="J130" s="640"/>
      <c r="K130" s="640"/>
      <c r="L130" s="640"/>
      <c r="M130" s="640"/>
      <c r="N130" s="640"/>
      <c r="O130" s="640"/>
      <c r="P130" s="640"/>
      <c r="Q130" s="640"/>
      <c r="R130" s="640"/>
      <c r="S130" s="640"/>
      <c r="T130" s="640"/>
      <c r="U130" s="640"/>
    </row>
    <row r="131" spans="3:21">
      <c r="C131" s="640"/>
      <c r="D131" s="640"/>
      <c r="E131" s="640"/>
      <c r="F131" s="640"/>
      <c r="G131" s="640"/>
      <c r="H131" s="640"/>
      <c r="I131" s="640"/>
      <c r="J131" s="640"/>
      <c r="K131" s="640"/>
      <c r="L131" s="640"/>
      <c r="M131" s="640"/>
      <c r="N131" s="640"/>
      <c r="O131" s="640"/>
      <c r="P131" s="640"/>
      <c r="Q131" s="640"/>
      <c r="R131" s="640"/>
      <c r="S131" s="640"/>
      <c r="T131" s="640"/>
      <c r="U131" s="640"/>
    </row>
    <row r="132" spans="3:21">
      <c r="C132" s="640"/>
      <c r="D132" s="640"/>
      <c r="E132" s="640"/>
      <c r="F132" s="640"/>
      <c r="G132" s="640"/>
      <c r="H132" s="640"/>
      <c r="I132" s="640"/>
      <c r="J132" s="640"/>
      <c r="K132" s="640"/>
      <c r="L132" s="640"/>
      <c r="M132" s="640"/>
      <c r="N132" s="640"/>
      <c r="O132" s="640"/>
      <c r="P132" s="640"/>
      <c r="Q132" s="640"/>
      <c r="R132" s="640"/>
      <c r="S132" s="640"/>
      <c r="T132" s="640"/>
      <c r="U132" s="640"/>
    </row>
    <row r="133" spans="3:21">
      <c r="C133" s="640"/>
      <c r="D133" s="640"/>
      <c r="E133" s="640"/>
      <c r="F133" s="640"/>
      <c r="G133" s="640"/>
      <c r="H133" s="640"/>
      <c r="I133" s="640"/>
      <c r="J133" s="640"/>
      <c r="K133" s="640"/>
      <c r="L133" s="640"/>
      <c r="M133" s="640"/>
      <c r="N133" s="640"/>
      <c r="O133" s="640"/>
      <c r="P133" s="640"/>
      <c r="Q133" s="640"/>
      <c r="R133" s="640"/>
      <c r="S133" s="640"/>
      <c r="T133" s="640"/>
      <c r="U133" s="640"/>
    </row>
    <row r="134" spans="3:21">
      <c r="C134" s="640"/>
      <c r="D134" s="640"/>
      <c r="E134" s="640"/>
      <c r="F134" s="640"/>
      <c r="G134" s="640"/>
      <c r="H134" s="640"/>
      <c r="I134" s="640"/>
      <c r="J134" s="640"/>
      <c r="K134" s="640"/>
      <c r="L134" s="640"/>
      <c r="M134" s="640"/>
      <c r="N134" s="640"/>
      <c r="O134" s="640"/>
      <c r="P134" s="640"/>
      <c r="Q134" s="640"/>
      <c r="R134" s="640"/>
      <c r="S134" s="640"/>
      <c r="T134" s="640"/>
      <c r="U134" s="640"/>
    </row>
    <row r="135" spans="3:21">
      <c r="C135" s="640"/>
      <c r="D135" s="640"/>
      <c r="E135" s="640"/>
      <c r="F135" s="640"/>
      <c r="G135" s="640"/>
      <c r="H135" s="640"/>
      <c r="I135" s="640"/>
      <c r="J135" s="640"/>
      <c r="K135" s="640"/>
      <c r="L135" s="640"/>
      <c r="M135" s="640"/>
      <c r="N135" s="640"/>
      <c r="O135" s="640"/>
      <c r="P135" s="640"/>
      <c r="Q135" s="640"/>
      <c r="R135" s="640"/>
      <c r="S135" s="640"/>
      <c r="T135" s="640"/>
      <c r="U135" s="640"/>
    </row>
    <row r="136" spans="3:21">
      <c r="C136" s="640"/>
      <c r="D136" s="640"/>
      <c r="E136" s="640"/>
      <c r="F136" s="640"/>
      <c r="G136" s="640"/>
      <c r="H136" s="640"/>
      <c r="I136" s="640"/>
      <c r="J136" s="640"/>
      <c r="K136" s="640"/>
      <c r="L136" s="640"/>
      <c r="M136" s="640"/>
      <c r="N136" s="640"/>
      <c r="O136" s="640"/>
      <c r="P136" s="640"/>
      <c r="Q136" s="640"/>
      <c r="R136" s="640"/>
      <c r="S136" s="640"/>
      <c r="T136" s="640"/>
      <c r="U136" s="640"/>
    </row>
    <row r="137" spans="3:21">
      <c r="C137" s="640"/>
      <c r="D137" s="640"/>
      <c r="E137" s="640"/>
      <c r="F137" s="640"/>
      <c r="G137" s="640"/>
      <c r="H137" s="640"/>
      <c r="I137" s="640"/>
      <c r="J137" s="640"/>
      <c r="K137" s="640"/>
      <c r="L137" s="640"/>
      <c r="M137" s="640"/>
      <c r="N137" s="640"/>
      <c r="O137" s="640"/>
      <c r="P137" s="640"/>
      <c r="Q137" s="640"/>
      <c r="R137" s="640"/>
      <c r="S137" s="640"/>
      <c r="T137" s="640"/>
      <c r="U137" s="640"/>
    </row>
    <row r="138" spans="3:21">
      <c r="C138" s="640"/>
      <c r="D138" s="640"/>
      <c r="E138" s="640"/>
      <c r="F138" s="640"/>
      <c r="G138" s="640"/>
      <c r="H138" s="640"/>
      <c r="I138" s="640"/>
      <c r="J138" s="640"/>
      <c r="K138" s="640"/>
      <c r="L138" s="640"/>
      <c r="M138" s="640"/>
      <c r="N138" s="640"/>
      <c r="O138" s="640"/>
      <c r="P138" s="640"/>
      <c r="Q138" s="640"/>
      <c r="R138" s="640"/>
      <c r="S138" s="640"/>
      <c r="T138" s="640"/>
      <c r="U138" s="640"/>
    </row>
    <row r="139" spans="3:21">
      <c r="C139" s="640"/>
      <c r="D139" s="640"/>
      <c r="E139" s="640"/>
      <c r="F139" s="640"/>
      <c r="G139" s="640"/>
      <c r="H139" s="640"/>
      <c r="I139" s="640"/>
      <c r="J139" s="640"/>
      <c r="K139" s="640"/>
      <c r="L139" s="640"/>
      <c r="M139" s="640"/>
      <c r="N139" s="640"/>
      <c r="O139" s="640"/>
      <c r="P139" s="640"/>
      <c r="Q139" s="640"/>
      <c r="R139" s="640"/>
      <c r="S139" s="640"/>
      <c r="T139" s="640"/>
      <c r="U139" s="640"/>
    </row>
    <row r="140" spans="3:21">
      <c r="C140" s="640"/>
      <c r="D140" s="640"/>
      <c r="E140" s="640"/>
      <c r="F140" s="640"/>
      <c r="G140" s="640"/>
      <c r="H140" s="640"/>
      <c r="I140" s="640"/>
      <c r="J140" s="640"/>
      <c r="K140" s="640"/>
      <c r="L140" s="640"/>
      <c r="M140" s="640"/>
      <c r="N140" s="640"/>
      <c r="O140" s="640"/>
      <c r="P140" s="640"/>
      <c r="Q140" s="640"/>
      <c r="R140" s="640"/>
      <c r="S140" s="640"/>
      <c r="T140" s="640"/>
      <c r="U140" s="640"/>
    </row>
    <row r="141" spans="3:21">
      <c r="C141" s="640"/>
      <c r="D141" s="640"/>
      <c r="E141" s="640"/>
      <c r="F141" s="640"/>
      <c r="G141" s="640"/>
      <c r="H141" s="640"/>
      <c r="I141" s="640"/>
      <c r="J141" s="640"/>
      <c r="K141" s="640"/>
      <c r="L141" s="640"/>
      <c r="M141" s="640"/>
      <c r="N141" s="640"/>
      <c r="O141" s="640"/>
      <c r="P141" s="640"/>
      <c r="Q141" s="640"/>
      <c r="R141" s="640"/>
      <c r="S141" s="640"/>
      <c r="T141" s="640"/>
      <c r="U141" s="640"/>
    </row>
    <row r="142" spans="3:21">
      <c r="C142" s="640"/>
      <c r="D142" s="640"/>
      <c r="E142" s="640"/>
      <c r="F142" s="640"/>
      <c r="G142" s="640"/>
      <c r="H142" s="640"/>
      <c r="I142" s="640"/>
      <c r="J142" s="640"/>
      <c r="K142" s="640"/>
      <c r="L142" s="640"/>
      <c r="M142" s="640"/>
      <c r="N142" s="640"/>
      <c r="O142" s="640"/>
      <c r="P142" s="640"/>
      <c r="Q142" s="640"/>
      <c r="R142" s="640"/>
      <c r="S142" s="640"/>
      <c r="T142" s="640"/>
      <c r="U142" s="640"/>
    </row>
    <row r="143" spans="3:21">
      <c r="C143" s="640"/>
      <c r="D143" s="640"/>
      <c r="E143" s="640"/>
      <c r="F143" s="640"/>
      <c r="G143" s="640"/>
      <c r="H143" s="640"/>
      <c r="I143" s="640"/>
      <c r="J143" s="640"/>
      <c r="K143" s="640"/>
      <c r="L143" s="640"/>
      <c r="M143" s="640"/>
      <c r="N143" s="640"/>
      <c r="O143" s="640"/>
      <c r="P143" s="640"/>
      <c r="Q143" s="640"/>
      <c r="R143" s="640"/>
      <c r="S143" s="640"/>
      <c r="T143" s="640"/>
      <c r="U143" s="640"/>
    </row>
    <row r="144" spans="3:21">
      <c r="C144" s="640"/>
      <c r="D144" s="640"/>
      <c r="E144" s="640"/>
      <c r="F144" s="640"/>
      <c r="G144" s="640"/>
      <c r="H144" s="640"/>
      <c r="I144" s="640"/>
      <c r="J144" s="640"/>
      <c r="K144" s="640"/>
      <c r="L144" s="640"/>
      <c r="M144" s="640"/>
      <c r="N144" s="640"/>
      <c r="O144" s="640"/>
      <c r="P144" s="640"/>
      <c r="Q144" s="640"/>
      <c r="R144" s="640"/>
      <c r="S144" s="640"/>
      <c r="T144" s="640"/>
      <c r="U144" s="640"/>
    </row>
    <row r="145" spans="3:21">
      <c r="C145" s="640"/>
      <c r="D145" s="640"/>
      <c r="E145" s="640"/>
      <c r="F145" s="640"/>
      <c r="G145" s="640"/>
      <c r="H145" s="640"/>
      <c r="I145" s="640"/>
      <c r="J145" s="640"/>
      <c r="K145" s="640"/>
      <c r="L145" s="640"/>
      <c r="M145" s="640"/>
      <c r="N145" s="640"/>
      <c r="O145" s="640"/>
      <c r="P145" s="640"/>
      <c r="Q145" s="640"/>
      <c r="R145" s="640"/>
      <c r="S145" s="640"/>
      <c r="T145" s="640"/>
      <c r="U145" s="640"/>
    </row>
    <row r="146" spans="3:21">
      <c r="C146" s="640"/>
      <c r="D146" s="640"/>
      <c r="E146" s="640"/>
      <c r="F146" s="640"/>
      <c r="G146" s="640"/>
      <c r="H146" s="640"/>
      <c r="I146" s="640"/>
      <c r="J146" s="640"/>
      <c r="K146" s="640"/>
      <c r="L146" s="640"/>
      <c r="M146" s="640"/>
      <c r="N146" s="640"/>
      <c r="O146" s="640"/>
      <c r="P146" s="640"/>
      <c r="Q146" s="640"/>
      <c r="R146" s="640"/>
      <c r="S146" s="640"/>
      <c r="T146" s="640"/>
      <c r="U146" s="640"/>
    </row>
    <row r="147" spans="3:21">
      <c r="C147" s="640"/>
      <c r="D147" s="640"/>
      <c r="E147" s="640"/>
      <c r="F147" s="640"/>
      <c r="G147" s="640"/>
      <c r="H147" s="640"/>
      <c r="I147" s="640"/>
      <c r="J147" s="640"/>
      <c r="K147" s="640"/>
      <c r="L147" s="640"/>
      <c r="M147" s="640"/>
      <c r="N147" s="640"/>
      <c r="O147" s="640"/>
      <c r="P147" s="640"/>
      <c r="Q147" s="640"/>
      <c r="R147" s="640"/>
      <c r="S147" s="640"/>
      <c r="T147" s="640"/>
      <c r="U147" s="640"/>
    </row>
    <row r="148" spans="3:21">
      <c r="C148" s="640"/>
      <c r="D148" s="640"/>
      <c r="E148" s="640"/>
      <c r="F148" s="640"/>
      <c r="G148" s="640"/>
      <c r="H148" s="640"/>
      <c r="I148" s="640"/>
      <c r="J148" s="640"/>
      <c r="K148" s="640"/>
      <c r="L148" s="640"/>
      <c r="M148" s="640"/>
      <c r="N148" s="640"/>
      <c r="O148" s="640"/>
      <c r="P148" s="640"/>
      <c r="Q148" s="640"/>
      <c r="R148" s="640"/>
      <c r="S148" s="640"/>
      <c r="T148" s="640"/>
      <c r="U148" s="640"/>
    </row>
    <row r="149" spans="3:21">
      <c r="C149" s="640"/>
      <c r="D149" s="640"/>
      <c r="E149" s="640"/>
      <c r="F149" s="640"/>
      <c r="G149" s="640"/>
      <c r="H149" s="640"/>
      <c r="I149" s="640"/>
      <c r="J149" s="640"/>
      <c r="K149" s="640"/>
      <c r="L149" s="640"/>
      <c r="M149" s="640"/>
      <c r="N149" s="640"/>
      <c r="O149" s="640"/>
      <c r="P149" s="640"/>
      <c r="Q149" s="640"/>
      <c r="R149" s="640"/>
      <c r="S149" s="640"/>
      <c r="T149" s="640"/>
      <c r="U149" s="640"/>
    </row>
    <row r="150" spans="3:21">
      <c r="C150" s="640"/>
      <c r="D150" s="640"/>
      <c r="E150" s="640"/>
      <c r="F150" s="640"/>
      <c r="G150" s="640"/>
      <c r="H150" s="640"/>
      <c r="I150" s="640"/>
      <c r="J150" s="640"/>
      <c r="K150" s="640"/>
      <c r="L150" s="640"/>
      <c r="M150" s="640"/>
      <c r="N150" s="640"/>
      <c r="O150" s="640"/>
      <c r="P150" s="640"/>
      <c r="Q150" s="640"/>
      <c r="R150" s="640"/>
      <c r="S150" s="640"/>
      <c r="T150" s="640"/>
      <c r="U150" s="640"/>
    </row>
    <row r="151" spans="3:21">
      <c r="C151" s="640"/>
      <c r="D151" s="640"/>
      <c r="E151" s="640"/>
      <c r="F151" s="640"/>
      <c r="G151" s="640"/>
      <c r="H151" s="640"/>
      <c r="I151" s="640"/>
      <c r="J151" s="640"/>
      <c r="K151" s="640"/>
      <c r="L151" s="640"/>
      <c r="M151" s="640"/>
      <c r="N151" s="640"/>
      <c r="O151" s="640"/>
      <c r="P151" s="640"/>
      <c r="Q151" s="640"/>
      <c r="R151" s="640"/>
      <c r="S151" s="640"/>
      <c r="T151" s="640"/>
      <c r="U151" s="640"/>
    </row>
    <row r="152" spans="3:21">
      <c r="C152" s="640"/>
      <c r="D152" s="640"/>
      <c r="E152" s="640"/>
      <c r="F152" s="640"/>
      <c r="G152" s="640"/>
      <c r="H152" s="640"/>
      <c r="I152" s="640"/>
      <c r="J152" s="640"/>
      <c r="K152" s="640"/>
      <c r="L152" s="640"/>
      <c r="M152" s="640"/>
      <c r="N152" s="640"/>
      <c r="O152" s="640"/>
      <c r="P152" s="640"/>
      <c r="Q152" s="640"/>
      <c r="R152" s="640"/>
      <c r="S152" s="640"/>
      <c r="T152" s="640"/>
      <c r="U152" s="640"/>
    </row>
    <row r="153" spans="3:21">
      <c r="C153" s="640"/>
      <c r="D153" s="640"/>
      <c r="E153" s="640"/>
      <c r="F153" s="640"/>
      <c r="G153" s="640"/>
      <c r="H153" s="640"/>
      <c r="I153" s="640"/>
      <c r="J153" s="640"/>
      <c r="K153" s="640"/>
      <c r="L153" s="640"/>
      <c r="M153" s="640"/>
      <c r="N153" s="640"/>
      <c r="O153" s="640"/>
      <c r="P153" s="640"/>
      <c r="Q153" s="640"/>
      <c r="R153" s="640"/>
      <c r="S153" s="640"/>
      <c r="T153" s="640"/>
      <c r="U153" s="640"/>
    </row>
    <row r="154" spans="3:21">
      <c r="C154" s="640"/>
      <c r="D154" s="640"/>
      <c r="E154" s="640"/>
      <c r="F154" s="640"/>
      <c r="G154" s="640"/>
      <c r="H154" s="640"/>
      <c r="I154" s="640"/>
      <c r="J154" s="640"/>
      <c r="K154" s="640"/>
      <c r="L154" s="640"/>
      <c r="M154" s="640"/>
      <c r="N154" s="640"/>
      <c r="O154" s="640"/>
      <c r="P154" s="640"/>
      <c r="Q154" s="640"/>
      <c r="R154" s="640"/>
      <c r="S154" s="640"/>
      <c r="T154" s="640"/>
      <c r="U154" s="640"/>
    </row>
    <row r="155" spans="3:21">
      <c r="C155" s="640"/>
      <c r="D155" s="640"/>
      <c r="E155" s="640"/>
      <c r="F155" s="640"/>
      <c r="G155" s="640"/>
      <c r="H155" s="640"/>
      <c r="I155" s="640"/>
      <c r="J155" s="640"/>
      <c r="K155" s="640"/>
      <c r="L155" s="640"/>
      <c r="M155" s="640"/>
      <c r="N155" s="640"/>
      <c r="O155" s="640"/>
      <c r="P155" s="640"/>
      <c r="Q155" s="640"/>
      <c r="R155" s="640"/>
      <c r="S155" s="640"/>
      <c r="T155" s="640"/>
      <c r="U155" s="640"/>
    </row>
    <row r="156" spans="3:21">
      <c r="C156" s="640"/>
      <c r="D156" s="640"/>
      <c r="E156" s="640"/>
      <c r="F156" s="640"/>
      <c r="G156" s="640"/>
      <c r="H156" s="640"/>
      <c r="I156" s="640"/>
      <c r="J156" s="640"/>
      <c r="K156" s="640"/>
      <c r="L156" s="640"/>
      <c r="M156" s="640"/>
      <c r="N156" s="640"/>
      <c r="O156" s="640"/>
      <c r="P156" s="640"/>
      <c r="Q156" s="640"/>
      <c r="R156" s="640"/>
      <c r="S156" s="640"/>
      <c r="T156" s="640"/>
      <c r="U156" s="640"/>
    </row>
    <row r="157" spans="3:21">
      <c r="C157" s="640"/>
      <c r="D157" s="640"/>
      <c r="E157" s="640"/>
      <c r="F157" s="640"/>
      <c r="G157" s="640"/>
      <c r="H157" s="640"/>
      <c r="I157" s="640"/>
      <c r="J157" s="640"/>
      <c r="K157" s="640"/>
      <c r="L157" s="640"/>
      <c r="M157" s="640"/>
      <c r="N157" s="640"/>
      <c r="O157" s="640"/>
      <c r="P157" s="640"/>
      <c r="Q157" s="640"/>
      <c r="R157" s="640"/>
      <c r="S157" s="640"/>
      <c r="T157" s="640"/>
      <c r="U157" s="640"/>
    </row>
    <row r="158" spans="3:21">
      <c r="C158" s="640"/>
      <c r="D158" s="640"/>
      <c r="E158" s="640"/>
      <c r="F158" s="640"/>
      <c r="G158" s="640"/>
      <c r="H158" s="640"/>
      <c r="I158" s="640"/>
      <c r="J158" s="640"/>
      <c r="K158" s="640"/>
      <c r="L158" s="640"/>
      <c r="M158" s="640"/>
      <c r="N158" s="640"/>
      <c r="O158" s="640"/>
      <c r="P158" s="640"/>
      <c r="Q158" s="640"/>
      <c r="R158" s="640"/>
      <c r="S158" s="640"/>
      <c r="T158" s="640"/>
      <c r="U158" s="640"/>
    </row>
    <row r="159" spans="3:21">
      <c r="C159" s="640"/>
      <c r="D159" s="640"/>
      <c r="E159" s="640"/>
      <c r="F159" s="640"/>
      <c r="G159" s="640"/>
      <c r="H159" s="640"/>
      <c r="I159" s="640"/>
      <c r="J159" s="640"/>
      <c r="K159" s="640"/>
      <c r="L159" s="640"/>
      <c r="M159" s="640"/>
      <c r="N159" s="640"/>
      <c r="O159" s="640"/>
      <c r="P159" s="640"/>
      <c r="Q159" s="640"/>
      <c r="R159" s="640"/>
      <c r="S159" s="640"/>
      <c r="T159" s="640"/>
      <c r="U159" s="640"/>
    </row>
    <row r="160" spans="3:21">
      <c r="C160" s="640"/>
      <c r="D160" s="640"/>
      <c r="E160" s="640"/>
      <c r="F160" s="640"/>
      <c r="G160" s="640"/>
      <c r="H160" s="640"/>
      <c r="I160" s="640"/>
      <c r="J160" s="640"/>
      <c r="K160" s="640"/>
      <c r="L160" s="640"/>
      <c r="M160" s="640"/>
      <c r="N160" s="640"/>
      <c r="O160" s="640"/>
      <c r="P160" s="640"/>
      <c r="Q160" s="640"/>
      <c r="R160" s="640"/>
      <c r="S160" s="640"/>
      <c r="T160" s="640"/>
      <c r="U160" s="640"/>
    </row>
    <row r="161" spans="3:21">
      <c r="C161" s="640"/>
      <c r="D161" s="640"/>
      <c r="E161" s="640"/>
      <c r="F161" s="640"/>
      <c r="G161" s="640"/>
      <c r="H161" s="640"/>
      <c r="I161" s="640"/>
      <c r="J161" s="640"/>
      <c r="K161" s="640"/>
      <c r="L161" s="640"/>
      <c r="M161" s="640"/>
      <c r="N161" s="640"/>
      <c r="O161" s="640"/>
      <c r="P161" s="640"/>
      <c r="Q161" s="640"/>
      <c r="R161" s="640"/>
      <c r="S161" s="640"/>
      <c r="T161" s="640"/>
      <c r="U161" s="640"/>
    </row>
    <row r="162" spans="3:21">
      <c r="C162" s="640"/>
      <c r="D162" s="640"/>
      <c r="E162" s="640"/>
      <c r="F162" s="640"/>
      <c r="G162" s="640"/>
      <c r="H162" s="640"/>
      <c r="I162" s="640"/>
      <c r="J162" s="640"/>
      <c r="K162" s="640"/>
      <c r="L162" s="640"/>
      <c r="M162" s="640"/>
      <c r="N162" s="640"/>
      <c r="O162" s="640"/>
      <c r="P162" s="640"/>
      <c r="Q162" s="640"/>
      <c r="R162" s="640"/>
      <c r="S162" s="640"/>
      <c r="T162" s="640"/>
      <c r="U162" s="640"/>
    </row>
    <row r="163" spans="3:21">
      <c r="C163" s="640"/>
      <c r="D163" s="640"/>
      <c r="E163" s="640"/>
      <c r="F163" s="640"/>
      <c r="G163" s="640"/>
      <c r="H163" s="640"/>
      <c r="I163" s="640"/>
      <c r="J163" s="640"/>
      <c r="K163" s="640"/>
      <c r="L163" s="640"/>
      <c r="M163" s="640"/>
      <c r="N163" s="640"/>
      <c r="O163" s="640"/>
      <c r="P163" s="640"/>
      <c r="Q163" s="640"/>
      <c r="R163" s="640"/>
      <c r="S163" s="640"/>
      <c r="T163" s="640"/>
      <c r="U163" s="640"/>
    </row>
    <row r="164" spans="3:21">
      <c r="C164" s="640"/>
      <c r="D164" s="640"/>
      <c r="E164" s="640"/>
      <c r="F164" s="640"/>
      <c r="G164" s="640"/>
      <c r="H164" s="640"/>
      <c r="I164" s="640"/>
      <c r="J164" s="640"/>
      <c r="K164" s="640"/>
      <c r="L164" s="640"/>
      <c r="M164" s="640"/>
      <c r="N164" s="640"/>
      <c r="O164" s="640"/>
      <c r="P164" s="640"/>
      <c r="Q164" s="640"/>
      <c r="R164" s="640"/>
      <c r="S164" s="640"/>
      <c r="T164" s="640"/>
      <c r="U164" s="640"/>
    </row>
    <row r="165" spans="3:21">
      <c r="C165" s="640"/>
      <c r="D165" s="640"/>
      <c r="E165" s="640"/>
      <c r="F165" s="640"/>
      <c r="G165" s="640"/>
      <c r="H165" s="640"/>
      <c r="I165" s="640"/>
      <c r="J165" s="640"/>
      <c r="K165" s="640"/>
      <c r="L165" s="640"/>
      <c r="M165" s="640"/>
      <c r="N165" s="640"/>
      <c r="O165" s="640"/>
      <c r="P165" s="640"/>
      <c r="Q165" s="640"/>
      <c r="R165" s="640"/>
      <c r="S165" s="640"/>
      <c r="T165" s="640"/>
      <c r="U165" s="640"/>
    </row>
    <row r="166" spans="3:21">
      <c r="C166" s="640"/>
      <c r="D166" s="640"/>
      <c r="E166" s="640"/>
      <c r="F166" s="640"/>
      <c r="G166" s="640"/>
      <c r="H166" s="640"/>
      <c r="I166" s="640"/>
      <c r="J166" s="640"/>
      <c r="K166" s="640"/>
      <c r="L166" s="640"/>
      <c r="M166" s="640"/>
      <c r="N166" s="640"/>
      <c r="O166" s="640"/>
      <c r="P166" s="640"/>
      <c r="Q166" s="640"/>
      <c r="R166" s="640"/>
      <c r="S166" s="640"/>
      <c r="T166" s="640"/>
      <c r="U166" s="640"/>
    </row>
    <row r="167" spans="3:21">
      <c r="C167" s="640"/>
      <c r="D167" s="640"/>
      <c r="E167" s="640"/>
      <c r="F167" s="640"/>
      <c r="G167" s="640"/>
      <c r="H167" s="640"/>
      <c r="I167" s="640"/>
      <c r="J167" s="640"/>
      <c r="K167" s="640"/>
      <c r="L167" s="640"/>
      <c r="M167" s="640"/>
      <c r="N167" s="640"/>
      <c r="O167" s="640"/>
      <c r="P167" s="640"/>
      <c r="Q167" s="640"/>
      <c r="R167" s="640"/>
      <c r="S167" s="640"/>
      <c r="T167" s="640"/>
      <c r="U167" s="640"/>
    </row>
    <row r="168" spans="3:21">
      <c r="C168" s="640"/>
      <c r="D168" s="640"/>
      <c r="E168" s="640"/>
      <c r="F168" s="640"/>
      <c r="G168" s="640"/>
      <c r="H168" s="640"/>
      <c r="I168" s="640"/>
      <c r="J168" s="640"/>
      <c r="K168" s="640"/>
      <c r="L168" s="640"/>
      <c r="M168" s="640"/>
      <c r="N168" s="640"/>
      <c r="O168" s="640"/>
      <c r="P168" s="640"/>
      <c r="Q168" s="640"/>
      <c r="R168" s="640"/>
      <c r="S168" s="640"/>
      <c r="T168" s="640"/>
      <c r="U168" s="640"/>
    </row>
    <row r="169" spans="3:21">
      <c r="C169" s="640"/>
      <c r="D169" s="640"/>
      <c r="E169" s="640"/>
      <c r="F169" s="640"/>
      <c r="G169" s="640"/>
      <c r="H169" s="640"/>
      <c r="I169" s="640"/>
      <c r="J169" s="640"/>
      <c r="K169" s="640"/>
      <c r="L169" s="640"/>
      <c r="M169" s="640"/>
      <c r="N169" s="640"/>
      <c r="O169" s="640"/>
      <c r="P169" s="640"/>
      <c r="Q169" s="640"/>
      <c r="R169" s="640"/>
      <c r="S169" s="640"/>
      <c r="T169" s="640"/>
      <c r="U169" s="640"/>
    </row>
    <row r="170" spans="3:21">
      <c r="C170" s="640"/>
      <c r="D170" s="640"/>
      <c r="E170" s="640"/>
      <c r="F170" s="640"/>
      <c r="G170" s="640"/>
      <c r="H170" s="640"/>
      <c r="I170" s="640"/>
      <c r="J170" s="640"/>
      <c r="K170" s="640"/>
      <c r="L170" s="640"/>
      <c r="M170" s="640"/>
      <c r="N170" s="640"/>
      <c r="O170" s="640"/>
      <c r="P170" s="640"/>
      <c r="Q170" s="640"/>
      <c r="R170" s="640"/>
      <c r="S170" s="640"/>
      <c r="T170" s="640"/>
      <c r="U170" s="640"/>
    </row>
    <row r="171" spans="3:21">
      <c r="C171" s="640"/>
      <c r="D171" s="640"/>
      <c r="E171" s="640"/>
      <c r="F171" s="640"/>
      <c r="G171" s="640"/>
      <c r="H171" s="640"/>
      <c r="I171" s="640"/>
      <c r="J171" s="640"/>
      <c r="K171" s="640"/>
      <c r="L171" s="640"/>
      <c r="M171" s="640"/>
      <c r="N171" s="640"/>
      <c r="O171" s="640"/>
      <c r="P171" s="640"/>
      <c r="Q171" s="640"/>
      <c r="R171" s="640"/>
      <c r="S171" s="640"/>
      <c r="T171" s="640"/>
      <c r="U171" s="640"/>
    </row>
    <row r="172" spans="3:21">
      <c r="C172" s="640"/>
      <c r="D172" s="640"/>
      <c r="E172" s="640"/>
      <c r="F172" s="640"/>
      <c r="G172" s="640"/>
      <c r="H172" s="640"/>
      <c r="I172" s="640"/>
      <c r="J172" s="640"/>
      <c r="K172" s="640"/>
      <c r="L172" s="640"/>
      <c r="M172" s="640"/>
      <c r="N172" s="640"/>
      <c r="O172" s="640"/>
      <c r="P172" s="640"/>
      <c r="Q172" s="640"/>
      <c r="R172" s="640"/>
      <c r="S172" s="640"/>
      <c r="T172" s="640"/>
      <c r="U172" s="640"/>
    </row>
    <row r="173" spans="3:21">
      <c r="C173" s="640"/>
      <c r="D173" s="640"/>
      <c r="E173" s="640"/>
      <c r="F173" s="640"/>
      <c r="G173" s="640"/>
      <c r="H173" s="640"/>
      <c r="I173" s="640"/>
      <c r="J173" s="640"/>
      <c r="K173" s="640"/>
      <c r="L173" s="640"/>
      <c r="M173" s="640"/>
      <c r="N173" s="640"/>
      <c r="O173" s="640"/>
      <c r="P173" s="640"/>
      <c r="Q173" s="640"/>
      <c r="R173" s="640"/>
      <c r="S173" s="640"/>
      <c r="T173" s="640"/>
      <c r="U173" s="640"/>
    </row>
    <row r="174" spans="3:21">
      <c r="C174" s="640"/>
      <c r="D174" s="640"/>
      <c r="E174" s="640"/>
      <c r="F174" s="640"/>
      <c r="G174" s="640"/>
      <c r="H174" s="640"/>
      <c r="I174" s="640"/>
      <c r="J174" s="640"/>
      <c r="K174" s="640"/>
      <c r="L174" s="640"/>
      <c r="M174" s="640"/>
      <c r="N174" s="640"/>
      <c r="O174" s="640"/>
      <c r="P174" s="640"/>
      <c r="Q174" s="640"/>
      <c r="R174" s="640"/>
      <c r="S174" s="640"/>
      <c r="T174" s="640"/>
      <c r="U174" s="640"/>
    </row>
    <row r="175" spans="3:21">
      <c r="C175" s="640"/>
      <c r="D175" s="640"/>
      <c r="E175" s="640"/>
      <c r="F175" s="640"/>
      <c r="G175" s="640"/>
      <c r="H175" s="640"/>
      <c r="I175" s="640"/>
      <c r="J175" s="640"/>
      <c r="K175" s="640"/>
      <c r="L175" s="640"/>
      <c r="M175" s="640"/>
      <c r="N175" s="640"/>
      <c r="O175" s="640"/>
      <c r="P175" s="640"/>
      <c r="Q175" s="640"/>
      <c r="R175" s="640"/>
      <c r="S175" s="640"/>
      <c r="T175" s="640"/>
      <c r="U175" s="640"/>
    </row>
    <row r="176" spans="3:21">
      <c r="C176" s="640"/>
      <c r="D176" s="640"/>
      <c r="E176" s="640"/>
      <c r="F176" s="640"/>
      <c r="G176" s="640"/>
      <c r="H176" s="640"/>
      <c r="I176" s="640"/>
      <c r="J176" s="640"/>
      <c r="K176" s="640"/>
      <c r="L176" s="640"/>
      <c r="M176" s="640"/>
      <c r="N176" s="640"/>
      <c r="O176" s="640"/>
      <c r="P176" s="640"/>
      <c r="Q176" s="640"/>
      <c r="R176" s="640"/>
      <c r="S176" s="640"/>
      <c r="T176" s="640"/>
      <c r="U176" s="640"/>
    </row>
    <row r="177" spans="3:21">
      <c r="C177" s="640"/>
      <c r="D177" s="640"/>
      <c r="E177" s="640"/>
      <c r="F177" s="640"/>
      <c r="G177" s="640"/>
      <c r="H177" s="640"/>
      <c r="I177" s="640"/>
      <c r="J177" s="640"/>
      <c r="K177" s="640"/>
      <c r="L177" s="640"/>
      <c r="M177" s="640"/>
      <c r="N177" s="640"/>
      <c r="O177" s="640"/>
      <c r="P177" s="640"/>
      <c r="Q177" s="640"/>
      <c r="R177" s="640"/>
      <c r="S177" s="640"/>
      <c r="T177" s="640"/>
      <c r="U177" s="640"/>
    </row>
    <row r="178" spans="3:21">
      <c r="C178" s="640"/>
      <c r="D178" s="640"/>
      <c r="E178" s="640"/>
      <c r="F178" s="640"/>
      <c r="G178" s="640"/>
      <c r="H178" s="640"/>
      <c r="I178" s="640"/>
      <c r="J178" s="640"/>
      <c r="K178" s="640"/>
      <c r="L178" s="640"/>
      <c r="M178" s="640"/>
      <c r="N178" s="640"/>
      <c r="O178" s="640"/>
      <c r="P178" s="640"/>
      <c r="Q178" s="640"/>
      <c r="R178" s="640"/>
      <c r="S178" s="640"/>
      <c r="T178" s="640"/>
      <c r="U178" s="640"/>
    </row>
    <row r="179" spans="3:21">
      <c r="C179" s="640"/>
      <c r="D179" s="640"/>
      <c r="E179" s="640"/>
      <c r="F179" s="640"/>
      <c r="G179" s="640"/>
      <c r="H179" s="640"/>
      <c r="I179" s="640"/>
      <c r="J179" s="640"/>
      <c r="K179" s="640"/>
      <c r="L179" s="640"/>
      <c r="M179" s="640"/>
      <c r="N179" s="640"/>
      <c r="O179" s="640"/>
      <c r="P179" s="640"/>
      <c r="Q179" s="640"/>
      <c r="R179" s="640"/>
      <c r="S179" s="640"/>
      <c r="T179" s="640"/>
      <c r="U179" s="640"/>
    </row>
    <row r="180" spans="3:21">
      <c r="C180" s="640"/>
      <c r="D180" s="640"/>
      <c r="E180" s="640"/>
      <c r="F180" s="640"/>
      <c r="G180" s="640"/>
      <c r="H180" s="640"/>
      <c r="I180" s="640"/>
      <c r="J180" s="640"/>
      <c r="K180" s="640"/>
      <c r="L180" s="640"/>
      <c r="M180" s="640"/>
      <c r="N180" s="640"/>
      <c r="O180" s="640"/>
      <c r="P180" s="640"/>
      <c r="Q180" s="640"/>
      <c r="R180" s="640"/>
      <c r="S180" s="640"/>
      <c r="T180" s="640"/>
      <c r="U180" s="640"/>
    </row>
    <row r="181" spans="3:21">
      <c r="C181" s="640"/>
      <c r="D181" s="640"/>
      <c r="E181" s="640"/>
      <c r="F181" s="640"/>
      <c r="G181" s="640"/>
      <c r="H181" s="640"/>
      <c r="I181" s="640"/>
      <c r="J181" s="640"/>
      <c r="K181" s="640"/>
      <c r="L181" s="640"/>
      <c r="M181" s="640"/>
      <c r="N181" s="640"/>
      <c r="O181" s="640"/>
      <c r="P181" s="640"/>
      <c r="Q181" s="640"/>
      <c r="R181" s="640"/>
      <c r="S181" s="640"/>
      <c r="T181" s="640"/>
      <c r="U181" s="640"/>
    </row>
    <row r="182" spans="3:21">
      <c r="C182" s="640"/>
      <c r="D182" s="640"/>
      <c r="E182" s="640"/>
      <c r="F182" s="640"/>
      <c r="G182" s="640"/>
      <c r="H182" s="640"/>
      <c r="I182" s="640"/>
      <c r="J182" s="640"/>
      <c r="K182" s="640"/>
      <c r="L182" s="640"/>
      <c r="M182" s="640"/>
      <c r="N182" s="640"/>
      <c r="O182" s="640"/>
      <c r="P182" s="640"/>
      <c r="Q182" s="640"/>
      <c r="R182" s="640"/>
      <c r="S182" s="640"/>
      <c r="T182" s="640"/>
      <c r="U182" s="640"/>
    </row>
    <row r="183" spans="3:21">
      <c r="C183" s="640"/>
      <c r="D183" s="640"/>
      <c r="E183" s="640"/>
      <c r="F183" s="640"/>
      <c r="G183" s="640"/>
      <c r="H183" s="640"/>
      <c r="I183" s="640"/>
      <c r="J183" s="640"/>
      <c r="K183" s="640"/>
      <c r="L183" s="640"/>
      <c r="M183" s="640"/>
      <c r="N183" s="640"/>
      <c r="O183" s="640"/>
      <c r="P183" s="640"/>
      <c r="Q183" s="640"/>
      <c r="R183" s="640"/>
      <c r="S183" s="640"/>
      <c r="T183" s="640"/>
      <c r="U183" s="640"/>
    </row>
    <row r="184" spans="3:21">
      <c r="C184" s="640"/>
      <c r="D184" s="640"/>
      <c r="E184" s="640"/>
      <c r="F184" s="640"/>
      <c r="G184" s="640"/>
      <c r="H184" s="640"/>
      <c r="I184" s="640"/>
      <c r="J184" s="640"/>
      <c r="K184" s="640"/>
      <c r="L184" s="640"/>
      <c r="M184" s="640"/>
      <c r="N184" s="640"/>
      <c r="O184" s="640"/>
      <c r="P184" s="640"/>
      <c r="Q184" s="640"/>
      <c r="R184" s="640"/>
      <c r="S184" s="640"/>
      <c r="T184" s="640"/>
      <c r="U184" s="640"/>
    </row>
    <row r="185" spans="3:21">
      <c r="C185" s="640"/>
      <c r="D185" s="640"/>
      <c r="E185" s="640"/>
      <c r="F185" s="640"/>
      <c r="G185" s="640"/>
      <c r="H185" s="640"/>
      <c r="I185" s="640"/>
      <c r="J185" s="640"/>
      <c r="K185" s="640"/>
      <c r="L185" s="640"/>
      <c r="M185" s="640"/>
      <c r="N185" s="640"/>
      <c r="O185" s="640"/>
      <c r="P185" s="640"/>
      <c r="Q185" s="640"/>
      <c r="R185" s="640"/>
      <c r="S185" s="640"/>
      <c r="T185" s="640"/>
      <c r="U185" s="640"/>
    </row>
    <row r="186" spans="3:21">
      <c r="C186" s="640"/>
      <c r="D186" s="640"/>
      <c r="E186" s="640"/>
      <c r="F186" s="640"/>
      <c r="G186" s="640"/>
      <c r="H186" s="640"/>
      <c r="I186" s="640"/>
      <c r="J186" s="640"/>
      <c r="K186" s="640"/>
      <c r="L186" s="640"/>
      <c r="M186" s="640"/>
      <c r="N186" s="640"/>
      <c r="O186" s="640"/>
      <c r="P186" s="640"/>
      <c r="Q186" s="640"/>
      <c r="R186" s="640"/>
      <c r="S186" s="640"/>
      <c r="T186" s="640"/>
      <c r="U186" s="640"/>
    </row>
    <row r="187" spans="3:21">
      <c r="C187" s="640"/>
      <c r="D187" s="640"/>
      <c r="E187" s="640"/>
      <c r="F187" s="640"/>
      <c r="G187" s="640"/>
      <c r="H187" s="640"/>
      <c r="I187" s="640"/>
      <c r="J187" s="640"/>
      <c r="K187" s="640"/>
      <c r="L187" s="640"/>
      <c r="M187" s="640"/>
      <c r="N187" s="640"/>
      <c r="O187" s="640"/>
      <c r="P187" s="640"/>
      <c r="Q187" s="640"/>
      <c r="R187" s="640"/>
      <c r="S187" s="640"/>
      <c r="T187" s="640"/>
      <c r="U187" s="640"/>
    </row>
    <row r="188" spans="3:21">
      <c r="C188" s="640"/>
      <c r="D188" s="640"/>
      <c r="E188" s="640"/>
      <c r="F188" s="640"/>
      <c r="G188" s="640"/>
      <c r="H188" s="640"/>
      <c r="I188" s="640"/>
      <c r="J188" s="640"/>
      <c r="K188" s="640"/>
      <c r="L188" s="640"/>
      <c r="M188" s="640"/>
      <c r="N188" s="640"/>
      <c r="O188" s="640"/>
      <c r="P188" s="640"/>
      <c r="Q188" s="640"/>
      <c r="R188" s="640"/>
      <c r="S188" s="640"/>
      <c r="T188" s="640"/>
      <c r="U188" s="640"/>
    </row>
    <row r="189" spans="3:21">
      <c r="C189" s="640"/>
      <c r="D189" s="640"/>
      <c r="E189" s="640"/>
      <c r="F189" s="640"/>
      <c r="G189" s="640"/>
      <c r="H189" s="640"/>
      <c r="I189" s="640"/>
      <c r="J189" s="640"/>
      <c r="K189" s="640"/>
      <c r="L189" s="640"/>
      <c r="M189" s="640"/>
      <c r="N189" s="640"/>
      <c r="O189" s="640"/>
      <c r="P189" s="640"/>
      <c r="Q189" s="640"/>
      <c r="R189" s="640"/>
      <c r="S189" s="640"/>
      <c r="T189" s="640"/>
      <c r="U189" s="640"/>
    </row>
    <row r="190" spans="3:21">
      <c r="C190" s="640"/>
      <c r="D190" s="640"/>
      <c r="E190" s="640"/>
      <c r="F190" s="640"/>
      <c r="G190" s="640"/>
      <c r="H190" s="640"/>
      <c r="I190" s="640"/>
      <c r="J190" s="640"/>
      <c r="K190" s="640"/>
      <c r="L190" s="640"/>
      <c r="M190" s="640"/>
      <c r="N190" s="640"/>
      <c r="O190" s="640"/>
      <c r="P190" s="640"/>
      <c r="Q190" s="640"/>
      <c r="R190" s="640"/>
      <c r="S190" s="640"/>
      <c r="T190" s="640"/>
      <c r="U190" s="640"/>
    </row>
    <row r="191" spans="3:21">
      <c r="C191" s="640"/>
      <c r="D191" s="640"/>
      <c r="E191" s="640"/>
      <c r="F191" s="640"/>
      <c r="G191" s="640"/>
      <c r="H191" s="640"/>
      <c r="I191" s="640"/>
      <c r="J191" s="640"/>
      <c r="K191" s="640"/>
      <c r="L191" s="640"/>
      <c r="M191" s="640"/>
      <c r="N191" s="640"/>
      <c r="O191" s="640"/>
      <c r="P191" s="640"/>
      <c r="Q191" s="640"/>
      <c r="R191" s="640"/>
      <c r="S191" s="640"/>
      <c r="T191" s="640"/>
      <c r="U191" s="640"/>
    </row>
    <row r="192" spans="3:21">
      <c r="C192" s="640"/>
      <c r="D192" s="640"/>
      <c r="E192" s="640"/>
      <c r="F192" s="640"/>
      <c r="G192" s="640"/>
      <c r="H192" s="640"/>
      <c r="I192" s="640"/>
      <c r="J192" s="640"/>
      <c r="K192" s="640"/>
      <c r="L192" s="640"/>
      <c r="M192" s="640"/>
      <c r="N192" s="640"/>
      <c r="O192" s="640"/>
      <c r="P192" s="640"/>
      <c r="Q192" s="640"/>
      <c r="R192" s="640"/>
      <c r="S192" s="640"/>
      <c r="T192" s="640"/>
      <c r="U192" s="640"/>
    </row>
    <row r="193" spans="3:21">
      <c r="C193" s="640"/>
      <c r="D193" s="640"/>
      <c r="E193" s="640"/>
      <c r="F193" s="640"/>
      <c r="G193" s="640"/>
      <c r="H193" s="640"/>
      <c r="I193" s="640"/>
      <c r="J193" s="640"/>
      <c r="K193" s="640"/>
      <c r="L193" s="640"/>
      <c r="M193" s="640"/>
      <c r="N193" s="640"/>
      <c r="O193" s="640"/>
      <c r="P193" s="640"/>
      <c r="Q193" s="640"/>
      <c r="R193" s="640"/>
      <c r="S193" s="640"/>
      <c r="T193" s="640"/>
      <c r="U193" s="640"/>
    </row>
    <row r="194" spans="3:21">
      <c r="C194" s="640"/>
      <c r="D194" s="640"/>
      <c r="E194" s="640"/>
      <c r="F194" s="640"/>
      <c r="G194" s="640"/>
      <c r="H194" s="640"/>
      <c r="I194" s="640"/>
      <c r="J194" s="640"/>
      <c r="K194" s="640"/>
      <c r="L194" s="640"/>
      <c r="M194" s="640"/>
      <c r="N194" s="640"/>
      <c r="O194" s="640"/>
      <c r="P194" s="640"/>
      <c r="Q194" s="640"/>
      <c r="R194" s="640"/>
      <c r="S194" s="640"/>
      <c r="T194" s="640"/>
      <c r="U194" s="640"/>
    </row>
    <row r="195" spans="3:21">
      <c r="C195" s="640"/>
      <c r="D195" s="640"/>
      <c r="E195" s="640"/>
      <c r="F195" s="640"/>
      <c r="G195" s="640"/>
      <c r="H195" s="640"/>
      <c r="I195" s="640"/>
      <c r="J195" s="640"/>
      <c r="K195" s="640"/>
      <c r="L195" s="640"/>
      <c r="M195" s="640"/>
      <c r="N195" s="640"/>
      <c r="O195" s="640"/>
      <c r="P195" s="640"/>
      <c r="Q195" s="640"/>
      <c r="R195" s="640"/>
      <c r="S195" s="640"/>
      <c r="T195" s="640"/>
      <c r="U195" s="640"/>
    </row>
    <row r="196" spans="3:21">
      <c r="C196" s="640"/>
      <c r="D196" s="640"/>
      <c r="E196" s="640"/>
      <c r="F196" s="640"/>
      <c r="G196" s="640"/>
      <c r="H196" s="640"/>
      <c r="I196" s="640"/>
      <c r="J196" s="640"/>
      <c r="K196" s="640"/>
      <c r="L196" s="640"/>
      <c r="M196" s="640"/>
      <c r="N196" s="640"/>
      <c r="O196" s="640"/>
      <c r="P196" s="640"/>
      <c r="Q196" s="640"/>
      <c r="R196" s="640"/>
      <c r="S196" s="640"/>
      <c r="T196" s="640"/>
      <c r="U196" s="640"/>
    </row>
    <row r="197" spans="3:21">
      <c r="C197" s="640"/>
      <c r="D197" s="640"/>
      <c r="E197" s="640"/>
      <c r="F197" s="640"/>
      <c r="G197" s="640"/>
      <c r="H197" s="640"/>
      <c r="I197" s="640"/>
      <c r="J197" s="640"/>
      <c r="K197" s="640"/>
      <c r="L197" s="640"/>
      <c r="M197" s="640"/>
      <c r="N197" s="640"/>
      <c r="O197" s="640"/>
      <c r="P197" s="640"/>
      <c r="Q197" s="640"/>
      <c r="R197" s="640"/>
      <c r="S197" s="640"/>
      <c r="T197" s="640"/>
      <c r="U197" s="640"/>
    </row>
    <row r="198" spans="3:21">
      <c r="C198" s="640"/>
      <c r="D198" s="640"/>
      <c r="E198" s="640"/>
      <c r="F198" s="640"/>
      <c r="G198" s="640"/>
      <c r="H198" s="640"/>
      <c r="I198" s="640"/>
      <c r="J198" s="640"/>
      <c r="K198" s="640"/>
      <c r="L198" s="640"/>
      <c r="M198" s="640"/>
      <c r="N198" s="640"/>
      <c r="O198" s="640"/>
      <c r="P198" s="640"/>
      <c r="Q198" s="640"/>
      <c r="R198" s="640"/>
      <c r="S198" s="640"/>
      <c r="T198" s="640"/>
      <c r="U198" s="640"/>
    </row>
    <row r="199" spans="3:21">
      <c r="C199" s="640"/>
      <c r="D199" s="640"/>
      <c r="E199" s="640"/>
      <c r="F199" s="640"/>
      <c r="G199" s="640"/>
      <c r="H199" s="640"/>
      <c r="I199" s="640"/>
      <c r="J199" s="640"/>
      <c r="K199" s="640"/>
      <c r="L199" s="640"/>
      <c r="M199" s="640"/>
      <c r="N199" s="640"/>
      <c r="O199" s="640"/>
      <c r="P199" s="640"/>
      <c r="Q199" s="640"/>
      <c r="R199" s="640"/>
      <c r="S199" s="640"/>
      <c r="T199" s="640"/>
      <c r="U199" s="640"/>
    </row>
    <row r="200" spans="3:21">
      <c r="C200" s="640"/>
      <c r="D200" s="640"/>
      <c r="E200" s="640"/>
      <c r="F200" s="640"/>
      <c r="G200" s="640"/>
      <c r="H200" s="640"/>
      <c r="I200" s="640"/>
      <c r="J200" s="640"/>
      <c r="K200" s="640"/>
      <c r="L200" s="640"/>
      <c r="M200" s="640"/>
      <c r="N200" s="640"/>
      <c r="O200" s="640"/>
      <c r="P200" s="640"/>
      <c r="Q200" s="640"/>
      <c r="R200" s="640"/>
      <c r="S200" s="640"/>
      <c r="T200" s="640"/>
      <c r="U200" s="640"/>
    </row>
    <row r="201" spans="3:21">
      <c r="C201" s="640"/>
      <c r="D201" s="640"/>
      <c r="E201" s="640"/>
      <c r="F201" s="640"/>
      <c r="G201" s="640"/>
      <c r="H201" s="640"/>
      <c r="I201" s="640"/>
      <c r="J201" s="640"/>
      <c r="K201" s="640"/>
      <c r="L201" s="640"/>
      <c r="M201" s="640"/>
      <c r="N201" s="640"/>
      <c r="O201" s="640"/>
      <c r="P201" s="640"/>
      <c r="Q201" s="640"/>
      <c r="R201" s="640"/>
      <c r="S201" s="640"/>
      <c r="T201" s="640"/>
      <c r="U201" s="640"/>
    </row>
    <row r="202" spans="3:21">
      <c r="C202" s="640"/>
      <c r="D202" s="640"/>
      <c r="E202" s="640"/>
      <c r="F202" s="640"/>
      <c r="G202" s="640"/>
      <c r="H202" s="640"/>
      <c r="I202" s="640"/>
      <c r="J202" s="640"/>
      <c r="K202" s="640"/>
      <c r="L202" s="640"/>
      <c r="M202" s="640"/>
      <c r="N202" s="640"/>
      <c r="O202" s="640"/>
      <c r="P202" s="640"/>
      <c r="Q202" s="640"/>
      <c r="R202" s="640"/>
      <c r="S202" s="640"/>
      <c r="T202" s="640"/>
      <c r="U202" s="640"/>
    </row>
    <row r="203" spans="3:21">
      <c r="C203" s="640"/>
      <c r="D203" s="640"/>
      <c r="E203" s="640"/>
      <c r="F203" s="640"/>
      <c r="G203" s="640"/>
      <c r="H203" s="640"/>
      <c r="I203" s="640"/>
      <c r="J203" s="640"/>
      <c r="K203" s="640"/>
      <c r="L203" s="640"/>
      <c r="M203" s="640"/>
      <c r="N203" s="640"/>
      <c r="O203" s="640"/>
      <c r="P203" s="640"/>
      <c r="Q203" s="640"/>
      <c r="R203" s="640"/>
      <c r="S203" s="640"/>
      <c r="T203" s="640"/>
      <c r="U203" s="640"/>
    </row>
    <row r="204" spans="3:21">
      <c r="C204" s="640"/>
      <c r="D204" s="640"/>
      <c r="E204" s="640"/>
      <c r="F204" s="640"/>
      <c r="G204" s="640"/>
      <c r="H204" s="640"/>
      <c r="I204" s="640"/>
      <c r="J204" s="640"/>
      <c r="K204" s="640"/>
      <c r="L204" s="640"/>
      <c r="M204" s="640"/>
      <c r="N204" s="640"/>
      <c r="O204" s="640"/>
      <c r="P204" s="640"/>
      <c r="Q204" s="640"/>
      <c r="R204" s="640"/>
      <c r="S204" s="640"/>
      <c r="T204" s="640"/>
      <c r="U204" s="640"/>
    </row>
    <row r="205" spans="3:21">
      <c r="C205" s="640"/>
      <c r="D205" s="640"/>
      <c r="E205" s="640"/>
      <c r="F205" s="640"/>
      <c r="G205" s="640"/>
      <c r="H205" s="640"/>
      <c r="I205" s="640"/>
      <c r="J205" s="640"/>
      <c r="K205" s="640"/>
      <c r="L205" s="640"/>
      <c r="M205" s="640"/>
      <c r="N205" s="640"/>
      <c r="O205" s="640"/>
      <c r="P205" s="640"/>
      <c r="Q205" s="640"/>
      <c r="R205" s="640"/>
      <c r="S205" s="640"/>
      <c r="T205" s="640"/>
      <c r="U205" s="640"/>
    </row>
    <row r="206" spans="3:21">
      <c r="C206" s="640"/>
      <c r="D206" s="640"/>
      <c r="E206" s="640"/>
      <c r="F206" s="640"/>
      <c r="G206" s="640"/>
      <c r="H206" s="640"/>
      <c r="I206" s="640"/>
      <c r="J206" s="640"/>
      <c r="K206" s="640"/>
      <c r="L206" s="640"/>
      <c r="M206" s="640"/>
      <c r="N206" s="640"/>
      <c r="O206" s="640"/>
      <c r="P206" s="640"/>
      <c r="Q206" s="640"/>
      <c r="R206" s="640"/>
      <c r="S206" s="640"/>
      <c r="T206" s="640"/>
      <c r="U206" s="640"/>
    </row>
    <row r="207" spans="3:21">
      <c r="C207" s="640"/>
      <c r="D207" s="640"/>
      <c r="E207" s="640"/>
      <c r="F207" s="640"/>
      <c r="G207" s="640"/>
      <c r="H207" s="640"/>
      <c r="I207" s="640"/>
      <c r="J207" s="640"/>
      <c r="K207" s="640"/>
      <c r="L207" s="640"/>
      <c r="M207" s="640"/>
      <c r="N207" s="640"/>
      <c r="O207" s="640"/>
      <c r="P207" s="640"/>
      <c r="Q207" s="640"/>
      <c r="R207" s="640"/>
      <c r="S207" s="640"/>
      <c r="T207" s="640"/>
      <c r="U207" s="640"/>
    </row>
    <row r="208" spans="3:21">
      <c r="C208" s="640"/>
      <c r="D208" s="640"/>
      <c r="E208" s="640"/>
      <c r="F208" s="640"/>
      <c r="G208" s="640"/>
      <c r="H208" s="640"/>
      <c r="I208" s="640"/>
      <c r="J208" s="640"/>
      <c r="K208" s="640"/>
      <c r="L208" s="640"/>
      <c r="M208" s="640"/>
      <c r="N208" s="640"/>
      <c r="O208" s="640"/>
      <c r="P208" s="640"/>
      <c r="Q208" s="640"/>
      <c r="R208" s="640"/>
      <c r="S208" s="640"/>
      <c r="T208" s="640"/>
      <c r="U208" s="640"/>
    </row>
    <row r="209" spans="3:21">
      <c r="C209" s="640"/>
      <c r="D209" s="640"/>
      <c r="E209" s="640"/>
      <c r="F209" s="640"/>
      <c r="G209" s="640"/>
      <c r="H209" s="640"/>
      <c r="I209" s="640"/>
      <c r="J209" s="640"/>
      <c r="K209" s="640"/>
      <c r="L209" s="640"/>
      <c r="M209" s="640"/>
      <c r="N209" s="640"/>
      <c r="O209" s="640"/>
      <c r="P209" s="640"/>
      <c r="Q209" s="640"/>
      <c r="R209" s="640"/>
      <c r="S209" s="640"/>
      <c r="T209" s="640"/>
      <c r="U209" s="640"/>
    </row>
    <row r="210" spans="3:21">
      <c r="C210" s="640"/>
      <c r="D210" s="640"/>
      <c r="E210" s="640"/>
      <c r="F210" s="640"/>
      <c r="G210" s="640"/>
      <c r="H210" s="640"/>
      <c r="I210" s="640"/>
      <c r="J210" s="640"/>
      <c r="K210" s="640"/>
      <c r="L210" s="640"/>
      <c r="M210" s="640"/>
      <c r="N210" s="640"/>
      <c r="O210" s="640"/>
      <c r="P210" s="640"/>
      <c r="Q210" s="640"/>
      <c r="R210" s="640"/>
      <c r="S210" s="640"/>
      <c r="T210" s="640"/>
      <c r="U210" s="640"/>
    </row>
    <row r="211" spans="3:21">
      <c r="C211" s="640"/>
      <c r="D211" s="640"/>
      <c r="E211" s="640"/>
      <c r="F211" s="640"/>
      <c r="G211" s="640"/>
      <c r="H211" s="640"/>
      <c r="I211" s="640"/>
      <c r="J211" s="640"/>
      <c r="K211" s="640"/>
      <c r="L211" s="640"/>
      <c r="M211" s="640"/>
      <c r="N211" s="640"/>
      <c r="O211" s="640"/>
      <c r="P211" s="640"/>
      <c r="Q211" s="640"/>
      <c r="R211" s="640"/>
      <c r="S211" s="640"/>
      <c r="T211" s="640"/>
      <c r="U211" s="640"/>
    </row>
    <row r="212" spans="3:21">
      <c r="C212" s="640"/>
      <c r="D212" s="640"/>
      <c r="E212" s="640"/>
      <c r="F212" s="640"/>
      <c r="G212" s="640"/>
      <c r="H212" s="640"/>
      <c r="I212" s="640"/>
      <c r="J212" s="640"/>
      <c r="K212" s="640"/>
      <c r="L212" s="640"/>
      <c r="M212" s="640"/>
      <c r="N212" s="640"/>
      <c r="O212" s="640"/>
      <c r="P212" s="640"/>
      <c r="Q212" s="640"/>
      <c r="R212" s="640"/>
      <c r="S212" s="640"/>
      <c r="T212" s="640"/>
      <c r="U212" s="640"/>
    </row>
    <row r="213" spans="3:21">
      <c r="C213" s="640"/>
      <c r="D213" s="640"/>
      <c r="E213" s="640"/>
      <c r="F213" s="640"/>
      <c r="G213" s="640"/>
      <c r="H213" s="640"/>
      <c r="I213" s="640"/>
      <c r="J213" s="640"/>
      <c r="K213" s="640"/>
      <c r="L213" s="640"/>
      <c r="M213" s="640"/>
      <c r="N213" s="640"/>
      <c r="O213" s="640"/>
      <c r="P213" s="640"/>
      <c r="Q213" s="640"/>
      <c r="R213" s="640"/>
      <c r="S213" s="640"/>
      <c r="T213" s="640"/>
      <c r="U213" s="640"/>
    </row>
    <row r="214" spans="3:21">
      <c r="C214" s="640"/>
      <c r="D214" s="640"/>
      <c r="E214" s="640"/>
      <c r="F214" s="640"/>
      <c r="G214" s="640"/>
      <c r="H214" s="640"/>
      <c r="I214" s="640"/>
      <c r="J214" s="640"/>
      <c r="K214" s="640"/>
      <c r="L214" s="640"/>
      <c r="M214" s="640"/>
      <c r="N214" s="640"/>
      <c r="O214" s="640"/>
      <c r="P214" s="640"/>
      <c r="Q214" s="640"/>
      <c r="R214" s="640"/>
      <c r="S214" s="640"/>
      <c r="T214" s="640"/>
      <c r="U214" s="640"/>
    </row>
    <row r="215" spans="3:21">
      <c r="C215" s="640"/>
      <c r="D215" s="640"/>
      <c r="E215" s="640"/>
      <c r="F215" s="640"/>
      <c r="G215" s="640"/>
      <c r="H215" s="640"/>
      <c r="I215" s="640"/>
      <c r="J215" s="640"/>
      <c r="K215" s="640"/>
      <c r="L215" s="640"/>
      <c r="M215" s="640"/>
      <c r="N215" s="640"/>
      <c r="O215" s="640"/>
      <c r="P215" s="640"/>
      <c r="Q215" s="640"/>
      <c r="R215" s="640"/>
      <c r="S215" s="640"/>
      <c r="T215" s="640"/>
      <c r="U215" s="640"/>
    </row>
    <row r="216" spans="3:21">
      <c r="C216" s="640"/>
      <c r="D216" s="640"/>
      <c r="E216" s="640"/>
      <c r="F216" s="640"/>
      <c r="G216" s="640"/>
      <c r="H216" s="640"/>
      <c r="I216" s="640"/>
      <c r="J216" s="640"/>
      <c r="K216" s="640"/>
      <c r="L216" s="640"/>
      <c r="M216" s="640"/>
      <c r="N216" s="640"/>
      <c r="O216" s="640"/>
      <c r="P216" s="640"/>
      <c r="Q216" s="640"/>
      <c r="R216" s="640"/>
      <c r="S216" s="640"/>
      <c r="T216" s="640"/>
      <c r="U216" s="640"/>
    </row>
    <row r="217" spans="3:21">
      <c r="C217" s="640"/>
      <c r="D217" s="640"/>
      <c r="E217" s="640"/>
      <c r="F217" s="640"/>
      <c r="G217" s="640"/>
      <c r="H217" s="640"/>
      <c r="I217" s="640"/>
      <c r="J217" s="640"/>
      <c r="K217" s="640"/>
      <c r="L217" s="640"/>
      <c r="M217" s="640"/>
      <c r="N217" s="640"/>
      <c r="O217" s="640"/>
      <c r="P217" s="640"/>
      <c r="Q217" s="640"/>
      <c r="R217" s="640"/>
      <c r="S217" s="640"/>
      <c r="T217" s="640"/>
      <c r="U217" s="640"/>
    </row>
    <row r="218" spans="3:21">
      <c r="C218" s="640"/>
      <c r="D218" s="640"/>
      <c r="E218" s="640"/>
      <c r="F218" s="640"/>
      <c r="G218" s="640"/>
      <c r="H218" s="640"/>
      <c r="I218" s="640"/>
      <c r="J218" s="640"/>
      <c r="K218" s="640"/>
      <c r="L218" s="640"/>
      <c r="M218" s="640"/>
      <c r="N218" s="640"/>
      <c r="O218" s="640"/>
      <c r="P218" s="640"/>
      <c r="Q218" s="640"/>
      <c r="R218" s="640"/>
      <c r="S218" s="640"/>
      <c r="T218" s="640"/>
      <c r="U218" s="640"/>
    </row>
    <row r="219" spans="3:21">
      <c r="C219" s="640"/>
      <c r="D219" s="640"/>
      <c r="E219" s="640"/>
      <c r="F219" s="640"/>
      <c r="G219" s="640"/>
      <c r="H219" s="640"/>
      <c r="I219" s="640"/>
      <c r="J219" s="640"/>
      <c r="K219" s="640"/>
      <c r="L219" s="640"/>
      <c r="M219" s="640"/>
      <c r="N219" s="640"/>
      <c r="O219" s="640"/>
      <c r="P219" s="640"/>
      <c r="Q219" s="640"/>
      <c r="R219" s="640"/>
      <c r="S219" s="640"/>
      <c r="T219" s="640"/>
      <c r="U219" s="640"/>
    </row>
    <row r="220" spans="3:21">
      <c r="C220" s="640"/>
      <c r="D220" s="640"/>
      <c r="E220" s="640"/>
      <c r="F220" s="640"/>
      <c r="G220" s="640"/>
      <c r="H220" s="640"/>
      <c r="I220" s="640"/>
      <c r="J220" s="640"/>
      <c r="K220" s="640"/>
      <c r="L220" s="640"/>
      <c r="M220" s="640"/>
      <c r="N220" s="640"/>
      <c r="O220" s="640"/>
      <c r="P220" s="640"/>
      <c r="Q220" s="640"/>
      <c r="R220" s="640"/>
      <c r="S220" s="640"/>
      <c r="T220" s="640"/>
      <c r="U220" s="640"/>
    </row>
    <row r="221" spans="3:21">
      <c r="C221" s="640"/>
      <c r="D221" s="640"/>
      <c r="E221" s="640"/>
      <c r="F221" s="640"/>
      <c r="G221" s="640"/>
      <c r="H221" s="640"/>
      <c r="I221" s="640"/>
      <c r="J221" s="640"/>
      <c r="K221" s="640"/>
      <c r="L221" s="640"/>
      <c r="M221" s="640"/>
      <c r="N221" s="640"/>
      <c r="O221" s="640"/>
      <c r="P221" s="640"/>
      <c r="Q221" s="640"/>
      <c r="R221" s="640"/>
      <c r="S221" s="640"/>
      <c r="T221" s="640"/>
      <c r="U221" s="640"/>
    </row>
    <row r="222" spans="3:21">
      <c r="C222" s="640"/>
      <c r="D222" s="640"/>
      <c r="E222" s="640"/>
      <c r="F222" s="640"/>
      <c r="G222" s="640"/>
      <c r="H222" s="640"/>
      <c r="I222" s="640"/>
      <c r="J222" s="640"/>
      <c r="K222" s="640"/>
      <c r="L222" s="640"/>
      <c r="M222" s="640"/>
      <c r="N222" s="640"/>
      <c r="O222" s="640"/>
      <c r="P222" s="640"/>
      <c r="Q222" s="640"/>
      <c r="R222" s="640"/>
      <c r="S222" s="640"/>
      <c r="T222" s="640"/>
      <c r="U222" s="640"/>
    </row>
    <row r="223" spans="3:21">
      <c r="C223" s="640"/>
      <c r="D223" s="640"/>
      <c r="E223" s="640"/>
      <c r="F223" s="640"/>
      <c r="G223" s="640"/>
      <c r="H223" s="640"/>
      <c r="I223" s="640"/>
      <c r="J223" s="640"/>
      <c r="K223" s="640"/>
      <c r="L223" s="640"/>
      <c r="M223" s="640"/>
      <c r="N223" s="640"/>
      <c r="O223" s="640"/>
      <c r="P223" s="640"/>
      <c r="Q223" s="640"/>
      <c r="R223" s="640"/>
      <c r="S223" s="640"/>
      <c r="T223" s="640"/>
      <c r="U223" s="640"/>
    </row>
    <row r="224" spans="3:21">
      <c r="C224" s="640"/>
      <c r="D224" s="640"/>
      <c r="E224" s="640"/>
      <c r="F224" s="640"/>
      <c r="G224" s="640"/>
      <c r="H224" s="640"/>
      <c r="I224" s="640"/>
      <c r="J224" s="640"/>
      <c r="K224" s="640"/>
      <c r="L224" s="640"/>
      <c r="M224" s="640"/>
      <c r="N224" s="640"/>
      <c r="O224" s="640"/>
      <c r="P224" s="640"/>
      <c r="Q224" s="640"/>
      <c r="R224" s="640"/>
      <c r="S224" s="640"/>
      <c r="T224" s="640"/>
      <c r="U224" s="640"/>
    </row>
    <row r="225" spans="3:21">
      <c r="C225" s="640"/>
      <c r="D225" s="640"/>
      <c r="E225" s="640"/>
      <c r="F225" s="640"/>
      <c r="G225" s="640"/>
      <c r="H225" s="640"/>
      <c r="I225" s="640"/>
      <c r="J225" s="640"/>
      <c r="K225" s="640"/>
      <c r="L225" s="640"/>
      <c r="M225" s="640"/>
      <c r="N225" s="640"/>
      <c r="O225" s="640"/>
      <c r="P225" s="640"/>
      <c r="Q225" s="640"/>
      <c r="R225" s="640"/>
      <c r="S225" s="640"/>
      <c r="T225" s="640"/>
      <c r="U225" s="640"/>
    </row>
    <row r="226" spans="3:21">
      <c r="C226" s="640"/>
      <c r="D226" s="640"/>
      <c r="E226" s="640"/>
      <c r="F226" s="640"/>
      <c r="G226" s="640"/>
      <c r="H226" s="640"/>
      <c r="I226" s="640"/>
      <c r="J226" s="640"/>
      <c r="K226" s="640"/>
      <c r="L226" s="640"/>
      <c r="M226" s="640"/>
      <c r="N226" s="640"/>
      <c r="O226" s="640"/>
      <c r="P226" s="640"/>
      <c r="Q226" s="640"/>
      <c r="R226" s="640"/>
      <c r="S226" s="640"/>
      <c r="T226" s="640"/>
      <c r="U226" s="640"/>
    </row>
    <row r="227" spans="3:21">
      <c r="C227" s="640"/>
      <c r="D227" s="640"/>
      <c r="E227" s="640"/>
      <c r="F227" s="640"/>
      <c r="G227" s="640"/>
      <c r="H227" s="640"/>
      <c r="I227" s="640"/>
      <c r="J227" s="640"/>
      <c r="K227" s="640"/>
      <c r="L227" s="640"/>
      <c r="M227" s="640"/>
      <c r="N227" s="640"/>
      <c r="O227" s="640"/>
      <c r="P227" s="640"/>
      <c r="Q227" s="640"/>
      <c r="R227" s="640"/>
      <c r="S227" s="640"/>
      <c r="T227" s="640"/>
      <c r="U227" s="640"/>
    </row>
    <row r="228" spans="3:21">
      <c r="C228" s="640"/>
      <c r="D228" s="640"/>
      <c r="E228" s="640"/>
      <c r="F228" s="640"/>
      <c r="G228" s="640"/>
      <c r="H228" s="640"/>
      <c r="I228" s="640"/>
      <c r="J228" s="640"/>
      <c r="K228" s="640"/>
      <c r="L228" s="640"/>
      <c r="M228" s="640"/>
      <c r="N228" s="640"/>
      <c r="O228" s="640"/>
      <c r="P228" s="640"/>
      <c r="Q228" s="640"/>
      <c r="R228" s="640"/>
      <c r="S228" s="640"/>
      <c r="T228" s="640"/>
      <c r="U228" s="640"/>
    </row>
    <row r="229" spans="3:21">
      <c r="C229" s="640"/>
      <c r="D229" s="640"/>
      <c r="E229" s="640"/>
      <c r="F229" s="640"/>
      <c r="G229" s="640"/>
      <c r="H229" s="640"/>
      <c r="I229" s="640"/>
      <c r="J229" s="640"/>
      <c r="K229" s="640"/>
      <c r="L229" s="640"/>
      <c r="M229" s="640"/>
      <c r="N229" s="640"/>
      <c r="O229" s="640"/>
      <c r="P229" s="640"/>
      <c r="Q229" s="640"/>
      <c r="R229" s="640"/>
      <c r="S229" s="640"/>
      <c r="T229" s="640"/>
      <c r="U229" s="640"/>
    </row>
    <row r="230" spans="3:21">
      <c r="C230" s="640"/>
      <c r="D230" s="640"/>
      <c r="E230" s="640"/>
      <c r="F230" s="640"/>
      <c r="G230" s="640"/>
      <c r="H230" s="640"/>
      <c r="I230" s="640"/>
      <c r="J230" s="640"/>
      <c r="K230" s="640"/>
      <c r="L230" s="640"/>
      <c r="M230" s="640"/>
      <c r="N230" s="640"/>
      <c r="O230" s="640"/>
      <c r="P230" s="640"/>
      <c r="Q230" s="640"/>
      <c r="R230" s="640"/>
      <c r="S230" s="640"/>
      <c r="T230" s="640"/>
      <c r="U230" s="640"/>
    </row>
    <row r="231" spans="3:21">
      <c r="C231" s="640"/>
      <c r="D231" s="640"/>
      <c r="E231" s="640"/>
      <c r="F231" s="640"/>
      <c r="G231" s="640"/>
      <c r="H231" s="640"/>
      <c r="I231" s="640"/>
      <c r="J231" s="640"/>
      <c r="K231" s="640"/>
      <c r="L231" s="640"/>
      <c r="M231" s="640"/>
      <c r="N231" s="640"/>
      <c r="O231" s="640"/>
      <c r="P231" s="640"/>
      <c r="Q231" s="640"/>
      <c r="R231" s="640"/>
      <c r="S231" s="640"/>
      <c r="T231" s="640"/>
      <c r="U231" s="640"/>
    </row>
    <row r="232" spans="3:21">
      <c r="C232" s="640"/>
      <c r="D232" s="640"/>
      <c r="E232" s="640"/>
      <c r="F232" s="640"/>
      <c r="G232" s="640"/>
      <c r="H232" s="640"/>
      <c r="I232" s="640"/>
      <c r="J232" s="640"/>
      <c r="K232" s="640"/>
      <c r="L232" s="640"/>
      <c r="M232" s="640"/>
      <c r="N232" s="640"/>
      <c r="O232" s="640"/>
      <c r="P232" s="640"/>
      <c r="Q232" s="640"/>
      <c r="R232" s="640"/>
      <c r="S232" s="640"/>
      <c r="T232" s="640"/>
      <c r="U232" s="640"/>
    </row>
    <row r="233" spans="3:21">
      <c r="C233" s="640"/>
      <c r="D233" s="640"/>
      <c r="E233" s="640"/>
      <c r="F233" s="640"/>
      <c r="G233" s="640"/>
      <c r="H233" s="640"/>
      <c r="I233" s="640"/>
      <c r="J233" s="640"/>
      <c r="K233" s="640"/>
      <c r="L233" s="640"/>
      <c r="M233" s="640"/>
      <c r="N233" s="640"/>
      <c r="O233" s="640"/>
      <c r="P233" s="640"/>
      <c r="Q233" s="640"/>
      <c r="R233" s="640"/>
      <c r="S233" s="640"/>
      <c r="T233" s="640"/>
      <c r="U233" s="640"/>
    </row>
    <row r="234" spans="3:21">
      <c r="C234" s="640"/>
      <c r="D234" s="640"/>
      <c r="E234" s="640"/>
      <c r="F234" s="640"/>
      <c r="G234" s="640"/>
      <c r="H234" s="640"/>
      <c r="I234" s="640"/>
      <c r="J234" s="640"/>
      <c r="K234" s="640"/>
      <c r="L234" s="640"/>
      <c r="M234" s="640"/>
      <c r="N234" s="640"/>
      <c r="O234" s="640"/>
      <c r="P234" s="640"/>
      <c r="Q234" s="640"/>
      <c r="R234" s="640"/>
      <c r="S234" s="640"/>
      <c r="T234" s="640"/>
      <c r="U234" s="640"/>
    </row>
    <row r="235" spans="3:21">
      <c r="C235" s="640"/>
      <c r="D235" s="640"/>
      <c r="E235" s="640"/>
      <c r="F235" s="640"/>
      <c r="G235" s="640"/>
      <c r="H235" s="640"/>
      <c r="I235" s="640"/>
      <c r="J235" s="640"/>
      <c r="K235" s="640"/>
      <c r="L235" s="640"/>
      <c r="M235" s="640"/>
      <c r="N235" s="640"/>
      <c r="O235" s="640"/>
      <c r="P235" s="640"/>
      <c r="Q235" s="640"/>
      <c r="R235" s="640"/>
      <c r="S235" s="640"/>
      <c r="T235" s="640"/>
      <c r="U235" s="640"/>
    </row>
    <row r="236" spans="3:21">
      <c r="C236" s="640"/>
      <c r="D236" s="640"/>
      <c r="E236" s="640"/>
      <c r="F236" s="640"/>
      <c r="G236" s="640"/>
      <c r="H236" s="640"/>
      <c r="I236" s="640"/>
      <c r="J236" s="640"/>
      <c r="K236" s="640"/>
      <c r="L236" s="640"/>
      <c r="M236" s="640"/>
      <c r="N236" s="640"/>
      <c r="O236" s="640"/>
      <c r="P236" s="640"/>
      <c r="Q236" s="640"/>
      <c r="R236" s="640"/>
      <c r="S236" s="640"/>
      <c r="T236" s="640"/>
      <c r="U236" s="640"/>
    </row>
    <row r="237" spans="3:21">
      <c r="C237" s="640"/>
      <c r="D237" s="640"/>
      <c r="E237" s="640"/>
      <c r="F237" s="640"/>
      <c r="G237" s="640"/>
      <c r="H237" s="640"/>
      <c r="I237" s="640"/>
      <c r="J237" s="640"/>
      <c r="K237" s="640"/>
      <c r="L237" s="640"/>
      <c r="M237" s="640"/>
      <c r="N237" s="640"/>
      <c r="O237" s="640"/>
      <c r="P237" s="640"/>
      <c r="Q237" s="640"/>
      <c r="R237" s="640"/>
      <c r="S237" s="640"/>
      <c r="T237" s="640"/>
      <c r="U237" s="640"/>
    </row>
    <row r="238" spans="3:21">
      <c r="C238" s="640"/>
      <c r="D238" s="640"/>
      <c r="E238" s="640"/>
      <c r="F238" s="640"/>
      <c r="G238" s="640"/>
      <c r="H238" s="640"/>
      <c r="I238" s="640"/>
      <c r="J238" s="640"/>
      <c r="K238" s="640"/>
      <c r="L238" s="640"/>
      <c r="M238" s="640"/>
      <c r="N238" s="640"/>
      <c r="O238" s="640"/>
      <c r="P238" s="640"/>
      <c r="Q238" s="640"/>
      <c r="R238" s="640"/>
      <c r="S238" s="640"/>
      <c r="T238" s="640"/>
      <c r="U238" s="640"/>
    </row>
    <row r="239" spans="3:21">
      <c r="C239" s="640"/>
      <c r="D239" s="640"/>
      <c r="E239" s="640"/>
      <c r="F239" s="640"/>
      <c r="G239" s="640"/>
      <c r="H239" s="640"/>
      <c r="I239" s="640"/>
      <c r="J239" s="640"/>
      <c r="K239" s="640"/>
      <c r="L239" s="640"/>
      <c r="M239" s="640"/>
      <c r="N239" s="640"/>
      <c r="O239" s="640"/>
      <c r="P239" s="640"/>
      <c r="Q239" s="640"/>
      <c r="R239" s="640"/>
      <c r="S239" s="640"/>
      <c r="T239" s="640"/>
      <c r="U239" s="640"/>
    </row>
    <row r="240" spans="3:21">
      <c r="C240" s="640"/>
      <c r="D240" s="640"/>
      <c r="E240" s="640"/>
      <c r="F240" s="640"/>
      <c r="G240" s="640"/>
      <c r="H240" s="640"/>
      <c r="I240" s="640"/>
      <c r="J240" s="640"/>
      <c r="K240" s="640"/>
      <c r="L240" s="640"/>
      <c r="M240" s="640"/>
      <c r="N240" s="640"/>
      <c r="O240" s="640"/>
      <c r="P240" s="640"/>
      <c r="Q240" s="640"/>
      <c r="R240" s="640"/>
      <c r="S240" s="640"/>
      <c r="T240" s="640"/>
      <c r="U240" s="640"/>
    </row>
    <row r="241" spans="3:21">
      <c r="C241" s="640"/>
      <c r="D241" s="640"/>
      <c r="E241" s="640"/>
      <c r="F241" s="640"/>
      <c r="G241" s="640"/>
      <c r="H241" s="640"/>
      <c r="I241" s="640"/>
      <c r="J241" s="640"/>
      <c r="K241" s="640"/>
      <c r="L241" s="640"/>
      <c r="M241" s="640"/>
      <c r="N241" s="640"/>
      <c r="O241" s="640"/>
      <c r="P241" s="640"/>
      <c r="Q241" s="640"/>
      <c r="R241" s="640"/>
      <c r="S241" s="640"/>
      <c r="T241" s="640"/>
      <c r="U241" s="640"/>
    </row>
    <row r="242" spans="3:21">
      <c r="C242" s="640"/>
      <c r="D242" s="640"/>
      <c r="E242" s="640"/>
      <c r="F242" s="640"/>
      <c r="G242" s="640"/>
      <c r="H242" s="640"/>
      <c r="I242" s="640"/>
      <c r="J242" s="640"/>
      <c r="K242" s="640"/>
      <c r="L242" s="640"/>
      <c r="M242" s="640"/>
      <c r="N242" s="640"/>
      <c r="O242" s="640"/>
      <c r="P242" s="640"/>
      <c r="Q242" s="640"/>
      <c r="R242" s="640"/>
      <c r="S242" s="640"/>
      <c r="T242" s="640"/>
      <c r="U242" s="640"/>
    </row>
    <row r="243" spans="3:21">
      <c r="C243" s="640"/>
      <c r="D243" s="640"/>
      <c r="E243" s="640"/>
      <c r="F243" s="640"/>
      <c r="G243" s="640"/>
      <c r="H243" s="640"/>
      <c r="I243" s="640"/>
      <c r="J243" s="640"/>
      <c r="K243" s="640"/>
      <c r="L243" s="640"/>
      <c r="M243" s="640"/>
      <c r="N243" s="640"/>
      <c r="O243" s="640"/>
      <c r="P243" s="640"/>
      <c r="Q243" s="640"/>
      <c r="R243" s="640"/>
      <c r="S243" s="640"/>
      <c r="T243" s="640"/>
      <c r="U243" s="640"/>
    </row>
    <row r="244" spans="3:21">
      <c r="C244" s="640"/>
      <c r="D244" s="640"/>
      <c r="E244" s="640"/>
      <c r="F244" s="640"/>
      <c r="G244" s="640"/>
      <c r="H244" s="640"/>
      <c r="I244" s="640"/>
      <c r="J244" s="640"/>
      <c r="K244" s="640"/>
      <c r="L244" s="640"/>
      <c r="M244" s="640"/>
      <c r="N244" s="640"/>
      <c r="O244" s="640"/>
      <c r="P244" s="640"/>
      <c r="Q244" s="640"/>
      <c r="R244" s="640"/>
      <c r="S244" s="640"/>
      <c r="T244" s="640"/>
      <c r="U244" s="640"/>
    </row>
    <row r="245" spans="3:21">
      <c r="C245" s="640"/>
      <c r="D245" s="640"/>
      <c r="E245" s="640"/>
      <c r="F245" s="640"/>
      <c r="G245" s="640"/>
      <c r="H245" s="640"/>
      <c r="I245" s="640"/>
      <c r="J245" s="640"/>
      <c r="K245" s="640"/>
      <c r="L245" s="640"/>
      <c r="M245" s="640"/>
      <c r="N245" s="640"/>
      <c r="O245" s="640"/>
      <c r="P245" s="640"/>
      <c r="Q245" s="640"/>
      <c r="R245" s="640"/>
      <c r="S245" s="640"/>
      <c r="T245" s="640"/>
      <c r="U245" s="640"/>
    </row>
    <row r="246" spans="3:21">
      <c r="C246" s="640"/>
      <c r="D246" s="640"/>
      <c r="E246" s="640"/>
      <c r="F246" s="640"/>
      <c r="G246" s="640"/>
      <c r="H246" s="640"/>
      <c r="I246" s="640"/>
      <c r="J246" s="640"/>
      <c r="K246" s="640"/>
      <c r="L246" s="640"/>
      <c r="M246" s="640"/>
      <c r="N246" s="640"/>
      <c r="O246" s="640"/>
      <c r="P246" s="640"/>
      <c r="Q246" s="640"/>
      <c r="R246" s="640"/>
      <c r="S246" s="640"/>
      <c r="T246" s="640"/>
      <c r="U246" s="640"/>
    </row>
    <row r="247" spans="3:21">
      <c r="C247" s="640"/>
      <c r="D247" s="640"/>
      <c r="E247" s="640"/>
      <c r="F247" s="640"/>
      <c r="G247" s="640"/>
      <c r="H247" s="640"/>
      <c r="I247" s="640"/>
      <c r="J247" s="640"/>
      <c r="K247" s="640"/>
      <c r="L247" s="640"/>
      <c r="M247" s="640"/>
      <c r="N247" s="640"/>
      <c r="O247" s="640"/>
      <c r="P247" s="640"/>
      <c r="Q247" s="640"/>
      <c r="R247" s="640"/>
      <c r="S247" s="640"/>
      <c r="T247" s="640"/>
      <c r="U247" s="640"/>
    </row>
    <row r="248" spans="3:21">
      <c r="C248" s="640"/>
      <c r="D248" s="640"/>
      <c r="E248" s="640"/>
      <c r="F248" s="640"/>
      <c r="G248" s="640"/>
      <c r="H248" s="640"/>
      <c r="I248" s="640"/>
      <c r="J248" s="640"/>
      <c r="K248" s="640"/>
      <c r="L248" s="640"/>
      <c r="M248" s="640"/>
      <c r="N248" s="640"/>
      <c r="O248" s="640"/>
      <c r="P248" s="640"/>
      <c r="Q248" s="640"/>
      <c r="R248" s="640"/>
      <c r="S248" s="640"/>
      <c r="T248" s="640"/>
      <c r="U248" s="640"/>
    </row>
    <row r="249" spans="3:21">
      <c r="C249" s="640"/>
      <c r="D249" s="640"/>
      <c r="E249" s="640"/>
      <c r="F249" s="640"/>
      <c r="G249" s="640"/>
      <c r="H249" s="640"/>
      <c r="I249" s="640"/>
      <c r="J249" s="640"/>
      <c r="K249" s="640"/>
      <c r="L249" s="640"/>
      <c r="M249" s="640"/>
      <c r="N249" s="640"/>
      <c r="O249" s="640"/>
      <c r="P249" s="640"/>
      <c r="Q249" s="640"/>
      <c r="R249" s="640"/>
      <c r="S249" s="640"/>
      <c r="T249" s="640"/>
      <c r="U249" s="640"/>
    </row>
    <row r="250" spans="3:21">
      <c r="C250" s="640"/>
      <c r="D250" s="640"/>
      <c r="E250" s="640"/>
      <c r="F250" s="640"/>
      <c r="G250" s="640"/>
      <c r="H250" s="640"/>
      <c r="I250" s="640"/>
      <c r="J250" s="640"/>
      <c r="K250" s="640"/>
      <c r="L250" s="640"/>
      <c r="M250" s="640"/>
      <c r="N250" s="640"/>
      <c r="O250" s="640"/>
      <c r="P250" s="640"/>
      <c r="Q250" s="640"/>
      <c r="R250" s="640"/>
      <c r="S250" s="640"/>
      <c r="T250" s="640"/>
      <c r="U250" s="640"/>
    </row>
    <row r="251" spans="3:21">
      <c r="C251" s="640"/>
      <c r="D251" s="640"/>
      <c r="E251" s="640"/>
      <c r="F251" s="640"/>
      <c r="G251" s="640"/>
      <c r="H251" s="640"/>
      <c r="I251" s="640"/>
      <c r="J251" s="640"/>
      <c r="K251" s="640"/>
      <c r="L251" s="640"/>
      <c r="M251" s="640"/>
      <c r="N251" s="640"/>
      <c r="O251" s="640"/>
      <c r="P251" s="640"/>
      <c r="Q251" s="640"/>
      <c r="R251" s="640"/>
      <c r="S251" s="640"/>
      <c r="T251" s="640"/>
      <c r="U251" s="640"/>
    </row>
    <row r="252" spans="3:21">
      <c r="C252" s="640"/>
      <c r="D252" s="640"/>
      <c r="E252" s="640"/>
      <c r="F252" s="640"/>
      <c r="G252" s="640"/>
      <c r="H252" s="640"/>
      <c r="I252" s="640"/>
      <c r="J252" s="640"/>
      <c r="K252" s="640"/>
      <c r="L252" s="640"/>
      <c r="M252" s="640"/>
      <c r="N252" s="640"/>
      <c r="O252" s="640"/>
      <c r="P252" s="640"/>
      <c r="Q252" s="640"/>
      <c r="R252" s="640"/>
      <c r="S252" s="640"/>
      <c r="T252" s="640"/>
      <c r="U252" s="640"/>
    </row>
    <row r="253" spans="3:21">
      <c r="C253" s="640"/>
      <c r="D253" s="640"/>
      <c r="E253" s="640"/>
      <c r="F253" s="640"/>
      <c r="G253" s="640"/>
      <c r="H253" s="640"/>
      <c r="I253" s="640"/>
      <c r="J253" s="640"/>
      <c r="K253" s="640"/>
      <c r="L253" s="640"/>
      <c r="M253" s="640"/>
      <c r="N253" s="640"/>
      <c r="O253" s="640"/>
      <c r="P253" s="640"/>
      <c r="Q253" s="640"/>
      <c r="R253" s="640"/>
      <c r="S253" s="640"/>
      <c r="T253" s="640"/>
      <c r="U253" s="640"/>
    </row>
    <row r="254" spans="3:21">
      <c r="C254" s="640"/>
      <c r="D254" s="640"/>
      <c r="E254" s="640"/>
      <c r="F254" s="640"/>
      <c r="G254" s="640"/>
      <c r="H254" s="640"/>
      <c r="I254" s="640"/>
      <c r="J254" s="640"/>
      <c r="K254" s="640"/>
      <c r="L254" s="640"/>
      <c r="M254" s="640"/>
      <c r="N254" s="640"/>
      <c r="O254" s="640"/>
      <c r="P254" s="640"/>
      <c r="Q254" s="640"/>
      <c r="R254" s="640"/>
      <c r="S254" s="640"/>
      <c r="T254" s="640"/>
      <c r="U254" s="640"/>
    </row>
    <row r="255" spans="3:21">
      <c r="C255" s="640"/>
      <c r="D255" s="640"/>
      <c r="E255" s="640"/>
      <c r="F255" s="640"/>
      <c r="G255" s="640"/>
      <c r="H255" s="640"/>
      <c r="I255" s="640"/>
      <c r="J255" s="640"/>
      <c r="K255" s="640"/>
      <c r="L255" s="640"/>
      <c r="M255" s="640"/>
      <c r="N255" s="640"/>
      <c r="O255" s="640"/>
      <c r="P255" s="640"/>
      <c r="Q255" s="640"/>
      <c r="R255" s="640"/>
      <c r="S255" s="640"/>
      <c r="T255" s="640"/>
      <c r="U255" s="640"/>
    </row>
    <row r="256" spans="3:21">
      <c r="C256" s="640"/>
      <c r="D256" s="640"/>
      <c r="E256" s="640"/>
      <c r="F256" s="640"/>
      <c r="G256" s="640"/>
      <c r="H256" s="640"/>
      <c r="I256" s="640"/>
      <c r="J256" s="640"/>
      <c r="K256" s="640"/>
      <c r="L256" s="640"/>
      <c r="M256" s="640"/>
      <c r="N256" s="640"/>
      <c r="O256" s="640"/>
      <c r="P256" s="640"/>
      <c r="Q256" s="640"/>
      <c r="R256" s="640"/>
      <c r="S256" s="640"/>
      <c r="T256" s="640"/>
      <c r="U256" s="640"/>
    </row>
    <row r="257" spans="3:21">
      <c r="C257" s="640"/>
      <c r="D257" s="640"/>
      <c r="E257" s="640"/>
      <c r="F257" s="640"/>
      <c r="G257" s="640"/>
      <c r="H257" s="640"/>
      <c r="I257" s="640"/>
      <c r="J257" s="640"/>
      <c r="K257" s="640"/>
      <c r="L257" s="640"/>
      <c r="M257" s="640"/>
      <c r="N257" s="640"/>
      <c r="O257" s="640"/>
      <c r="P257" s="640"/>
      <c r="Q257" s="640"/>
      <c r="R257" s="640"/>
      <c r="S257" s="640"/>
      <c r="T257" s="640"/>
      <c r="U257" s="640"/>
    </row>
    <row r="258" spans="3:21">
      <c r="C258" s="640"/>
      <c r="D258" s="640"/>
      <c r="E258" s="640"/>
      <c r="F258" s="640"/>
      <c r="G258" s="640"/>
      <c r="H258" s="640"/>
      <c r="I258" s="640"/>
      <c r="J258" s="640"/>
      <c r="K258" s="640"/>
      <c r="L258" s="640"/>
      <c r="M258" s="640"/>
      <c r="N258" s="640"/>
      <c r="O258" s="640"/>
      <c r="P258" s="640"/>
      <c r="Q258" s="640"/>
      <c r="R258" s="640"/>
      <c r="S258" s="640"/>
      <c r="T258" s="640"/>
      <c r="U258" s="640"/>
    </row>
    <row r="259" spans="3:21">
      <c r="C259" s="640"/>
      <c r="D259" s="640"/>
      <c r="E259" s="640"/>
      <c r="F259" s="640"/>
      <c r="G259" s="640"/>
      <c r="H259" s="640"/>
      <c r="I259" s="640"/>
      <c r="J259" s="640"/>
      <c r="K259" s="640"/>
      <c r="L259" s="640"/>
      <c r="M259" s="640"/>
      <c r="N259" s="640"/>
      <c r="O259" s="640"/>
      <c r="P259" s="640"/>
      <c r="Q259" s="640"/>
      <c r="R259" s="640"/>
      <c r="S259" s="640"/>
      <c r="T259" s="640"/>
      <c r="U259" s="640"/>
    </row>
    <row r="260" spans="3:21">
      <c r="C260" s="640"/>
      <c r="D260" s="640"/>
      <c r="E260" s="640"/>
      <c r="F260" s="640"/>
      <c r="G260" s="640"/>
      <c r="H260" s="640"/>
      <c r="I260" s="640"/>
      <c r="J260" s="640"/>
      <c r="K260" s="640"/>
      <c r="L260" s="640"/>
      <c r="M260" s="640"/>
      <c r="N260" s="640"/>
      <c r="O260" s="640"/>
      <c r="P260" s="640"/>
      <c r="Q260" s="640"/>
      <c r="R260" s="640"/>
      <c r="S260" s="640"/>
      <c r="T260" s="640"/>
      <c r="U260" s="640"/>
    </row>
    <row r="261" spans="3:21">
      <c r="C261" s="640"/>
      <c r="D261" s="640"/>
      <c r="E261" s="640"/>
      <c r="F261" s="640"/>
      <c r="G261" s="640"/>
      <c r="H261" s="640"/>
      <c r="I261" s="640"/>
      <c r="J261" s="640"/>
      <c r="K261" s="640"/>
      <c r="L261" s="640"/>
      <c r="M261" s="640"/>
      <c r="N261" s="640"/>
      <c r="O261" s="640"/>
      <c r="P261" s="640"/>
      <c r="Q261" s="640"/>
      <c r="R261" s="640"/>
      <c r="S261" s="640"/>
      <c r="T261" s="640"/>
      <c r="U261" s="640"/>
    </row>
    <row r="262" spans="3:21">
      <c r="C262" s="640"/>
      <c r="D262" s="640"/>
      <c r="E262" s="640"/>
      <c r="F262" s="640"/>
      <c r="G262" s="640"/>
      <c r="H262" s="640"/>
      <c r="I262" s="640"/>
      <c r="J262" s="640"/>
      <c r="K262" s="640"/>
      <c r="L262" s="640"/>
      <c r="M262" s="640"/>
      <c r="N262" s="640"/>
      <c r="O262" s="640"/>
      <c r="P262" s="640"/>
      <c r="Q262" s="640"/>
      <c r="R262" s="640"/>
      <c r="S262" s="640"/>
      <c r="T262" s="640"/>
      <c r="U262" s="640"/>
    </row>
    <row r="263" spans="3:21">
      <c r="C263" s="640"/>
      <c r="D263" s="640"/>
      <c r="E263" s="640"/>
      <c r="F263" s="640"/>
      <c r="G263" s="640"/>
      <c r="H263" s="640"/>
      <c r="I263" s="640"/>
      <c r="J263" s="640"/>
      <c r="K263" s="640"/>
      <c r="L263" s="640"/>
      <c r="M263" s="640"/>
      <c r="N263" s="640"/>
      <c r="O263" s="640"/>
      <c r="P263" s="640"/>
      <c r="Q263" s="640"/>
      <c r="R263" s="640"/>
      <c r="S263" s="640"/>
      <c r="T263" s="640"/>
      <c r="U263" s="640"/>
    </row>
    <row r="264" spans="3:21">
      <c r="C264" s="640"/>
      <c r="D264" s="640"/>
      <c r="E264" s="640"/>
      <c r="F264" s="640"/>
      <c r="G264" s="640"/>
      <c r="H264" s="640"/>
      <c r="I264" s="640"/>
      <c r="J264" s="640"/>
      <c r="K264" s="640"/>
      <c r="L264" s="640"/>
      <c r="M264" s="640"/>
      <c r="N264" s="640"/>
      <c r="O264" s="640"/>
      <c r="P264" s="640"/>
      <c r="Q264" s="640"/>
      <c r="R264" s="640"/>
      <c r="S264" s="640"/>
      <c r="T264" s="640"/>
      <c r="U264" s="640"/>
    </row>
    <row r="265" spans="3:21">
      <c r="C265" s="640"/>
      <c r="D265" s="640"/>
      <c r="E265" s="640"/>
      <c r="F265" s="640"/>
      <c r="G265" s="640"/>
      <c r="H265" s="640"/>
      <c r="I265" s="640"/>
      <c r="J265" s="640"/>
      <c r="K265" s="640"/>
      <c r="L265" s="640"/>
      <c r="M265" s="640"/>
      <c r="N265" s="640"/>
      <c r="O265" s="640"/>
      <c r="P265" s="640"/>
      <c r="Q265" s="640"/>
      <c r="R265" s="640"/>
      <c r="S265" s="640"/>
      <c r="T265" s="640"/>
      <c r="U265" s="640"/>
    </row>
    <row r="266" spans="3:21">
      <c r="C266" s="640"/>
      <c r="D266" s="640"/>
      <c r="E266" s="640"/>
      <c r="F266" s="640"/>
      <c r="G266" s="640"/>
      <c r="H266" s="640"/>
      <c r="I266" s="640"/>
      <c r="J266" s="640"/>
      <c r="K266" s="640"/>
      <c r="L266" s="640"/>
      <c r="M266" s="640"/>
      <c r="N266" s="640"/>
      <c r="O266" s="640"/>
      <c r="P266" s="640"/>
      <c r="Q266" s="640"/>
      <c r="R266" s="640"/>
      <c r="S266" s="640"/>
      <c r="T266" s="640"/>
      <c r="U266" s="640"/>
    </row>
    <row r="267" spans="3:21">
      <c r="C267" s="640"/>
      <c r="D267" s="640"/>
      <c r="E267" s="640"/>
      <c r="F267" s="640"/>
      <c r="G267" s="640"/>
      <c r="H267" s="640"/>
      <c r="I267" s="640"/>
      <c r="J267" s="640"/>
      <c r="K267" s="640"/>
      <c r="L267" s="640"/>
      <c r="M267" s="640"/>
      <c r="N267" s="640"/>
      <c r="O267" s="640"/>
      <c r="P267" s="640"/>
      <c r="Q267" s="640"/>
      <c r="R267" s="640"/>
      <c r="S267" s="640"/>
      <c r="T267" s="640"/>
      <c r="U267" s="640"/>
    </row>
    <row r="268" spans="3:21">
      <c r="C268" s="640"/>
      <c r="D268" s="640"/>
      <c r="E268" s="640"/>
      <c r="F268" s="640"/>
      <c r="G268" s="640"/>
      <c r="H268" s="640"/>
      <c r="I268" s="640"/>
      <c r="J268" s="640"/>
      <c r="K268" s="640"/>
      <c r="L268" s="640"/>
      <c r="M268" s="640"/>
      <c r="N268" s="640"/>
      <c r="O268" s="640"/>
      <c r="P268" s="640"/>
      <c r="Q268" s="640"/>
      <c r="R268" s="640"/>
      <c r="S268" s="640"/>
      <c r="T268" s="640"/>
      <c r="U268" s="640"/>
    </row>
    <row r="269" spans="3:21">
      <c r="C269" s="640"/>
      <c r="D269" s="640"/>
      <c r="E269" s="640"/>
      <c r="F269" s="640"/>
      <c r="G269" s="640"/>
      <c r="H269" s="640"/>
      <c r="I269" s="640"/>
      <c r="J269" s="640"/>
      <c r="K269" s="640"/>
      <c r="L269" s="640"/>
      <c r="M269" s="640"/>
      <c r="N269" s="640"/>
      <c r="O269" s="640"/>
      <c r="P269" s="640"/>
      <c r="Q269" s="640"/>
      <c r="R269" s="640"/>
      <c r="S269" s="640"/>
      <c r="T269" s="640"/>
      <c r="U269" s="640"/>
    </row>
    <row r="270" spans="3:21">
      <c r="C270" s="640"/>
      <c r="D270" s="640"/>
      <c r="E270" s="640"/>
      <c r="F270" s="640"/>
      <c r="G270" s="640"/>
      <c r="H270" s="640"/>
      <c r="I270" s="640"/>
      <c r="J270" s="640"/>
      <c r="K270" s="640"/>
      <c r="L270" s="640"/>
      <c r="M270" s="640"/>
      <c r="N270" s="640"/>
      <c r="O270" s="640"/>
      <c r="P270" s="640"/>
      <c r="Q270" s="640"/>
      <c r="R270" s="640"/>
      <c r="S270" s="640"/>
      <c r="T270" s="640"/>
      <c r="U270" s="640"/>
    </row>
    <row r="271" spans="3:21">
      <c r="C271" s="640"/>
      <c r="D271" s="640"/>
      <c r="E271" s="640"/>
      <c r="F271" s="640"/>
      <c r="G271" s="640"/>
      <c r="H271" s="640"/>
      <c r="I271" s="640"/>
      <c r="J271" s="640"/>
      <c r="K271" s="640"/>
      <c r="L271" s="640"/>
      <c r="M271" s="640"/>
      <c r="N271" s="640"/>
      <c r="O271" s="640"/>
      <c r="P271" s="640"/>
      <c r="Q271" s="640"/>
      <c r="R271" s="640"/>
      <c r="S271" s="640"/>
      <c r="T271" s="640"/>
      <c r="U271" s="640"/>
    </row>
    <row r="272" spans="3:21">
      <c r="C272" s="640"/>
      <c r="D272" s="640"/>
      <c r="E272" s="640"/>
      <c r="F272" s="640"/>
      <c r="G272" s="640"/>
      <c r="H272" s="640"/>
      <c r="I272" s="640"/>
      <c r="J272" s="640"/>
      <c r="K272" s="640"/>
      <c r="L272" s="640"/>
      <c r="M272" s="640"/>
      <c r="N272" s="640"/>
      <c r="O272" s="640"/>
      <c r="P272" s="640"/>
      <c r="Q272" s="640"/>
      <c r="R272" s="640"/>
      <c r="S272" s="640"/>
      <c r="T272" s="640"/>
      <c r="U272" s="640"/>
    </row>
    <row r="273" spans="3:21">
      <c r="C273" s="640"/>
      <c r="D273" s="640"/>
      <c r="E273" s="640"/>
      <c r="F273" s="640"/>
      <c r="G273" s="640"/>
      <c r="H273" s="640"/>
      <c r="I273" s="640"/>
      <c r="J273" s="640"/>
      <c r="K273" s="640"/>
      <c r="L273" s="640"/>
      <c r="M273" s="640"/>
      <c r="N273" s="640"/>
      <c r="O273" s="640"/>
      <c r="P273" s="640"/>
      <c r="Q273" s="640"/>
      <c r="R273" s="640"/>
      <c r="S273" s="640"/>
      <c r="T273" s="640"/>
      <c r="U273" s="640"/>
    </row>
    <row r="274" spans="3:21">
      <c r="C274" s="640"/>
      <c r="D274" s="640"/>
      <c r="E274" s="640"/>
      <c r="F274" s="640"/>
      <c r="G274" s="640"/>
      <c r="H274" s="640"/>
      <c r="I274" s="640"/>
      <c r="J274" s="640"/>
      <c r="K274" s="640"/>
      <c r="L274" s="640"/>
      <c r="M274" s="640"/>
      <c r="N274" s="640"/>
      <c r="O274" s="640"/>
      <c r="P274" s="640"/>
      <c r="Q274" s="640"/>
      <c r="R274" s="640"/>
      <c r="S274" s="640"/>
      <c r="T274" s="640"/>
      <c r="U274" s="640"/>
    </row>
    <row r="275" spans="3:21">
      <c r="C275" s="640"/>
      <c r="D275" s="640"/>
      <c r="E275" s="640"/>
      <c r="F275" s="640"/>
      <c r="G275" s="640"/>
      <c r="H275" s="640"/>
      <c r="I275" s="640"/>
      <c r="J275" s="640"/>
      <c r="K275" s="640"/>
      <c r="L275" s="640"/>
      <c r="M275" s="640"/>
      <c r="N275" s="640"/>
      <c r="O275" s="640"/>
      <c r="P275" s="640"/>
      <c r="Q275" s="640"/>
      <c r="R275" s="640"/>
      <c r="S275" s="640"/>
      <c r="T275" s="640"/>
      <c r="U275" s="640"/>
    </row>
    <row r="276" spans="3:21">
      <c r="C276" s="640"/>
      <c r="D276" s="640"/>
      <c r="E276" s="640"/>
      <c r="F276" s="640"/>
      <c r="G276" s="640"/>
      <c r="H276" s="640"/>
      <c r="I276" s="640"/>
      <c r="J276" s="640"/>
      <c r="K276" s="640"/>
      <c r="L276" s="640"/>
      <c r="M276" s="640"/>
      <c r="N276" s="640"/>
      <c r="O276" s="640"/>
      <c r="P276" s="640"/>
      <c r="Q276" s="640"/>
      <c r="R276" s="640"/>
      <c r="S276" s="640"/>
      <c r="T276" s="640"/>
      <c r="U276" s="640"/>
    </row>
    <row r="277" spans="3:21">
      <c r="C277" s="640"/>
      <c r="D277" s="640"/>
      <c r="E277" s="640"/>
      <c r="F277" s="640"/>
      <c r="G277" s="640"/>
      <c r="H277" s="640"/>
      <c r="I277" s="640"/>
      <c r="J277" s="640"/>
      <c r="K277" s="640"/>
      <c r="L277" s="640"/>
      <c r="M277" s="640"/>
      <c r="N277" s="640"/>
      <c r="O277" s="640"/>
      <c r="P277" s="640"/>
      <c r="Q277" s="640"/>
      <c r="R277" s="640"/>
      <c r="S277" s="640"/>
      <c r="T277" s="640"/>
      <c r="U277" s="640"/>
    </row>
    <row r="278" spans="3:21">
      <c r="C278" s="640"/>
      <c r="D278" s="640"/>
      <c r="E278" s="640"/>
      <c r="F278" s="640"/>
      <c r="G278" s="640"/>
      <c r="H278" s="640"/>
      <c r="I278" s="640"/>
      <c r="J278" s="640"/>
      <c r="K278" s="640"/>
      <c r="L278" s="640"/>
      <c r="M278" s="640"/>
      <c r="N278" s="640"/>
      <c r="O278" s="640"/>
      <c r="P278" s="640"/>
      <c r="Q278" s="640"/>
      <c r="R278" s="640"/>
      <c r="S278" s="640"/>
      <c r="T278" s="640"/>
      <c r="U278" s="640"/>
    </row>
    <row r="279" spans="3:21">
      <c r="C279" s="640"/>
      <c r="D279" s="640"/>
      <c r="E279" s="640"/>
      <c r="F279" s="640"/>
      <c r="G279" s="640"/>
      <c r="H279" s="640"/>
      <c r="I279" s="640"/>
      <c r="J279" s="640"/>
      <c r="K279" s="640"/>
      <c r="L279" s="640"/>
      <c r="M279" s="640"/>
      <c r="N279" s="640"/>
      <c r="O279" s="640"/>
      <c r="P279" s="640"/>
      <c r="Q279" s="640"/>
      <c r="R279" s="640"/>
      <c r="S279" s="640"/>
      <c r="T279" s="640"/>
      <c r="U279" s="640"/>
    </row>
    <row r="280" spans="3:21">
      <c r="C280" s="640"/>
      <c r="D280" s="640"/>
      <c r="E280" s="640"/>
      <c r="F280" s="640"/>
      <c r="G280" s="640"/>
      <c r="H280" s="640"/>
      <c r="I280" s="640"/>
      <c r="J280" s="640"/>
      <c r="K280" s="640"/>
      <c r="L280" s="640"/>
      <c r="M280" s="640"/>
      <c r="N280" s="640"/>
      <c r="O280" s="640"/>
      <c r="P280" s="640"/>
      <c r="Q280" s="640"/>
      <c r="R280" s="640"/>
      <c r="S280" s="640"/>
      <c r="T280" s="640"/>
      <c r="U280" s="640"/>
    </row>
    <row r="281" spans="3:21">
      <c r="C281" s="640"/>
      <c r="D281" s="640"/>
      <c r="E281" s="640"/>
      <c r="F281" s="640"/>
      <c r="G281" s="640"/>
      <c r="H281" s="640"/>
      <c r="I281" s="640"/>
      <c r="J281" s="640"/>
      <c r="K281" s="640"/>
      <c r="L281" s="640"/>
      <c r="M281" s="640"/>
      <c r="N281" s="640"/>
      <c r="O281" s="640"/>
      <c r="P281" s="640"/>
      <c r="Q281" s="640"/>
      <c r="R281" s="640"/>
      <c r="S281" s="640"/>
      <c r="T281" s="640"/>
      <c r="U281" s="640"/>
    </row>
    <row r="282" spans="3:21">
      <c r="C282" s="640"/>
      <c r="D282" s="640"/>
      <c r="E282" s="640"/>
      <c r="F282" s="640"/>
      <c r="G282" s="640"/>
      <c r="H282" s="640"/>
      <c r="I282" s="640"/>
      <c r="J282" s="640"/>
      <c r="K282" s="640"/>
      <c r="L282" s="640"/>
      <c r="M282" s="640"/>
      <c r="N282" s="640"/>
      <c r="O282" s="640"/>
      <c r="P282" s="640"/>
      <c r="Q282" s="640"/>
      <c r="R282" s="640"/>
      <c r="S282" s="640"/>
      <c r="T282" s="640"/>
      <c r="U282" s="640"/>
    </row>
    <row r="283" spans="3:21">
      <c r="C283" s="640"/>
      <c r="D283" s="640"/>
      <c r="E283" s="640"/>
      <c r="F283" s="640"/>
      <c r="G283" s="640"/>
      <c r="H283" s="640"/>
      <c r="I283" s="640"/>
      <c r="J283" s="640"/>
      <c r="K283" s="640"/>
      <c r="L283" s="640"/>
      <c r="M283" s="640"/>
      <c r="N283" s="640"/>
      <c r="O283" s="640"/>
      <c r="P283" s="640"/>
      <c r="Q283" s="640"/>
      <c r="R283" s="640"/>
      <c r="S283" s="640"/>
      <c r="T283" s="640"/>
      <c r="U283" s="640"/>
    </row>
    <row r="284" spans="3:21">
      <c r="C284" s="640"/>
      <c r="D284" s="640"/>
      <c r="E284" s="640"/>
      <c r="F284" s="640"/>
      <c r="G284" s="640"/>
      <c r="H284" s="640"/>
      <c r="I284" s="640"/>
      <c r="J284" s="640"/>
      <c r="K284" s="640"/>
      <c r="L284" s="640"/>
      <c r="M284" s="640"/>
      <c r="N284" s="640"/>
      <c r="O284" s="640"/>
      <c r="P284" s="640"/>
      <c r="Q284" s="640"/>
      <c r="R284" s="640"/>
      <c r="S284" s="640"/>
      <c r="T284" s="640"/>
      <c r="U284" s="640"/>
    </row>
    <row r="285" spans="3:21">
      <c r="C285" s="640"/>
      <c r="D285" s="640"/>
      <c r="E285" s="640"/>
      <c r="F285" s="640"/>
      <c r="G285" s="640"/>
      <c r="H285" s="640"/>
      <c r="I285" s="640"/>
      <c r="J285" s="640"/>
      <c r="K285" s="640"/>
      <c r="L285" s="640"/>
      <c r="M285" s="640"/>
      <c r="N285" s="640"/>
      <c r="O285" s="640"/>
      <c r="P285" s="640"/>
      <c r="Q285" s="640"/>
      <c r="R285" s="640"/>
      <c r="S285" s="640"/>
      <c r="T285" s="640"/>
      <c r="U285" s="640"/>
    </row>
    <row r="286" spans="3:21">
      <c r="C286" s="640"/>
      <c r="D286" s="640"/>
      <c r="E286" s="640"/>
      <c r="F286" s="640"/>
      <c r="G286" s="640"/>
      <c r="H286" s="640"/>
      <c r="I286" s="640"/>
      <c r="J286" s="640"/>
      <c r="K286" s="640"/>
      <c r="L286" s="640"/>
      <c r="M286" s="640"/>
      <c r="N286" s="640"/>
      <c r="O286" s="640"/>
      <c r="P286" s="640"/>
      <c r="Q286" s="640"/>
      <c r="R286" s="640"/>
      <c r="S286" s="640"/>
      <c r="T286" s="640"/>
      <c r="U286" s="640"/>
    </row>
    <row r="287" spans="3:21">
      <c r="C287" s="640"/>
      <c r="D287" s="640"/>
      <c r="E287" s="640"/>
      <c r="F287" s="640"/>
      <c r="G287" s="640"/>
      <c r="H287" s="640"/>
      <c r="I287" s="640"/>
      <c r="J287" s="640"/>
      <c r="K287" s="640"/>
      <c r="L287" s="640"/>
      <c r="M287" s="640"/>
      <c r="N287" s="640"/>
      <c r="O287" s="640"/>
      <c r="P287" s="640"/>
      <c r="Q287" s="640"/>
      <c r="R287" s="640"/>
      <c r="S287" s="640"/>
      <c r="T287" s="640"/>
      <c r="U287" s="640"/>
    </row>
    <row r="288" spans="3:21">
      <c r="C288" s="640"/>
      <c r="D288" s="640"/>
      <c r="E288" s="640"/>
      <c r="F288" s="640"/>
      <c r="G288" s="640"/>
      <c r="H288" s="640"/>
      <c r="I288" s="640"/>
      <c r="J288" s="640"/>
      <c r="K288" s="640"/>
      <c r="L288" s="640"/>
      <c r="M288" s="640"/>
      <c r="N288" s="640"/>
      <c r="O288" s="640"/>
      <c r="P288" s="640"/>
      <c r="Q288" s="640"/>
      <c r="R288" s="640"/>
      <c r="S288" s="640"/>
      <c r="T288" s="640"/>
      <c r="U288" s="640"/>
    </row>
    <row r="289" spans="3:21">
      <c r="C289" s="640"/>
      <c r="D289" s="640"/>
      <c r="E289" s="640"/>
      <c r="F289" s="640"/>
      <c r="G289" s="640"/>
      <c r="H289" s="640"/>
      <c r="I289" s="640"/>
      <c r="J289" s="640"/>
      <c r="K289" s="640"/>
      <c r="L289" s="640"/>
      <c r="M289" s="640"/>
      <c r="N289" s="640"/>
      <c r="O289" s="640"/>
      <c r="P289" s="640"/>
      <c r="Q289" s="640"/>
      <c r="R289" s="640"/>
      <c r="S289" s="640"/>
      <c r="T289" s="640"/>
      <c r="U289" s="640"/>
    </row>
    <row r="290" spans="3:21">
      <c r="C290" s="640"/>
      <c r="D290" s="640"/>
      <c r="E290" s="640"/>
      <c r="F290" s="640"/>
      <c r="G290" s="640"/>
      <c r="H290" s="640"/>
      <c r="I290" s="640"/>
      <c r="J290" s="640"/>
      <c r="K290" s="640"/>
      <c r="L290" s="640"/>
      <c r="M290" s="640"/>
      <c r="N290" s="640"/>
      <c r="O290" s="640"/>
      <c r="P290" s="640"/>
      <c r="Q290" s="640"/>
      <c r="R290" s="640"/>
      <c r="S290" s="640"/>
      <c r="T290" s="640"/>
      <c r="U290" s="640"/>
    </row>
    <row r="291" spans="3:21">
      <c r="C291" s="640"/>
      <c r="D291" s="640"/>
      <c r="E291" s="640"/>
      <c r="F291" s="640"/>
      <c r="G291" s="640"/>
      <c r="H291" s="640"/>
      <c r="I291" s="640"/>
      <c r="J291" s="640"/>
      <c r="K291" s="640"/>
      <c r="L291" s="640"/>
      <c r="M291" s="640"/>
      <c r="N291" s="640"/>
      <c r="O291" s="640"/>
      <c r="P291" s="640"/>
      <c r="Q291" s="640"/>
      <c r="R291" s="640"/>
      <c r="S291" s="640"/>
      <c r="T291" s="640"/>
      <c r="U291" s="640"/>
    </row>
    <row r="292" spans="3:21">
      <c r="C292" s="640"/>
      <c r="D292" s="640"/>
      <c r="E292" s="640"/>
      <c r="F292" s="640"/>
      <c r="G292" s="640"/>
      <c r="H292" s="640"/>
      <c r="I292" s="640"/>
      <c r="J292" s="640"/>
      <c r="K292" s="640"/>
      <c r="L292" s="640"/>
      <c r="M292" s="640"/>
      <c r="N292" s="640"/>
      <c r="O292" s="640"/>
      <c r="P292" s="640"/>
      <c r="Q292" s="640"/>
      <c r="R292" s="640"/>
      <c r="S292" s="640"/>
      <c r="T292" s="640"/>
      <c r="U292" s="640"/>
    </row>
    <row r="293" spans="3:21">
      <c r="C293" s="640"/>
      <c r="D293" s="640"/>
      <c r="E293" s="640"/>
      <c r="F293" s="640"/>
      <c r="G293" s="640"/>
      <c r="H293" s="640"/>
      <c r="I293" s="640"/>
      <c r="J293" s="640"/>
      <c r="K293" s="640"/>
      <c r="L293" s="640"/>
      <c r="M293" s="640"/>
      <c r="N293" s="640"/>
      <c r="O293" s="640"/>
      <c r="P293" s="640"/>
      <c r="Q293" s="640"/>
      <c r="R293" s="640"/>
      <c r="S293" s="640"/>
      <c r="T293" s="640"/>
      <c r="U293" s="640"/>
    </row>
    <row r="294" spans="3:21">
      <c r="C294" s="640"/>
      <c r="D294" s="640"/>
      <c r="E294" s="640"/>
      <c r="F294" s="640"/>
      <c r="G294" s="640"/>
      <c r="H294" s="640"/>
      <c r="I294" s="640"/>
      <c r="J294" s="640"/>
      <c r="K294" s="640"/>
      <c r="L294" s="640"/>
      <c r="M294" s="640"/>
      <c r="N294" s="640"/>
      <c r="O294" s="640"/>
      <c r="P294" s="640"/>
      <c r="Q294" s="640"/>
      <c r="R294" s="640"/>
      <c r="S294" s="640"/>
      <c r="T294" s="640"/>
      <c r="U294" s="640"/>
    </row>
    <row r="295" spans="3:21">
      <c r="C295" s="640"/>
      <c r="D295" s="640"/>
      <c r="E295" s="640"/>
      <c r="F295" s="640"/>
      <c r="G295" s="640"/>
      <c r="H295" s="640"/>
      <c r="I295" s="640"/>
      <c r="J295" s="640"/>
      <c r="K295" s="640"/>
      <c r="L295" s="640"/>
      <c r="M295" s="640"/>
      <c r="N295" s="640"/>
      <c r="O295" s="640"/>
      <c r="P295" s="640"/>
      <c r="Q295" s="640"/>
      <c r="R295" s="640"/>
      <c r="S295" s="640"/>
      <c r="T295" s="640"/>
      <c r="U295" s="640"/>
    </row>
    <row r="296" spans="3:21">
      <c r="C296" s="640"/>
      <c r="D296" s="640"/>
      <c r="E296" s="640"/>
      <c r="F296" s="640"/>
      <c r="G296" s="640"/>
      <c r="H296" s="640"/>
      <c r="I296" s="640"/>
      <c r="J296" s="640"/>
      <c r="K296" s="640"/>
      <c r="L296" s="640"/>
      <c r="M296" s="640"/>
      <c r="N296" s="640"/>
      <c r="O296" s="640"/>
      <c r="P296" s="640"/>
      <c r="Q296" s="640"/>
      <c r="R296" s="640"/>
      <c r="S296" s="640"/>
      <c r="T296" s="640"/>
      <c r="U296" s="640"/>
    </row>
    <row r="297" spans="3:21">
      <c r="C297" s="640"/>
      <c r="D297" s="640"/>
      <c r="E297" s="640"/>
      <c r="F297" s="640"/>
      <c r="G297" s="640"/>
      <c r="H297" s="640"/>
      <c r="I297" s="640"/>
      <c r="J297" s="640"/>
      <c r="K297" s="640"/>
      <c r="L297" s="640"/>
      <c r="M297" s="640"/>
      <c r="N297" s="640"/>
      <c r="O297" s="640"/>
      <c r="P297" s="640"/>
      <c r="Q297" s="640"/>
      <c r="R297" s="640"/>
      <c r="S297" s="640"/>
      <c r="T297" s="640"/>
      <c r="U297" s="640"/>
    </row>
    <row r="298" spans="3:21">
      <c r="C298" s="640"/>
      <c r="D298" s="640"/>
      <c r="E298" s="640"/>
      <c r="F298" s="640"/>
      <c r="G298" s="640"/>
      <c r="H298" s="640"/>
      <c r="I298" s="640"/>
      <c r="J298" s="640"/>
      <c r="K298" s="640"/>
      <c r="L298" s="640"/>
      <c r="M298" s="640"/>
      <c r="N298" s="640"/>
      <c r="O298" s="640"/>
      <c r="P298" s="640"/>
      <c r="Q298" s="640"/>
      <c r="R298" s="640"/>
      <c r="S298" s="640"/>
      <c r="T298" s="640"/>
      <c r="U298" s="640"/>
    </row>
    <row r="299" spans="3:21">
      <c r="C299" s="640"/>
      <c r="D299" s="640"/>
      <c r="E299" s="640"/>
      <c r="F299" s="640"/>
      <c r="G299" s="640"/>
      <c r="H299" s="640"/>
      <c r="I299" s="640"/>
      <c r="J299" s="640"/>
      <c r="K299" s="640"/>
      <c r="L299" s="640"/>
      <c r="M299" s="640"/>
      <c r="N299" s="640"/>
      <c r="O299" s="640"/>
      <c r="P299" s="640"/>
      <c r="Q299" s="640"/>
      <c r="R299" s="640"/>
      <c r="S299" s="640"/>
      <c r="T299" s="640"/>
      <c r="U299" s="640"/>
    </row>
    <row r="300" spans="3:21">
      <c r="C300" s="640"/>
      <c r="D300" s="640"/>
      <c r="E300" s="640"/>
      <c r="F300" s="640"/>
      <c r="G300" s="640"/>
      <c r="H300" s="640"/>
      <c r="I300" s="640"/>
      <c r="J300" s="640"/>
      <c r="K300" s="640"/>
      <c r="L300" s="640"/>
      <c r="M300" s="640"/>
      <c r="N300" s="640"/>
      <c r="O300" s="640"/>
      <c r="P300" s="640"/>
      <c r="Q300" s="640"/>
      <c r="R300" s="640"/>
      <c r="S300" s="640"/>
      <c r="T300" s="640"/>
      <c r="U300" s="640"/>
    </row>
    <row r="301" spans="3:21">
      <c r="C301" s="640"/>
      <c r="D301" s="640"/>
      <c r="E301" s="640"/>
      <c r="F301" s="640"/>
      <c r="G301" s="640"/>
      <c r="H301" s="640"/>
      <c r="I301" s="640"/>
      <c r="J301" s="640"/>
      <c r="K301" s="640"/>
      <c r="L301" s="640"/>
      <c r="M301" s="640"/>
      <c r="N301" s="640"/>
      <c r="O301" s="640"/>
      <c r="P301" s="640"/>
      <c r="Q301" s="640"/>
      <c r="R301" s="640"/>
      <c r="S301" s="640"/>
      <c r="T301" s="640"/>
      <c r="U301" s="640"/>
    </row>
    <row r="302" spans="3:21">
      <c r="C302" s="640"/>
      <c r="D302" s="640"/>
      <c r="E302" s="640"/>
      <c r="F302" s="640"/>
      <c r="G302" s="640"/>
      <c r="H302" s="640"/>
      <c r="I302" s="640"/>
      <c r="J302" s="640"/>
      <c r="K302" s="640"/>
      <c r="L302" s="640"/>
      <c r="M302" s="640"/>
      <c r="N302" s="640"/>
      <c r="O302" s="640"/>
      <c r="P302" s="640"/>
      <c r="Q302" s="640"/>
      <c r="R302" s="640"/>
      <c r="S302" s="640"/>
      <c r="T302" s="640"/>
      <c r="U302" s="640"/>
    </row>
    <row r="303" spans="3:21">
      <c r="C303" s="640"/>
      <c r="D303" s="640"/>
      <c r="E303" s="640"/>
      <c r="F303" s="640"/>
      <c r="G303" s="640"/>
      <c r="H303" s="640"/>
      <c r="I303" s="640"/>
      <c r="J303" s="640"/>
      <c r="K303" s="640"/>
      <c r="L303" s="640"/>
      <c r="M303" s="640"/>
      <c r="N303" s="640"/>
      <c r="O303" s="640"/>
      <c r="P303" s="640"/>
      <c r="Q303" s="640"/>
      <c r="R303" s="640"/>
      <c r="S303" s="640"/>
      <c r="T303" s="640"/>
      <c r="U303" s="640"/>
    </row>
    <row r="304" spans="3:21">
      <c r="C304" s="640"/>
      <c r="D304" s="640"/>
      <c r="E304" s="640"/>
      <c r="F304" s="640"/>
      <c r="G304" s="640"/>
      <c r="H304" s="640"/>
      <c r="I304" s="640"/>
      <c r="J304" s="640"/>
      <c r="K304" s="640"/>
      <c r="L304" s="640"/>
      <c r="M304" s="640"/>
      <c r="N304" s="640"/>
      <c r="O304" s="640"/>
      <c r="P304" s="640"/>
      <c r="Q304" s="640"/>
      <c r="R304" s="640"/>
      <c r="S304" s="640"/>
      <c r="T304" s="640"/>
      <c r="U304" s="640"/>
    </row>
    <row r="305" spans="3:21">
      <c r="C305" s="640"/>
      <c r="D305" s="640"/>
      <c r="E305" s="640"/>
      <c r="F305" s="640"/>
      <c r="G305" s="640"/>
      <c r="H305" s="640"/>
      <c r="I305" s="640"/>
      <c r="J305" s="640"/>
      <c r="K305" s="640"/>
      <c r="L305" s="640"/>
      <c r="M305" s="640"/>
      <c r="N305" s="640"/>
      <c r="O305" s="640"/>
      <c r="P305" s="640"/>
      <c r="Q305" s="640"/>
      <c r="R305" s="640"/>
      <c r="S305" s="640"/>
      <c r="T305" s="640"/>
      <c r="U305" s="640"/>
    </row>
    <row r="306" spans="3:21">
      <c r="C306" s="640"/>
      <c r="D306" s="640"/>
      <c r="E306" s="640"/>
      <c r="F306" s="640"/>
      <c r="G306" s="640"/>
      <c r="H306" s="640"/>
      <c r="I306" s="640"/>
      <c r="J306" s="640"/>
      <c r="K306" s="640"/>
      <c r="L306" s="640"/>
      <c r="M306" s="640"/>
      <c r="N306" s="640"/>
      <c r="O306" s="640"/>
      <c r="P306" s="640"/>
      <c r="Q306" s="640"/>
      <c r="R306" s="640"/>
      <c r="S306" s="640"/>
      <c r="T306" s="640"/>
      <c r="U306" s="640"/>
    </row>
    <row r="307" spans="3:21">
      <c r="C307" s="640"/>
      <c r="D307" s="640"/>
      <c r="E307" s="640"/>
      <c r="F307" s="640"/>
      <c r="G307" s="640"/>
      <c r="H307" s="640"/>
      <c r="I307" s="640"/>
      <c r="J307" s="640"/>
      <c r="K307" s="640"/>
      <c r="L307" s="640"/>
      <c r="M307" s="640"/>
      <c r="N307" s="640"/>
      <c r="O307" s="640"/>
      <c r="P307" s="640"/>
      <c r="Q307" s="640"/>
      <c r="R307" s="640"/>
      <c r="S307" s="640"/>
      <c r="T307" s="640"/>
      <c r="U307" s="640"/>
    </row>
    <row r="308" spans="3:21">
      <c r="C308" s="640"/>
      <c r="D308" s="640"/>
      <c r="E308" s="640"/>
      <c r="F308" s="640"/>
      <c r="G308" s="640"/>
      <c r="H308" s="640"/>
      <c r="I308" s="640"/>
      <c r="J308" s="640"/>
      <c r="K308" s="640"/>
      <c r="L308" s="640"/>
      <c r="M308" s="640"/>
      <c r="N308" s="640"/>
      <c r="O308" s="640"/>
    </row>
    <row r="309" spans="3:21">
      <c r="C309" s="640"/>
      <c r="D309" s="640"/>
      <c r="E309" s="640"/>
      <c r="F309" s="640"/>
      <c r="G309" s="640"/>
      <c r="H309" s="640"/>
      <c r="I309" s="640"/>
      <c r="J309" s="640"/>
      <c r="K309" s="640"/>
      <c r="L309" s="640"/>
      <c r="M309" s="640"/>
      <c r="N309" s="640"/>
      <c r="O309" s="640"/>
    </row>
    <row r="310" spans="3:21">
      <c r="C310" s="640"/>
      <c r="D310" s="640"/>
      <c r="E310" s="640"/>
      <c r="F310" s="640"/>
      <c r="G310" s="640"/>
      <c r="H310" s="640"/>
      <c r="I310" s="640"/>
      <c r="J310" s="640"/>
      <c r="K310" s="640"/>
      <c r="L310" s="640"/>
      <c r="M310" s="640"/>
      <c r="N310" s="640"/>
      <c r="O310" s="640"/>
    </row>
    <row r="311" spans="3:21">
      <c r="C311" s="640"/>
      <c r="D311" s="640"/>
      <c r="E311" s="640"/>
      <c r="F311" s="640"/>
      <c r="G311" s="640"/>
      <c r="H311" s="640"/>
      <c r="I311" s="640"/>
      <c r="J311" s="640"/>
      <c r="K311" s="640"/>
      <c r="L311" s="640"/>
      <c r="M311" s="640"/>
      <c r="N311" s="640"/>
      <c r="O311" s="640"/>
    </row>
    <row r="312" spans="3:21">
      <c r="C312" s="640"/>
      <c r="D312" s="640"/>
      <c r="E312" s="640"/>
      <c r="F312" s="640"/>
      <c r="G312" s="640"/>
      <c r="H312" s="640"/>
      <c r="I312" s="640"/>
      <c r="J312" s="640"/>
      <c r="K312" s="640"/>
      <c r="L312" s="640"/>
      <c r="M312" s="640"/>
      <c r="N312" s="640"/>
      <c r="O312" s="640"/>
    </row>
    <row r="313" spans="3:21">
      <c r="C313" s="640"/>
      <c r="D313" s="640"/>
      <c r="E313" s="640"/>
      <c r="F313" s="640"/>
      <c r="G313" s="640"/>
      <c r="H313" s="640"/>
      <c r="I313" s="640"/>
      <c r="J313" s="640"/>
      <c r="K313" s="640"/>
      <c r="L313" s="640"/>
      <c r="M313" s="640"/>
      <c r="N313" s="640"/>
      <c r="O313" s="640"/>
    </row>
    <row r="314" spans="3:21">
      <c r="C314" s="640"/>
      <c r="D314" s="640"/>
      <c r="E314" s="640"/>
      <c r="F314" s="640"/>
      <c r="G314" s="640"/>
      <c r="H314" s="640"/>
      <c r="I314" s="640"/>
      <c r="J314" s="640"/>
      <c r="K314" s="640"/>
      <c r="L314" s="640"/>
      <c r="M314" s="640"/>
      <c r="N314" s="640"/>
      <c r="O314" s="640"/>
    </row>
    <row r="315" spans="3:21">
      <c r="C315" s="640"/>
      <c r="D315" s="640"/>
      <c r="E315" s="640"/>
      <c r="F315" s="640"/>
      <c r="G315" s="640"/>
      <c r="H315" s="640"/>
      <c r="I315" s="640"/>
      <c r="J315" s="640"/>
      <c r="K315" s="640"/>
      <c r="L315" s="640"/>
      <c r="M315" s="640"/>
      <c r="N315" s="640"/>
      <c r="O315" s="640"/>
    </row>
  </sheetData>
  <mergeCells count="8">
    <mergeCell ref="C106:N106"/>
    <mergeCell ref="C108:N108"/>
    <mergeCell ref="C100:N100"/>
    <mergeCell ref="C101:N101"/>
    <mergeCell ref="C102:N102"/>
    <mergeCell ref="C103:N103"/>
    <mergeCell ref="C104:N104"/>
    <mergeCell ref="C105:N105"/>
  </mergeCells>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316"/>
  <sheetViews>
    <sheetView topLeftCell="A62" zoomScale="70" zoomScaleNormal="70" zoomScaleSheetLayoutView="55" workbookViewId="0">
      <selection activeCell="Q96" sqref="Q96"/>
    </sheetView>
  </sheetViews>
  <sheetFormatPr defaultColWidth="11.42578125" defaultRowHeight="15"/>
  <cols>
    <col min="1" max="1" width="7.7109375" style="553" customWidth="1"/>
    <col min="2" max="2" width="1.85546875" style="553" customWidth="1"/>
    <col min="3" max="3" width="72.85546875" style="553" bestFit="1" customWidth="1"/>
    <col min="4" max="4" width="15.7109375" style="553" bestFit="1" customWidth="1"/>
    <col min="5" max="9" width="18.5703125" style="553" customWidth="1"/>
    <col min="10" max="10" width="16.7109375" style="553" customWidth="1"/>
    <col min="11" max="11" width="22" style="553" customWidth="1"/>
    <col min="12" max="12" width="17.85546875" style="553" customWidth="1"/>
    <col min="13" max="14" width="16.42578125" style="553" customWidth="1"/>
    <col min="15" max="15" width="18.28515625" style="553" customWidth="1"/>
    <col min="16" max="16" width="19.140625" style="553" customWidth="1"/>
    <col min="17" max="17" width="13.5703125" style="553" customWidth="1"/>
    <col min="18" max="18" width="19.42578125" style="553" customWidth="1"/>
    <col min="19" max="19" width="22" style="553" customWidth="1"/>
    <col min="20" max="20" width="17" style="553" customWidth="1"/>
    <col min="21" max="21" width="18.42578125" style="553" customWidth="1"/>
    <col min="22" max="16384" width="11.42578125" style="553"/>
  </cols>
  <sheetData>
    <row r="1" spans="1:69" ht="15.75">
      <c r="A1" s="552"/>
      <c r="R1" s="554"/>
      <c r="S1" s="555"/>
    </row>
    <row r="2" spans="1:69" ht="15.75">
      <c r="A2" s="552"/>
      <c r="N2" s="554"/>
      <c r="S2" s="555"/>
    </row>
    <row r="4" spans="1:69">
      <c r="N4" s="555" t="s">
        <v>598</v>
      </c>
      <c r="S4" s="555"/>
    </row>
    <row r="5" spans="1:69">
      <c r="C5" s="556" t="s">
        <v>451</v>
      </c>
      <c r="D5" s="556"/>
      <c r="E5" s="556"/>
      <c r="F5" s="556"/>
      <c r="G5" s="557" t="s">
        <v>18</v>
      </c>
      <c r="H5" s="556"/>
      <c r="I5" s="556"/>
      <c r="J5" s="556"/>
      <c r="K5" s="558"/>
      <c r="M5" s="559"/>
      <c r="N5" s="560" t="s">
        <v>736</v>
      </c>
      <c r="S5" s="560"/>
      <c r="T5" s="561"/>
      <c r="U5" s="562"/>
      <c r="V5" s="561"/>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row>
    <row r="6" spans="1:69">
      <c r="C6" s="556"/>
      <c r="D6" s="556"/>
      <c r="E6" s="563" t="s">
        <v>5</v>
      </c>
      <c r="F6" s="563"/>
      <c r="G6" s="563" t="s">
        <v>599</v>
      </c>
      <c r="H6" s="563"/>
      <c r="I6" s="563"/>
      <c r="J6" s="563"/>
      <c r="K6" s="558"/>
      <c r="M6" s="559"/>
      <c r="N6" s="558"/>
      <c r="S6" s="558"/>
      <c r="T6" s="561"/>
      <c r="U6" s="564"/>
      <c r="V6" s="561"/>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row>
    <row r="7" spans="1:69">
      <c r="C7" s="559"/>
      <c r="D7" s="559"/>
      <c r="E7" s="559"/>
      <c r="F7" s="559"/>
      <c r="G7" s="559"/>
      <c r="H7" s="559"/>
      <c r="I7" s="559"/>
      <c r="J7" s="559"/>
      <c r="K7" s="559"/>
      <c r="M7" s="559"/>
      <c r="N7" s="559" t="s">
        <v>453</v>
      </c>
      <c r="S7" s="559"/>
      <c r="T7" s="561"/>
      <c r="U7" s="562"/>
      <c r="V7" s="561"/>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row>
    <row r="8" spans="1:69">
      <c r="A8" s="565"/>
      <c r="C8" s="559"/>
      <c r="D8" s="559"/>
      <c r="E8" s="559"/>
      <c r="F8" s="559"/>
      <c r="G8" s="566" t="s">
        <v>19</v>
      </c>
      <c r="H8" s="559"/>
      <c r="I8" s="559"/>
      <c r="J8" s="559"/>
      <c r="K8" s="559"/>
      <c r="L8" s="559"/>
      <c r="M8" s="559"/>
      <c r="N8" s="559"/>
      <c r="S8" s="559"/>
      <c r="T8" s="561"/>
      <c r="U8" s="562"/>
      <c r="V8" s="561"/>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row>
    <row r="9" spans="1:69">
      <c r="A9" s="565"/>
      <c r="C9" s="559"/>
      <c r="D9" s="559"/>
      <c r="E9" s="559"/>
      <c r="F9" s="559"/>
      <c r="G9" s="567"/>
      <c r="H9" s="559"/>
      <c r="I9" s="559"/>
      <c r="J9" s="559"/>
      <c r="K9" s="559"/>
      <c r="L9" s="559"/>
      <c r="M9" s="559"/>
      <c r="N9" s="559"/>
      <c r="S9" s="559"/>
      <c r="T9" s="561"/>
      <c r="U9" s="562"/>
      <c r="V9" s="561"/>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row>
    <row r="10" spans="1:69">
      <c r="A10" s="565"/>
      <c r="C10" s="559" t="s">
        <v>600</v>
      </c>
      <c r="D10" s="559"/>
      <c r="E10" s="559"/>
      <c r="F10" s="559"/>
      <c r="G10" s="567"/>
      <c r="H10" s="559"/>
      <c r="I10" s="559"/>
      <c r="J10" s="559"/>
      <c r="K10" s="559"/>
      <c r="L10" s="559"/>
      <c r="M10" s="559"/>
      <c r="N10" s="559"/>
      <c r="S10" s="559"/>
      <c r="T10" s="561"/>
      <c r="U10" s="562"/>
      <c r="V10" s="561"/>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row>
    <row r="11" spans="1:69">
      <c r="A11" s="565"/>
      <c r="C11" s="559" t="s">
        <v>601</v>
      </c>
      <c r="D11" s="559"/>
      <c r="E11" s="559"/>
      <c r="F11" s="559"/>
      <c r="G11" s="567"/>
      <c r="L11" s="559"/>
      <c r="M11" s="559"/>
      <c r="N11" s="559"/>
      <c r="S11" s="559"/>
      <c r="T11" s="561"/>
      <c r="U11" s="561"/>
      <c r="V11" s="561"/>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row>
    <row r="12" spans="1:69">
      <c r="A12" s="565"/>
      <c r="C12" s="559"/>
      <c r="D12" s="559"/>
      <c r="E12" s="559"/>
      <c r="F12" s="559"/>
      <c r="G12" s="559"/>
      <c r="L12" s="568"/>
      <c r="M12" s="559"/>
      <c r="N12" s="559"/>
      <c r="S12" s="559"/>
      <c r="T12" s="561"/>
      <c r="U12" s="561"/>
      <c r="V12" s="561"/>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row>
    <row r="13" spans="1:69">
      <c r="C13" s="569" t="s">
        <v>20</v>
      </c>
      <c r="D13" s="569"/>
      <c r="E13" s="569" t="s">
        <v>21</v>
      </c>
      <c r="F13" s="569"/>
      <c r="G13" s="569" t="s">
        <v>22</v>
      </c>
      <c r="L13" s="570" t="s">
        <v>23</v>
      </c>
      <c r="M13" s="563"/>
      <c r="N13" s="570"/>
      <c r="S13" s="570"/>
      <c r="T13" s="571"/>
      <c r="U13" s="570"/>
      <c r="V13" s="572"/>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row>
    <row r="14" spans="1:69" ht="15.75">
      <c r="C14" s="573"/>
      <c r="D14" s="573"/>
      <c r="E14" s="574" t="s">
        <v>602</v>
      </c>
      <c r="F14" s="574"/>
      <c r="G14" s="563"/>
      <c r="M14" s="563"/>
      <c r="T14" s="571"/>
      <c r="U14" s="575"/>
      <c r="V14" s="572"/>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row>
    <row r="15" spans="1:69" ht="15.75">
      <c r="A15" s="565" t="s">
        <v>24</v>
      </c>
      <c r="C15" s="573"/>
      <c r="D15" s="573"/>
      <c r="E15" s="576" t="s">
        <v>454</v>
      </c>
      <c r="F15" s="576"/>
      <c r="G15" s="577" t="s">
        <v>25</v>
      </c>
      <c r="L15" s="577" t="s">
        <v>26</v>
      </c>
      <c r="M15" s="563"/>
      <c r="T15" s="561"/>
      <c r="U15" s="578"/>
      <c r="V15" s="572"/>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row>
    <row r="16" spans="1:69" ht="15.75">
      <c r="A16" s="565" t="s">
        <v>27</v>
      </c>
      <c r="C16" s="579"/>
      <c r="D16" s="579"/>
      <c r="E16" s="563"/>
      <c r="F16" s="563"/>
      <c r="G16" s="563"/>
      <c r="L16" s="563"/>
      <c r="M16" s="563"/>
      <c r="N16" s="563"/>
      <c r="S16" s="563"/>
      <c r="T16" s="561"/>
      <c r="U16" s="571"/>
      <c r="V16" s="572"/>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row>
    <row r="17" spans="1:69" ht="15.75">
      <c r="A17" s="580"/>
      <c r="C17" s="573"/>
      <c r="D17" s="573"/>
      <c r="E17" s="563"/>
      <c r="F17" s="563"/>
      <c r="G17" s="563"/>
      <c r="L17" s="563"/>
      <c r="M17" s="563"/>
      <c r="N17" s="563"/>
      <c r="S17" s="563"/>
      <c r="T17" s="561"/>
      <c r="U17" s="571"/>
      <c r="V17" s="572"/>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row>
    <row r="18" spans="1:69">
      <c r="A18" s="581">
        <v>1</v>
      </c>
      <c r="C18" s="573" t="s">
        <v>455</v>
      </c>
      <c r="D18" s="573"/>
      <c r="E18" s="582" t="s">
        <v>603</v>
      </c>
      <c r="F18" s="582"/>
      <c r="G18" s="583">
        <f>993413784+40815524-18023811</f>
        <v>1016205497</v>
      </c>
      <c r="M18" s="563"/>
      <c r="N18" s="563"/>
      <c r="S18" s="563"/>
      <c r="T18" s="561"/>
      <c r="U18" s="571"/>
      <c r="V18" s="572"/>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row>
    <row r="19" spans="1:69">
      <c r="A19" s="581" t="s">
        <v>528</v>
      </c>
      <c r="C19" s="573" t="s">
        <v>604</v>
      </c>
      <c r="D19" s="573"/>
      <c r="E19" s="582" t="s">
        <v>706</v>
      </c>
      <c r="F19" s="582"/>
      <c r="G19" s="583">
        <v>265908272</v>
      </c>
      <c r="M19" s="563"/>
      <c r="N19" s="563"/>
      <c r="S19" s="563"/>
      <c r="T19" s="561"/>
      <c r="U19" s="571"/>
      <c r="V19" s="572"/>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row>
    <row r="20" spans="1:69">
      <c r="A20" s="581">
        <v>2</v>
      </c>
      <c r="C20" s="573" t="s">
        <v>457</v>
      </c>
      <c r="D20" s="573"/>
      <c r="E20" s="582" t="s">
        <v>605</v>
      </c>
      <c r="F20" s="582"/>
      <c r="G20" s="662">
        <f>+G18-G19</f>
        <v>750297225</v>
      </c>
      <c r="M20" s="563"/>
      <c r="N20" s="563"/>
      <c r="S20" s="563"/>
      <c r="T20" s="561"/>
      <c r="U20" s="571"/>
      <c r="V20" s="572"/>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row>
    <row r="21" spans="1:69">
      <c r="A21" s="581"/>
      <c r="E21" s="582"/>
      <c r="F21" s="582"/>
      <c r="M21" s="563"/>
      <c r="N21" s="563"/>
      <c r="S21" s="563"/>
      <c r="T21" s="561"/>
      <c r="U21" s="571"/>
      <c r="V21" s="572"/>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row>
    <row r="22" spans="1:69">
      <c r="A22" s="581"/>
      <c r="C22" s="573" t="s">
        <v>606</v>
      </c>
      <c r="D22" s="573"/>
      <c r="E22" s="582"/>
      <c r="F22" s="582"/>
      <c r="G22" s="563"/>
      <c r="L22" s="563"/>
      <c r="M22" s="563"/>
      <c r="N22" s="563"/>
      <c r="S22" s="563"/>
      <c r="T22" s="571"/>
      <c r="U22" s="571"/>
      <c r="V22" s="572"/>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row>
    <row r="23" spans="1:69">
      <c r="A23" s="581">
        <v>3</v>
      </c>
      <c r="C23" s="573" t="s">
        <v>460</v>
      </c>
      <c r="D23" s="573"/>
      <c r="E23" s="582" t="s">
        <v>607</v>
      </c>
      <c r="F23" s="582"/>
      <c r="G23" s="583">
        <v>57893664</v>
      </c>
      <c r="M23" s="563"/>
      <c r="N23" s="563"/>
      <c r="S23" s="563"/>
      <c r="T23" s="571"/>
      <c r="U23" s="571"/>
      <c r="V23" s="572"/>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row>
    <row r="24" spans="1:69">
      <c r="A24" s="581" t="s">
        <v>608</v>
      </c>
      <c r="C24" s="573" t="s">
        <v>609</v>
      </c>
      <c r="D24" s="573"/>
      <c r="E24" s="582" t="s">
        <v>610</v>
      </c>
      <c r="F24" s="582"/>
      <c r="G24" s="583">
        <v>95713237</v>
      </c>
      <c r="M24" s="563"/>
      <c r="N24" s="563"/>
      <c r="S24" s="563"/>
      <c r="T24" s="571"/>
      <c r="U24" s="571"/>
      <c r="V24" s="572"/>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517"/>
      <c r="BO24" s="517"/>
      <c r="BP24" s="517"/>
      <c r="BQ24" s="517"/>
    </row>
    <row r="25" spans="1:69">
      <c r="A25" s="581" t="s">
        <v>611</v>
      </c>
      <c r="C25" s="573" t="s">
        <v>612</v>
      </c>
      <c r="D25" s="573"/>
      <c r="E25" s="582" t="s">
        <v>659</v>
      </c>
      <c r="F25" s="582"/>
      <c r="G25" s="583">
        <v>0</v>
      </c>
      <c r="M25" s="563"/>
      <c r="N25" s="563"/>
      <c r="S25" s="563"/>
      <c r="T25" s="571"/>
      <c r="U25" s="571"/>
      <c r="V25" s="572"/>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row>
    <row r="26" spans="1:69">
      <c r="A26" s="581" t="s">
        <v>613</v>
      </c>
      <c r="C26" s="573" t="s">
        <v>614</v>
      </c>
      <c r="D26" s="573"/>
      <c r="E26" s="582" t="s">
        <v>660</v>
      </c>
      <c r="F26" s="582"/>
      <c r="G26" s="583">
        <v>49121230</v>
      </c>
      <c r="M26" s="563"/>
      <c r="N26" s="563"/>
      <c r="S26" s="563"/>
      <c r="T26" s="571"/>
      <c r="U26" s="571"/>
      <c r="V26" s="572"/>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row>
    <row r="27" spans="1:69">
      <c r="A27" s="581" t="s">
        <v>615</v>
      </c>
      <c r="C27" s="573" t="s">
        <v>616</v>
      </c>
      <c r="D27" s="573"/>
      <c r="E27" s="582" t="s">
        <v>617</v>
      </c>
      <c r="F27" s="582"/>
      <c r="G27" s="366">
        <f>+G24-G25-G26</f>
        <v>46592007</v>
      </c>
      <c r="M27" s="563"/>
      <c r="N27" s="563"/>
      <c r="S27" s="563"/>
      <c r="T27" s="571"/>
      <c r="U27" s="571"/>
      <c r="V27" s="572"/>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row>
    <row r="28" spans="1:69" ht="15.75">
      <c r="A28" s="581">
        <v>4</v>
      </c>
      <c r="C28" s="573" t="s">
        <v>618</v>
      </c>
      <c r="D28" s="573"/>
      <c r="E28" s="582" t="s">
        <v>619</v>
      </c>
      <c r="F28" s="582"/>
      <c r="G28" s="584">
        <f>IF(G27=0,0,G27/G19)</f>
        <v>0.17521834371515904</v>
      </c>
      <c r="L28" s="289">
        <f>G28</f>
        <v>0.17521834371515904</v>
      </c>
      <c r="M28" s="563"/>
      <c r="N28" s="585"/>
      <c r="S28" s="585"/>
      <c r="T28" s="586"/>
      <c r="U28" s="587"/>
      <c r="V28" s="572"/>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row>
    <row r="29" spans="1:69" ht="15.75">
      <c r="A29" s="581"/>
      <c r="C29" s="573"/>
      <c r="D29" s="573"/>
      <c r="E29" s="582"/>
      <c r="F29" s="582"/>
      <c r="G29" s="584"/>
      <c r="L29" s="289"/>
      <c r="M29" s="563"/>
      <c r="N29" s="585"/>
      <c r="S29" s="585"/>
      <c r="T29" s="586"/>
      <c r="U29" s="587"/>
      <c r="V29" s="572"/>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row>
    <row r="30" spans="1:69" ht="15.75">
      <c r="A30" s="581"/>
      <c r="C30" s="573" t="s">
        <v>620</v>
      </c>
      <c r="D30" s="573"/>
      <c r="E30" s="582"/>
      <c r="F30" s="582"/>
      <c r="G30" s="584"/>
      <c r="L30" s="289"/>
      <c r="M30" s="563"/>
      <c r="N30" s="585"/>
      <c r="S30" s="585"/>
      <c r="T30" s="586"/>
      <c r="U30" s="587"/>
      <c r="V30" s="572"/>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row>
    <row r="31" spans="1:69" ht="15.75">
      <c r="A31" s="581" t="s">
        <v>621</v>
      </c>
      <c r="C31" s="573" t="s">
        <v>622</v>
      </c>
      <c r="D31" s="573"/>
      <c r="E31" s="582" t="s">
        <v>623</v>
      </c>
      <c r="F31" s="582"/>
      <c r="G31" s="256">
        <f>G23-G27</f>
        <v>11301657</v>
      </c>
      <c r="L31" s="289"/>
      <c r="M31" s="563"/>
      <c r="N31" s="585"/>
      <c r="S31" s="585"/>
      <c r="T31" s="586"/>
      <c r="U31" s="587"/>
      <c r="V31" s="572"/>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row>
    <row r="32" spans="1:69" ht="15.75">
      <c r="A32" s="581" t="s">
        <v>624</v>
      </c>
      <c r="C32" s="573" t="s">
        <v>625</v>
      </c>
      <c r="D32" s="573"/>
      <c r="E32" s="582" t="s">
        <v>626</v>
      </c>
      <c r="F32" s="582"/>
      <c r="G32" s="584">
        <f>IF(G31=0,0,G31/G18)</f>
        <v>1.1121428720238462E-2</v>
      </c>
      <c r="L32" s="289">
        <f>G32</f>
        <v>1.1121428720238462E-2</v>
      </c>
      <c r="M32" s="563"/>
      <c r="N32" s="585"/>
      <c r="S32" s="585"/>
      <c r="T32" s="586"/>
      <c r="U32" s="587"/>
      <c r="V32" s="572"/>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row>
    <row r="33" spans="1:69" ht="15.75">
      <c r="A33" s="581"/>
      <c r="C33" s="573"/>
      <c r="D33" s="573"/>
      <c r="E33" s="582"/>
      <c r="F33" s="582"/>
      <c r="G33" s="584"/>
      <c r="L33" s="289"/>
      <c r="M33" s="563"/>
      <c r="N33" s="585"/>
      <c r="S33" s="585"/>
      <c r="T33" s="586"/>
      <c r="U33" s="587"/>
      <c r="V33" s="572"/>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row>
    <row r="34" spans="1:69" ht="15.75">
      <c r="A34" s="588"/>
      <c r="B34" s="517"/>
      <c r="C34" s="573" t="s">
        <v>464</v>
      </c>
      <c r="D34" s="573"/>
      <c r="E34" s="589"/>
      <c r="F34" s="589"/>
      <c r="G34" s="563"/>
      <c r="H34" s="517"/>
      <c r="I34" s="517"/>
      <c r="J34" s="517"/>
      <c r="K34" s="517"/>
      <c r="L34" s="563"/>
      <c r="M34" s="563"/>
      <c r="N34" s="585"/>
      <c r="S34" s="585"/>
      <c r="T34" s="586"/>
      <c r="U34" s="587"/>
      <c r="V34" s="572"/>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row>
    <row r="35" spans="1:69" ht="15.75">
      <c r="A35" s="588" t="s">
        <v>465</v>
      </c>
      <c r="B35" s="517"/>
      <c r="C35" s="573" t="s">
        <v>466</v>
      </c>
      <c r="D35" s="573"/>
      <c r="E35" s="582" t="s">
        <v>627</v>
      </c>
      <c r="F35" s="582"/>
      <c r="G35" s="583">
        <v>3446389</v>
      </c>
      <c r="H35" s="517"/>
      <c r="I35" s="517"/>
      <c r="J35" s="517"/>
      <c r="K35" s="517"/>
      <c r="L35" s="517"/>
      <c r="M35" s="563"/>
      <c r="N35" s="585"/>
      <c r="S35" s="585"/>
      <c r="T35" s="586"/>
      <c r="U35" s="587"/>
      <c r="V35" s="572"/>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row>
    <row r="36" spans="1:69" ht="15.75">
      <c r="A36" s="588" t="s">
        <v>468</v>
      </c>
      <c r="B36" s="517"/>
      <c r="C36" s="573" t="s">
        <v>469</v>
      </c>
      <c r="D36" s="573"/>
      <c r="E36" s="582" t="s">
        <v>470</v>
      </c>
      <c r="F36" s="582"/>
      <c r="G36" s="584">
        <f>IF(G35=0,0,G35/G18)</f>
        <v>3.3914292042055349E-3</v>
      </c>
      <c r="H36" s="517"/>
      <c r="I36" s="517"/>
      <c r="J36" s="517"/>
      <c r="K36" s="517"/>
      <c r="L36" s="289">
        <f>G36</f>
        <v>3.3914292042055349E-3</v>
      </c>
      <c r="M36" s="563"/>
      <c r="N36" s="585"/>
      <c r="S36" s="585"/>
      <c r="T36" s="586"/>
      <c r="U36" s="587"/>
      <c r="V36" s="572"/>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row>
    <row r="37" spans="1:69" ht="15.75">
      <c r="A37" s="581"/>
      <c r="C37" s="573"/>
      <c r="D37" s="573"/>
      <c r="E37" s="582"/>
      <c r="F37" s="582"/>
      <c r="G37" s="584"/>
      <c r="L37" s="289"/>
      <c r="M37" s="563"/>
      <c r="N37" s="585"/>
      <c r="S37" s="585"/>
      <c r="T37" s="586"/>
      <c r="U37" s="587"/>
      <c r="V37" s="572"/>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row>
    <row r="38" spans="1:69">
      <c r="A38" s="590"/>
      <c r="C38" s="573" t="s">
        <v>471</v>
      </c>
      <c r="D38" s="573"/>
      <c r="E38" s="589"/>
      <c r="F38" s="589"/>
      <c r="G38" s="563"/>
      <c r="L38" s="563"/>
      <c r="M38" s="563"/>
      <c r="N38" s="563"/>
      <c r="S38" s="563"/>
      <c r="T38" s="571"/>
      <c r="U38" s="563"/>
      <c r="V38" s="572"/>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c r="BN38" s="517"/>
      <c r="BO38" s="517"/>
      <c r="BP38" s="517"/>
      <c r="BQ38" s="517"/>
    </row>
    <row r="39" spans="1:69" ht="15.75">
      <c r="A39" s="590" t="s">
        <v>472</v>
      </c>
      <c r="C39" s="573" t="s">
        <v>473</v>
      </c>
      <c r="D39" s="573"/>
      <c r="E39" s="582" t="s">
        <v>661</v>
      </c>
      <c r="F39" s="582"/>
      <c r="G39" s="583">
        <v>2240317</v>
      </c>
      <c r="M39" s="563"/>
      <c r="N39" s="591"/>
      <c r="S39" s="591"/>
      <c r="T39" s="571"/>
      <c r="U39" s="592"/>
      <c r="V39" s="572"/>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row>
    <row r="40" spans="1:69" ht="15.75">
      <c r="A40" s="590" t="s">
        <v>475</v>
      </c>
      <c r="C40" s="573" t="s">
        <v>476</v>
      </c>
      <c r="D40" s="573"/>
      <c r="E40" s="582" t="s">
        <v>477</v>
      </c>
      <c r="F40" s="582"/>
      <c r="G40" s="584">
        <f>IF(G39=0,0,G39/G18)</f>
        <v>2.2045905150225734E-3</v>
      </c>
      <c r="L40" s="289">
        <f>G40</f>
        <v>2.2045905150225734E-3</v>
      </c>
      <c r="M40" s="563"/>
      <c r="N40" s="585"/>
      <c r="S40" s="585"/>
      <c r="T40" s="571"/>
      <c r="U40" s="587"/>
      <c r="V40" s="572"/>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c r="BN40" s="517"/>
      <c r="BO40" s="517"/>
      <c r="BP40" s="517"/>
      <c r="BQ40" s="517"/>
    </row>
    <row r="41" spans="1:69">
      <c r="A41" s="590"/>
      <c r="C41" s="573"/>
      <c r="D41" s="573"/>
      <c r="E41" s="582"/>
      <c r="F41" s="582"/>
      <c r="G41" s="563"/>
      <c r="L41" s="563"/>
      <c r="M41" s="563"/>
      <c r="V41" s="572"/>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row>
    <row r="42" spans="1:69" ht="15.75">
      <c r="A42" s="593" t="s">
        <v>478</v>
      </c>
      <c r="B42" s="594"/>
      <c r="C42" s="579" t="s">
        <v>628</v>
      </c>
      <c r="D42" s="579"/>
      <c r="E42" s="574" t="s">
        <v>629</v>
      </c>
      <c r="F42" s="574"/>
      <c r="G42" s="595"/>
      <c r="L42" s="290">
        <f>L32+L36+L40</f>
        <v>1.671744843946657E-2</v>
      </c>
      <c r="M42" s="563"/>
      <c r="V42" s="572"/>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row>
    <row r="43" spans="1:69">
      <c r="A43" s="590"/>
      <c r="C43" s="573"/>
      <c r="D43" s="573"/>
      <c r="E43" s="582"/>
      <c r="F43" s="582"/>
      <c r="G43" s="563"/>
      <c r="L43" s="563"/>
      <c r="M43" s="563"/>
      <c r="N43" s="563"/>
      <c r="S43" s="563"/>
      <c r="T43" s="571"/>
      <c r="U43" s="596"/>
      <c r="V43" s="572"/>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row>
    <row r="44" spans="1:69">
      <c r="A44" s="588"/>
      <c r="B44" s="597"/>
      <c r="C44" s="563" t="s">
        <v>481</v>
      </c>
      <c r="D44" s="563"/>
      <c r="E44" s="582"/>
      <c r="F44" s="582"/>
      <c r="G44" s="563"/>
      <c r="L44" s="563"/>
      <c r="M44" s="598"/>
      <c r="N44" s="597"/>
      <c r="S44" s="597"/>
      <c r="V44" s="571" t="s">
        <v>5</v>
      </c>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row>
    <row r="45" spans="1:69">
      <c r="A45" s="590" t="s">
        <v>482</v>
      </c>
      <c r="B45" s="597"/>
      <c r="C45" s="563" t="s">
        <v>28</v>
      </c>
      <c r="D45" s="563"/>
      <c r="E45" s="582" t="s">
        <v>662</v>
      </c>
      <c r="F45" s="582"/>
      <c r="G45" s="583">
        <v>0</v>
      </c>
      <c r="L45" s="563"/>
      <c r="M45" s="598"/>
      <c r="N45" s="597"/>
      <c r="S45" s="597"/>
      <c r="V45" s="571"/>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7"/>
      <c r="BQ45" s="517"/>
    </row>
    <row r="46" spans="1:69" ht="15.75">
      <c r="A46" s="590" t="s">
        <v>484</v>
      </c>
      <c r="B46" s="597"/>
      <c r="C46" s="563" t="s">
        <v>485</v>
      </c>
      <c r="D46" s="563"/>
      <c r="E46" s="582" t="s">
        <v>486</v>
      </c>
      <c r="F46" s="582"/>
      <c r="G46" s="584">
        <f>IF(G45=0,0,G45/G20)</f>
        <v>0</v>
      </c>
      <c r="L46" s="289">
        <f>G46</f>
        <v>0</v>
      </c>
      <c r="M46" s="598"/>
      <c r="N46" s="597"/>
      <c r="S46" s="597"/>
      <c r="T46" s="571"/>
      <c r="U46" s="571"/>
      <c r="V46" s="571"/>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c r="BP46" s="517"/>
      <c r="BQ46" s="517"/>
    </row>
    <row r="47" spans="1:69">
      <c r="A47" s="590"/>
      <c r="C47" s="563"/>
      <c r="D47" s="563"/>
      <c r="E47" s="582"/>
      <c r="F47" s="582"/>
      <c r="G47" s="563"/>
      <c r="L47" s="563"/>
      <c r="M47" s="563"/>
      <c r="T47" s="561"/>
      <c r="U47" s="571"/>
      <c r="V47" s="572"/>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7"/>
      <c r="BG47" s="517"/>
      <c r="BH47" s="517"/>
      <c r="BI47" s="517"/>
      <c r="BJ47" s="517"/>
      <c r="BK47" s="517"/>
      <c r="BL47" s="517"/>
      <c r="BM47" s="517"/>
      <c r="BN47" s="517"/>
      <c r="BO47" s="517"/>
      <c r="BP47" s="517"/>
      <c r="BQ47" s="517"/>
    </row>
    <row r="48" spans="1:69">
      <c r="A48" s="590"/>
      <c r="C48" s="573" t="s">
        <v>29</v>
      </c>
      <c r="D48" s="573"/>
      <c r="E48" s="599"/>
      <c r="F48" s="599"/>
      <c r="M48" s="563"/>
      <c r="T48" s="571"/>
      <c r="U48" s="571"/>
      <c r="V48" s="572"/>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row>
    <row r="49" spans="1:69">
      <c r="A49" s="590" t="s">
        <v>487</v>
      </c>
      <c r="C49" s="573" t="s">
        <v>488</v>
      </c>
      <c r="D49" s="573"/>
      <c r="E49" s="582" t="s">
        <v>663</v>
      </c>
      <c r="F49" s="582"/>
      <c r="G49" s="583">
        <v>54885110</v>
      </c>
      <c r="L49" s="563"/>
      <c r="M49" s="563"/>
      <c r="T49" s="571"/>
      <c r="U49" s="571"/>
      <c r="V49" s="572"/>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row>
    <row r="50" spans="1:69" ht="15.75">
      <c r="A50" s="590" t="s">
        <v>490</v>
      </c>
      <c r="B50" s="597"/>
      <c r="C50" s="563" t="s">
        <v>491</v>
      </c>
      <c r="D50" s="563"/>
      <c r="E50" s="582" t="s">
        <v>492</v>
      </c>
      <c r="F50" s="582"/>
      <c r="G50" s="291">
        <f>IF(G49=0,0,G49/G20)</f>
        <v>7.3151156863201783E-2</v>
      </c>
      <c r="L50" s="289">
        <f>G50</f>
        <v>7.3151156863201783E-2</v>
      </c>
      <c r="M50" s="563"/>
      <c r="U50" s="600"/>
      <c r="V50" s="571"/>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row>
    <row r="51" spans="1:69">
      <c r="A51" s="590"/>
      <c r="C51" s="573"/>
      <c r="D51" s="573"/>
      <c r="E51" s="582"/>
      <c r="F51" s="582"/>
      <c r="G51" s="563"/>
      <c r="L51" s="563"/>
      <c r="M51" s="563"/>
      <c r="N51" s="599"/>
      <c r="S51" s="599"/>
      <c r="T51" s="571"/>
      <c r="U51" s="571"/>
      <c r="V51" s="572"/>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row>
    <row r="52" spans="1:69" ht="15.75">
      <c r="A52" s="593" t="s">
        <v>493</v>
      </c>
      <c r="B52" s="594"/>
      <c r="C52" s="579" t="s">
        <v>494</v>
      </c>
      <c r="D52" s="579"/>
      <c r="E52" s="574" t="s">
        <v>495</v>
      </c>
      <c r="F52" s="574"/>
      <c r="G52" s="595"/>
      <c r="L52" s="290">
        <f>L46+L50</f>
        <v>7.3151156863201783E-2</v>
      </c>
      <c r="M52" s="563"/>
      <c r="N52" s="599"/>
      <c r="S52" s="599"/>
      <c r="T52" s="571"/>
      <c r="U52" s="571"/>
      <c r="V52" s="572"/>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7"/>
      <c r="BN52" s="517"/>
      <c r="BO52" s="517"/>
      <c r="BP52" s="517"/>
      <c r="BQ52" s="517"/>
    </row>
    <row r="53" spans="1:69">
      <c r="M53" s="601"/>
      <c r="N53" s="601"/>
      <c r="S53" s="601"/>
      <c r="T53" s="571"/>
      <c r="U53" s="571"/>
      <c r="V53" s="572"/>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c r="BN53" s="517"/>
      <c r="BO53" s="517"/>
      <c r="BP53" s="517"/>
      <c r="BQ53" s="517"/>
    </row>
    <row r="54" spans="1:69" ht="15.75">
      <c r="A54" s="292" t="s">
        <v>496</v>
      </c>
      <c r="B54" s="594"/>
      <c r="C54" s="595" t="s">
        <v>497</v>
      </c>
      <c r="D54" s="517"/>
      <c r="E54" s="582" t="s">
        <v>630</v>
      </c>
      <c r="F54" s="582"/>
      <c r="G54" s="293">
        <v>2.5886532100016374E-3</v>
      </c>
      <c r="L54" s="602">
        <f>G54</f>
        <v>2.5886532100016374E-3</v>
      </c>
      <c r="M54" s="601"/>
      <c r="N54" s="601"/>
      <c r="S54" s="601"/>
      <c r="T54" s="571"/>
      <c r="U54" s="571"/>
      <c r="V54" s="572"/>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row>
    <row r="55" spans="1:69" ht="15.75">
      <c r="A55" s="594"/>
      <c r="B55" s="594"/>
      <c r="C55" s="603"/>
      <c r="M55" s="601"/>
      <c r="N55" s="601"/>
      <c r="S55" s="601"/>
      <c r="T55" s="571"/>
      <c r="U55" s="571"/>
      <c r="V55" s="572"/>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7"/>
      <c r="BO55" s="517"/>
      <c r="BP55" s="517"/>
      <c r="BQ55" s="517"/>
    </row>
    <row r="56" spans="1:69">
      <c r="M56" s="559"/>
      <c r="N56" s="559"/>
      <c r="S56" s="559"/>
      <c r="T56" s="572"/>
      <c r="U56" s="572"/>
      <c r="V56" s="572"/>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c r="BN56" s="517"/>
      <c r="BO56" s="517"/>
      <c r="BP56" s="517"/>
      <c r="BQ56" s="517"/>
    </row>
    <row r="57" spans="1:69" ht="15.75">
      <c r="A57" s="605"/>
      <c r="B57" s="517"/>
      <c r="C57" s="588"/>
      <c r="D57" s="588"/>
      <c r="E57" s="589"/>
      <c r="F57" s="589"/>
      <c r="G57" s="589"/>
      <c r="H57" s="589"/>
      <c r="I57" s="589"/>
      <c r="J57" s="589"/>
      <c r="K57" s="563"/>
      <c r="L57" s="604"/>
      <c r="M57" s="604"/>
      <c r="N57" s="584"/>
      <c r="O57" s="604"/>
      <c r="Q57" s="563"/>
      <c r="R57" s="606"/>
      <c r="S57" s="607"/>
      <c r="T57" s="608"/>
      <c r="U57" s="571"/>
      <c r="V57" s="571"/>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c r="BN57" s="517"/>
      <c r="BO57" s="517"/>
      <c r="BP57" s="517"/>
      <c r="BQ57" s="517"/>
    </row>
    <row r="58" spans="1:69" ht="15.75">
      <c r="A58" s="605"/>
      <c r="B58" s="517"/>
      <c r="C58" s="588"/>
      <c r="D58" s="588"/>
      <c r="E58" s="589"/>
      <c r="F58" s="589"/>
      <c r="G58" s="589"/>
      <c r="H58" s="589"/>
      <c r="I58" s="589"/>
      <c r="J58" s="589"/>
      <c r="K58" s="563"/>
      <c r="L58" s="604"/>
      <c r="M58" s="604"/>
      <c r="N58" s="584"/>
      <c r="O58" s="604"/>
      <c r="Q58" s="563"/>
      <c r="R58" s="585"/>
      <c r="S58" s="585"/>
      <c r="T58" s="608"/>
      <c r="U58" s="571"/>
      <c r="V58" s="571"/>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7"/>
      <c r="BN58" s="517"/>
      <c r="BO58" s="517"/>
      <c r="BP58" s="517"/>
      <c r="BQ58" s="517"/>
    </row>
    <row r="59" spans="1:69" ht="15.75">
      <c r="A59" s="609"/>
      <c r="B59" s="517"/>
      <c r="C59" s="588"/>
      <c r="D59" s="588"/>
      <c r="E59" s="589"/>
      <c r="F59" s="589"/>
      <c r="G59" s="589"/>
      <c r="H59" s="589"/>
      <c r="I59" s="589"/>
      <c r="J59" s="589"/>
      <c r="K59" s="563"/>
      <c r="L59" s="604"/>
      <c r="M59" s="604"/>
      <c r="N59" s="584"/>
      <c r="O59" s="604"/>
      <c r="Q59" s="563"/>
      <c r="R59" s="585"/>
      <c r="S59" s="585"/>
      <c r="T59" s="608"/>
      <c r="U59" s="571"/>
      <c r="V59" s="571"/>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row>
    <row r="60" spans="1:69">
      <c r="A60" s="565"/>
      <c r="C60" s="604"/>
      <c r="D60" s="604"/>
      <c r="E60" s="604"/>
      <c r="F60" s="604"/>
      <c r="G60" s="604"/>
      <c r="H60" s="604"/>
      <c r="I60" s="604"/>
      <c r="J60" s="604"/>
      <c r="K60" s="563"/>
      <c r="L60" s="604"/>
      <c r="M60" s="604"/>
      <c r="N60" s="604"/>
      <c r="O60" s="604"/>
      <c r="Q60" s="563"/>
      <c r="R60" s="563"/>
      <c r="S60" s="563"/>
      <c r="T60" s="571"/>
      <c r="U60" s="571"/>
      <c r="V60" s="571" t="s">
        <v>5</v>
      </c>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c r="AY60" s="517"/>
      <c r="AZ60" s="517"/>
      <c r="BA60" s="517"/>
      <c r="BB60" s="517"/>
      <c r="BC60" s="517"/>
      <c r="BD60" s="517"/>
      <c r="BE60" s="517"/>
      <c r="BF60" s="517"/>
      <c r="BG60" s="517"/>
      <c r="BH60" s="517"/>
      <c r="BI60" s="517"/>
      <c r="BJ60" s="517"/>
      <c r="BK60" s="517"/>
      <c r="BL60" s="517"/>
      <c r="BM60" s="517"/>
      <c r="BN60" s="517"/>
      <c r="BO60" s="517"/>
      <c r="BP60" s="517"/>
      <c r="BQ60" s="517"/>
    </row>
    <row r="61" spans="1:69" ht="15.75">
      <c r="A61" s="552"/>
      <c r="R61" s="554"/>
      <c r="S61" s="555"/>
    </row>
    <row r="62" spans="1:69" ht="15.75">
      <c r="A62" s="552"/>
      <c r="R62" s="554"/>
      <c r="S62" s="555"/>
    </row>
    <row r="64" spans="1:69">
      <c r="A64" s="565"/>
      <c r="C64" s="604"/>
      <c r="D64" s="604"/>
      <c r="E64" s="604"/>
      <c r="F64" s="604"/>
      <c r="G64" s="604"/>
      <c r="H64" s="604"/>
      <c r="I64" s="604"/>
      <c r="J64" s="604"/>
      <c r="K64" s="563"/>
      <c r="L64" s="604"/>
      <c r="M64" s="604"/>
      <c r="N64" s="604"/>
      <c r="O64" s="604"/>
      <c r="Q64" s="563"/>
      <c r="S64" s="555"/>
      <c r="T64" s="571"/>
      <c r="V64" s="572"/>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c r="BN64" s="517"/>
      <c r="BO64" s="517"/>
      <c r="BP64" s="517"/>
      <c r="BQ64" s="517"/>
    </row>
    <row r="65" spans="1:71">
      <c r="A65" s="565"/>
      <c r="C65" s="573" t="str">
        <f>C5</f>
        <v>Formula Rate calculation</v>
      </c>
      <c r="D65" s="573"/>
      <c r="E65" s="604"/>
      <c r="F65" s="604"/>
      <c r="G65" s="604"/>
      <c r="H65" s="604"/>
      <c r="I65" s="604"/>
      <c r="J65" s="604"/>
      <c r="K65" s="604" t="str">
        <f>G5</f>
        <v xml:space="preserve">     Rate Formula Template</v>
      </c>
      <c r="L65" s="604"/>
      <c r="M65" s="604"/>
      <c r="N65" s="604"/>
      <c r="O65" s="604"/>
      <c r="Q65" s="563"/>
      <c r="S65" s="610"/>
      <c r="T65" s="571"/>
      <c r="U65" s="555" t="str">
        <f>+N4</f>
        <v>Attachment MM - GRE</v>
      </c>
      <c r="V65" s="572"/>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row>
    <row r="66" spans="1:71">
      <c r="A66" s="565"/>
      <c r="C66" s="573"/>
      <c r="D66" s="573"/>
      <c r="E66" s="604"/>
      <c r="F66" s="604"/>
      <c r="G66" s="604"/>
      <c r="H66" s="604"/>
      <c r="I66" s="604"/>
      <c r="J66" s="604"/>
      <c r="K66" s="604" t="str">
        <f>G6</f>
        <v xml:space="preserve"> Utilizing Attachment O-GRE Data</v>
      </c>
      <c r="L66" s="604"/>
      <c r="M66" s="604"/>
      <c r="N66" s="604"/>
      <c r="O66" s="604"/>
      <c r="P66" s="563"/>
      <c r="Q66" s="563"/>
      <c r="T66" s="571"/>
      <c r="U66" s="610" t="str">
        <f>N5</f>
        <v>For the 12 months ending 12/31/2015</v>
      </c>
      <c r="V66" s="572"/>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c r="BN66" s="517"/>
      <c r="BO66" s="517"/>
      <c r="BP66" s="517"/>
      <c r="BQ66" s="517"/>
    </row>
    <row r="67" spans="1:71" ht="14.25" customHeight="1">
      <c r="A67" s="565"/>
      <c r="C67" s="604"/>
      <c r="D67" s="604"/>
      <c r="E67" s="604"/>
      <c r="F67" s="604"/>
      <c r="G67" s="604"/>
      <c r="H67" s="604"/>
      <c r="I67" s="604"/>
      <c r="J67" s="604"/>
      <c r="K67" s="604"/>
      <c r="L67" s="604"/>
      <c r="M67" s="604"/>
      <c r="N67" s="604"/>
      <c r="O67" s="604"/>
      <c r="Q67" s="563"/>
      <c r="S67" s="604"/>
      <c r="T67" s="571"/>
      <c r="U67" s="610" t="s">
        <v>499</v>
      </c>
      <c r="V67" s="572"/>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row>
    <row r="68" spans="1:71">
      <c r="A68" s="565"/>
      <c r="E68" s="604"/>
      <c r="F68" s="604"/>
      <c r="G68" s="604"/>
      <c r="H68" s="604"/>
      <c r="I68" s="604"/>
      <c r="J68" s="604"/>
      <c r="K68" s="604" t="str">
        <f>G8</f>
        <v>Great River Energy</v>
      </c>
      <c r="L68" s="604"/>
      <c r="M68" s="604"/>
      <c r="N68" s="604"/>
      <c r="O68" s="604"/>
      <c r="P68" s="604"/>
      <c r="Q68" s="563"/>
      <c r="R68" s="563"/>
      <c r="S68" s="563"/>
      <c r="T68" s="571"/>
      <c r="U68" s="561"/>
      <c r="V68" s="572"/>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row>
    <row r="69" spans="1:71">
      <c r="A69" s="565"/>
      <c r="E69" s="573"/>
      <c r="F69" s="573"/>
      <c r="G69" s="573"/>
      <c r="H69" s="573"/>
      <c r="I69" s="573"/>
      <c r="J69" s="573"/>
      <c r="K69" s="573"/>
      <c r="L69" s="573"/>
      <c r="M69" s="573"/>
      <c r="N69" s="573"/>
      <c r="O69" s="573"/>
      <c r="P69" s="573"/>
      <c r="Q69" s="573"/>
      <c r="R69" s="573"/>
      <c r="S69" s="573"/>
      <c r="T69" s="571"/>
      <c r="U69" s="561"/>
      <c r="V69" s="572"/>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c r="BP69" s="517"/>
      <c r="BQ69" s="517"/>
    </row>
    <row r="70" spans="1:71" ht="15.75">
      <c r="A70" s="565"/>
      <c r="C70" s="604"/>
      <c r="D70" s="604"/>
      <c r="E70" s="579"/>
      <c r="F70" s="579"/>
      <c r="G70" s="579"/>
      <c r="H70" s="579"/>
      <c r="I70" s="579"/>
      <c r="J70" s="579"/>
      <c r="K70" s="591" t="s">
        <v>631</v>
      </c>
      <c r="L70" s="559"/>
      <c r="M70" s="559"/>
      <c r="N70" s="559"/>
      <c r="O70" s="559"/>
      <c r="P70" s="559"/>
      <c r="Q70" s="563"/>
      <c r="R70" s="563"/>
      <c r="S70" s="563"/>
      <c r="T70" s="571"/>
      <c r="U70" s="561"/>
      <c r="V70" s="572"/>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c r="BP70" s="517"/>
      <c r="BQ70" s="517"/>
    </row>
    <row r="71" spans="1:71" ht="15.75">
      <c r="A71" s="565"/>
      <c r="C71" s="604"/>
      <c r="D71" s="604"/>
      <c r="E71" s="579"/>
      <c r="F71" s="579"/>
      <c r="G71" s="579"/>
      <c r="H71" s="579"/>
      <c r="I71" s="579"/>
      <c r="J71" s="579"/>
      <c r="L71" s="559"/>
      <c r="M71" s="559"/>
      <c r="N71" s="559"/>
      <c r="O71" s="559"/>
      <c r="P71" s="559"/>
      <c r="Q71" s="563"/>
      <c r="R71" s="563"/>
      <c r="S71" s="563"/>
      <c r="T71" s="571"/>
      <c r="U71" s="561"/>
      <c r="V71" s="572"/>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7"/>
      <c r="AY71" s="517"/>
      <c r="AZ71" s="517"/>
      <c r="BA71" s="517"/>
      <c r="BB71" s="517"/>
      <c r="BC71" s="517"/>
      <c r="BD71" s="517"/>
      <c r="BE71" s="517"/>
      <c r="BF71" s="517"/>
      <c r="BG71" s="517"/>
      <c r="BH71" s="517"/>
      <c r="BI71" s="517"/>
      <c r="BJ71" s="517"/>
      <c r="BK71" s="517"/>
      <c r="BL71" s="517"/>
      <c r="BM71" s="517"/>
      <c r="BN71" s="517"/>
      <c r="BO71" s="517"/>
      <c r="BP71" s="517"/>
      <c r="BQ71" s="517"/>
    </row>
    <row r="72" spans="1:71" ht="15.75">
      <c r="A72" s="565"/>
      <c r="C72" s="611">
        <v>-1</v>
      </c>
      <c r="D72" s="611">
        <v>-2</v>
      </c>
      <c r="E72" s="611">
        <v>-3</v>
      </c>
      <c r="F72" s="611">
        <v>-4</v>
      </c>
      <c r="G72" s="663" t="s">
        <v>289</v>
      </c>
      <c r="H72" s="663" t="s">
        <v>632</v>
      </c>
      <c r="I72" s="663" t="s">
        <v>633</v>
      </c>
      <c r="J72" s="611">
        <v>-8</v>
      </c>
      <c r="K72" s="611">
        <v>-9</v>
      </c>
      <c r="L72" s="611">
        <v>-10</v>
      </c>
      <c r="M72" s="611">
        <v>-11</v>
      </c>
      <c r="N72" s="611">
        <v>-12</v>
      </c>
      <c r="O72" s="611" t="s">
        <v>634</v>
      </c>
      <c r="P72" s="611" t="s">
        <v>635</v>
      </c>
      <c r="Q72" s="611">
        <v>-13</v>
      </c>
      <c r="R72" s="611">
        <v>-14</v>
      </c>
      <c r="S72" s="611" t="s">
        <v>636</v>
      </c>
      <c r="T72" s="611">
        <v>-15</v>
      </c>
      <c r="U72" s="611">
        <v>-16</v>
      </c>
      <c r="V72" s="561"/>
      <c r="W72" s="571"/>
      <c r="X72" s="572"/>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row>
    <row r="73" spans="1:71" ht="119.25" customHeight="1">
      <c r="A73" s="612" t="s">
        <v>504</v>
      </c>
      <c r="B73" s="613"/>
      <c r="C73" s="612" t="s">
        <v>505</v>
      </c>
      <c r="D73" s="614" t="s">
        <v>506</v>
      </c>
      <c r="E73" s="615" t="s">
        <v>507</v>
      </c>
      <c r="F73" s="614" t="s">
        <v>637</v>
      </c>
      <c r="G73" s="614" t="s">
        <v>638</v>
      </c>
      <c r="H73" s="615" t="s">
        <v>639</v>
      </c>
      <c r="I73" s="615" t="s">
        <v>640</v>
      </c>
      <c r="J73" s="615" t="s">
        <v>628</v>
      </c>
      <c r="K73" s="616" t="s">
        <v>508</v>
      </c>
      <c r="L73" s="615" t="s">
        <v>509</v>
      </c>
      <c r="M73" s="615" t="s">
        <v>494</v>
      </c>
      <c r="N73" s="616" t="s">
        <v>510</v>
      </c>
      <c r="O73" s="617" t="s">
        <v>497</v>
      </c>
      <c r="P73" s="616" t="s">
        <v>511</v>
      </c>
      <c r="Q73" s="615" t="s">
        <v>512</v>
      </c>
      <c r="R73" s="617" t="s">
        <v>513</v>
      </c>
      <c r="S73" s="617" t="s">
        <v>514</v>
      </c>
      <c r="T73" s="618" t="s">
        <v>515</v>
      </c>
      <c r="U73" s="617" t="s">
        <v>641</v>
      </c>
      <c r="V73" s="561"/>
      <c r="W73" s="571"/>
      <c r="X73" s="572"/>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row>
    <row r="74" spans="1:71" s="629" customFormat="1" ht="48" customHeight="1">
      <c r="A74" s="619"/>
      <c r="B74" s="620"/>
      <c r="C74" s="620"/>
      <c r="D74" s="620"/>
      <c r="E74" s="621" t="s">
        <v>30</v>
      </c>
      <c r="F74" s="621"/>
      <c r="G74" s="664" t="s">
        <v>642</v>
      </c>
      <c r="H74" s="665" t="s">
        <v>643</v>
      </c>
      <c r="I74" s="666" t="s">
        <v>644</v>
      </c>
      <c r="J74" s="665" t="s">
        <v>645</v>
      </c>
      <c r="K74" s="667" t="s">
        <v>646</v>
      </c>
      <c r="L74" s="665" t="s">
        <v>647</v>
      </c>
      <c r="M74" s="621" t="s">
        <v>519</v>
      </c>
      <c r="N74" s="668" t="s">
        <v>648</v>
      </c>
      <c r="O74" s="623" t="s">
        <v>521</v>
      </c>
      <c r="P74" s="622" t="s">
        <v>649</v>
      </c>
      <c r="Q74" s="621" t="s">
        <v>523</v>
      </c>
      <c r="R74" s="622" t="s">
        <v>650</v>
      </c>
      <c r="S74" s="622" t="s">
        <v>651</v>
      </c>
      <c r="T74" s="624" t="s">
        <v>526</v>
      </c>
      <c r="U74" s="625" t="s">
        <v>652</v>
      </c>
      <c r="V74" s="626"/>
      <c r="W74" s="627"/>
      <c r="X74" s="626"/>
      <c r="Y74" s="628"/>
      <c r="Z74" s="628"/>
      <c r="AA74" s="628"/>
      <c r="AB74" s="628"/>
      <c r="AC74" s="628"/>
      <c r="AD74" s="628"/>
      <c r="AE74" s="628"/>
      <c r="AF74" s="628"/>
      <c r="AG74" s="628"/>
      <c r="AH74" s="628"/>
      <c r="AI74" s="628"/>
      <c r="AJ74" s="628"/>
      <c r="AK74" s="628"/>
      <c r="AL74" s="628"/>
      <c r="AM74" s="628"/>
      <c r="AN74" s="628"/>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628"/>
    </row>
    <row r="75" spans="1:71">
      <c r="A75" s="630"/>
      <c r="B75" s="559"/>
      <c r="C75" s="559"/>
      <c r="D75" s="559"/>
      <c r="E75" s="559"/>
      <c r="F75" s="559"/>
      <c r="G75" s="559"/>
      <c r="H75" s="559"/>
      <c r="I75" s="559"/>
      <c r="J75" s="559"/>
      <c r="K75" s="631"/>
      <c r="L75" s="559"/>
      <c r="M75" s="559"/>
      <c r="N75" s="631"/>
      <c r="O75" s="631"/>
      <c r="P75" s="631"/>
      <c r="Q75" s="559"/>
      <c r="R75" s="631"/>
      <c r="S75" s="631"/>
      <c r="T75" s="563"/>
      <c r="U75" s="632"/>
      <c r="V75" s="561"/>
      <c r="W75" s="571"/>
      <c r="X75" s="572"/>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row>
    <row r="76" spans="1:71" ht="36" customHeight="1">
      <c r="A76" s="633" t="s">
        <v>528</v>
      </c>
      <c r="C76" s="669" t="s">
        <v>707</v>
      </c>
      <c r="D76" s="553" t="s">
        <v>708</v>
      </c>
      <c r="E76" s="294">
        <v>121929856.86648428</v>
      </c>
      <c r="F76" s="294">
        <v>3012998.5579843307</v>
      </c>
      <c r="G76" s="289">
        <f>$L$28</f>
        <v>0.17521834371515904</v>
      </c>
      <c r="H76" s="367">
        <f>F76*G76</f>
        <v>527932.61694617698</v>
      </c>
      <c r="I76" s="289">
        <f>$L$42</f>
        <v>1.671744843946657E-2</v>
      </c>
      <c r="J76" s="553">
        <f>E76*I76</f>
        <v>2038356.09539699</v>
      </c>
      <c r="K76" s="636">
        <f>+H76+J76</f>
        <v>2566288.712343167</v>
      </c>
      <c r="L76" s="367">
        <f>E76-F76</f>
        <v>118916858.30849995</v>
      </c>
      <c r="M76" s="289">
        <f>$L$52</f>
        <v>7.3151156863201783E-2</v>
      </c>
      <c r="N76" s="637">
        <f>L76*M76</f>
        <v>8698905.7558042202</v>
      </c>
      <c r="O76" s="295">
        <f>L$54</f>
        <v>2.5886532100016374E-3</v>
      </c>
      <c r="P76" s="638">
        <f>O76*L76</f>
        <v>307834.5069836083</v>
      </c>
      <c r="Q76" s="639">
        <v>2814788</v>
      </c>
      <c r="R76" s="638">
        <f>K76+N76+P76+Q76</f>
        <v>14387816.975130996</v>
      </c>
      <c r="S76" s="638">
        <f>+R76-P76</f>
        <v>14079982.468147388</v>
      </c>
      <c r="T76" s="451">
        <v>-563341</v>
      </c>
      <c r="U76" s="296">
        <f>R76+T76</f>
        <v>13824475.975130996</v>
      </c>
      <c r="V76" s="640"/>
      <c r="W76" s="640"/>
      <c r="X76" s="640"/>
      <c r="Y76" s="640"/>
      <c r="Z76" s="640"/>
      <c r="AA76" s="640"/>
    </row>
    <row r="77" spans="1:71">
      <c r="A77" s="633"/>
      <c r="K77" s="636"/>
      <c r="N77" s="637"/>
      <c r="O77" s="670"/>
      <c r="P77" s="671"/>
      <c r="Q77" s="600"/>
      <c r="R77" s="637"/>
      <c r="S77" s="671"/>
      <c r="T77" s="600"/>
      <c r="U77" s="637"/>
      <c r="V77" s="640"/>
      <c r="W77" s="640"/>
      <c r="X77" s="640"/>
      <c r="Y77" s="640"/>
      <c r="Z77" s="640"/>
      <c r="AA77" s="640"/>
    </row>
    <row r="78" spans="1:71">
      <c r="A78" s="633"/>
      <c r="K78" s="636"/>
      <c r="N78" s="637"/>
      <c r="O78" s="670"/>
      <c r="P78" s="671"/>
      <c r="Q78" s="600"/>
      <c r="R78" s="637"/>
      <c r="S78" s="671"/>
      <c r="T78" s="600"/>
      <c r="U78" s="637"/>
      <c r="V78" s="640"/>
      <c r="W78" s="640"/>
      <c r="X78" s="640"/>
      <c r="Y78" s="640"/>
      <c r="Z78" s="640"/>
      <c r="AA78" s="640"/>
    </row>
    <row r="79" spans="1:71">
      <c r="A79" s="633"/>
      <c r="K79" s="636"/>
      <c r="N79" s="637"/>
      <c r="O79" s="670"/>
      <c r="P79" s="671"/>
      <c r="Q79" s="600"/>
      <c r="R79" s="637"/>
      <c r="S79" s="671"/>
      <c r="T79" s="600"/>
      <c r="U79" s="637"/>
      <c r="V79" s="640"/>
      <c r="W79" s="640"/>
      <c r="X79" s="640"/>
      <c r="Y79" s="640"/>
      <c r="Z79" s="640"/>
      <c r="AA79" s="640"/>
    </row>
    <row r="80" spans="1:71">
      <c r="A80" s="633"/>
      <c r="K80" s="636"/>
      <c r="N80" s="637"/>
      <c r="O80" s="670"/>
      <c r="P80" s="671"/>
      <c r="Q80" s="600"/>
      <c r="R80" s="637"/>
      <c r="S80" s="671"/>
      <c r="T80" s="600"/>
      <c r="U80" s="637"/>
      <c r="V80" s="640"/>
      <c r="W80" s="640"/>
      <c r="X80" s="640"/>
      <c r="Y80" s="640"/>
      <c r="Z80" s="640"/>
      <c r="AA80" s="640"/>
    </row>
    <row r="81" spans="1:27">
      <c r="A81" s="633"/>
      <c r="K81" s="636"/>
      <c r="N81" s="637"/>
      <c r="O81" s="670"/>
      <c r="P81" s="671"/>
      <c r="Q81" s="600"/>
      <c r="R81" s="637"/>
      <c r="S81" s="671"/>
      <c r="T81" s="600"/>
      <c r="U81" s="637"/>
      <c r="V81" s="640"/>
      <c r="W81" s="640"/>
      <c r="X81" s="640"/>
      <c r="Y81" s="640"/>
      <c r="Z81" s="640"/>
      <c r="AA81" s="640"/>
    </row>
    <row r="82" spans="1:27">
      <c r="A82" s="633"/>
      <c r="C82" s="640"/>
      <c r="D82" s="640"/>
      <c r="E82" s="640"/>
      <c r="F82" s="640"/>
      <c r="G82" s="640"/>
      <c r="H82" s="640"/>
      <c r="I82" s="640"/>
      <c r="J82" s="640"/>
      <c r="K82" s="644"/>
      <c r="L82" s="640"/>
      <c r="M82" s="640"/>
      <c r="N82" s="645"/>
      <c r="O82" s="646"/>
      <c r="P82" s="647"/>
      <c r="Q82" s="648"/>
      <c r="R82" s="645"/>
      <c r="S82" s="647"/>
      <c r="T82" s="648"/>
      <c r="U82" s="645"/>
      <c r="V82" s="640"/>
      <c r="W82" s="640"/>
      <c r="X82" s="640"/>
      <c r="Y82" s="640"/>
      <c r="Z82" s="640"/>
      <c r="AA82" s="640"/>
    </row>
    <row r="83" spans="1:27">
      <c r="A83" s="633"/>
      <c r="C83" s="640"/>
      <c r="D83" s="640"/>
      <c r="E83" s="640"/>
      <c r="F83" s="640"/>
      <c r="G83" s="640"/>
      <c r="H83" s="640"/>
      <c r="I83" s="640"/>
      <c r="J83" s="640"/>
      <c r="K83" s="644"/>
      <c r="L83" s="640"/>
      <c r="M83" s="640"/>
      <c r="N83" s="645"/>
      <c r="O83" s="646"/>
      <c r="P83" s="647"/>
      <c r="Q83" s="648"/>
      <c r="R83" s="645"/>
      <c r="S83" s="647"/>
      <c r="T83" s="648"/>
      <c r="U83" s="645"/>
      <c r="V83" s="640"/>
      <c r="W83" s="640"/>
      <c r="X83" s="640"/>
      <c r="Y83" s="640"/>
      <c r="Z83" s="640"/>
      <c r="AA83" s="640"/>
    </row>
    <row r="84" spans="1:27">
      <c r="A84" s="633"/>
      <c r="C84" s="640"/>
      <c r="D84" s="640"/>
      <c r="E84" s="640"/>
      <c r="F84" s="640"/>
      <c r="G84" s="640"/>
      <c r="H84" s="640"/>
      <c r="I84" s="640"/>
      <c r="J84" s="640"/>
      <c r="K84" s="644"/>
      <c r="L84" s="640"/>
      <c r="M84" s="640"/>
      <c r="N84" s="645"/>
      <c r="O84" s="646"/>
      <c r="P84" s="647"/>
      <c r="Q84" s="648"/>
      <c r="R84" s="645"/>
      <c r="S84" s="647"/>
      <c r="T84" s="648"/>
      <c r="U84" s="645"/>
      <c r="V84" s="640"/>
      <c r="W84" s="640"/>
      <c r="X84" s="640"/>
      <c r="Y84" s="640"/>
      <c r="Z84" s="640"/>
      <c r="AA84" s="640"/>
    </row>
    <row r="85" spans="1:27">
      <c r="A85" s="633"/>
      <c r="C85" s="640"/>
      <c r="D85" s="640"/>
      <c r="E85" s="640"/>
      <c r="F85" s="640"/>
      <c r="G85" s="640"/>
      <c r="H85" s="640"/>
      <c r="I85" s="640"/>
      <c r="J85" s="640"/>
      <c r="K85" s="644"/>
      <c r="L85" s="640"/>
      <c r="M85" s="640"/>
      <c r="N85" s="645"/>
      <c r="O85" s="646"/>
      <c r="P85" s="647"/>
      <c r="Q85" s="648"/>
      <c r="R85" s="645"/>
      <c r="S85" s="647"/>
      <c r="T85" s="648"/>
      <c r="U85" s="645"/>
      <c r="V85" s="640"/>
      <c r="W85" s="640"/>
      <c r="X85" s="640"/>
      <c r="Y85" s="640"/>
      <c r="Z85" s="640"/>
      <c r="AA85" s="640"/>
    </row>
    <row r="86" spans="1:27">
      <c r="A86" s="633"/>
      <c r="C86" s="640"/>
      <c r="D86" s="640"/>
      <c r="E86" s="640"/>
      <c r="F86" s="640"/>
      <c r="G86" s="640"/>
      <c r="H86" s="640"/>
      <c r="I86" s="640"/>
      <c r="J86" s="640"/>
      <c r="K86" s="644"/>
      <c r="L86" s="640"/>
      <c r="M86" s="640"/>
      <c r="N86" s="645"/>
      <c r="O86" s="646"/>
      <c r="P86" s="647"/>
      <c r="Q86" s="648"/>
      <c r="R86" s="645"/>
      <c r="S86" s="647"/>
      <c r="T86" s="648"/>
      <c r="U86" s="645"/>
      <c r="V86" s="640"/>
      <c r="W86" s="640"/>
      <c r="X86" s="640"/>
      <c r="Y86" s="640"/>
      <c r="Z86" s="640"/>
      <c r="AA86" s="640"/>
    </row>
    <row r="87" spans="1:27">
      <c r="A87" s="633"/>
      <c r="C87" s="640"/>
      <c r="D87" s="640"/>
      <c r="E87" s="640"/>
      <c r="F87" s="640"/>
      <c r="G87" s="640"/>
      <c r="H87" s="640"/>
      <c r="I87" s="640"/>
      <c r="J87" s="640"/>
      <c r="K87" s="644"/>
      <c r="L87" s="640"/>
      <c r="M87" s="640"/>
      <c r="N87" s="645"/>
      <c r="O87" s="646"/>
      <c r="P87" s="647"/>
      <c r="Q87" s="648"/>
      <c r="R87" s="645"/>
      <c r="S87" s="647"/>
      <c r="T87" s="648"/>
      <c r="U87" s="645"/>
      <c r="V87" s="640"/>
      <c r="W87" s="640"/>
      <c r="X87" s="640"/>
      <c r="Y87" s="640"/>
      <c r="Z87" s="640"/>
      <c r="AA87" s="640"/>
    </row>
    <row r="88" spans="1:27">
      <c r="A88" s="633"/>
      <c r="C88" s="640"/>
      <c r="D88" s="640"/>
      <c r="E88" s="640"/>
      <c r="F88" s="640"/>
      <c r="G88" s="640"/>
      <c r="H88" s="640"/>
      <c r="I88" s="640"/>
      <c r="J88" s="640"/>
      <c r="K88" s="644"/>
      <c r="L88" s="640"/>
      <c r="M88" s="640"/>
      <c r="N88" s="645"/>
      <c r="O88" s="646"/>
      <c r="P88" s="647"/>
      <c r="Q88" s="648"/>
      <c r="R88" s="645"/>
      <c r="S88" s="647"/>
      <c r="T88" s="648"/>
      <c r="U88" s="645"/>
      <c r="V88" s="640"/>
      <c r="W88" s="640"/>
      <c r="X88" s="640"/>
      <c r="Y88" s="640"/>
      <c r="Z88" s="640"/>
      <c r="AA88" s="640"/>
    </row>
    <row r="89" spans="1:27">
      <c r="A89" s="633"/>
      <c r="C89" s="640"/>
      <c r="D89" s="640"/>
      <c r="E89" s="640"/>
      <c r="F89" s="640"/>
      <c r="G89" s="640"/>
      <c r="H89" s="640"/>
      <c r="I89" s="640"/>
      <c r="J89" s="640"/>
      <c r="K89" s="644"/>
      <c r="L89" s="640"/>
      <c r="M89" s="640"/>
      <c r="N89" s="645"/>
      <c r="O89" s="646"/>
      <c r="P89" s="647"/>
      <c r="Q89" s="648"/>
      <c r="R89" s="645"/>
      <c r="S89" s="647"/>
      <c r="T89" s="648"/>
      <c r="U89" s="645"/>
      <c r="V89" s="640"/>
      <c r="W89" s="640"/>
      <c r="X89" s="640"/>
      <c r="Y89" s="640"/>
      <c r="Z89" s="640"/>
      <c r="AA89" s="640"/>
    </row>
    <row r="90" spans="1:27">
      <c r="A90" s="633"/>
      <c r="C90" s="640"/>
      <c r="D90" s="640"/>
      <c r="E90" s="640"/>
      <c r="F90" s="640"/>
      <c r="G90" s="640"/>
      <c r="H90" s="640"/>
      <c r="I90" s="640"/>
      <c r="J90" s="640"/>
      <c r="K90" s="644"/>
      <c r="L90" s="640"/>
      <c r="M90" s="640"/>
      <c r="N90" s="645"/>
      <c r="O90" s="646"/>
      <c r="P90" s="647"/>
      <c r="Q90" s="648"/>
      <c r="R90" s="645"/>
      <c r="S90" s="647"/>
      <c r="T90" s="648"/>
      <c r="U90" s="645"/>
      <c r="V90" s="640"/>
      <c r="W90" s="640"/>
      <c r="X90" s="640"/>
      <c r="Y90" s="640"/>
      <c r="Z90" s="640"/>
      <c r="AA90" s="640"/>
    </row>
    <row r="91" spans="1:27">
      <c r="A91" s="633"/>
      <c r="C91" s="640"/>
      <c r="D91" s="640"/>
      <c r="E91" s="640"/>
      <c r="F91" s="640"/>
      <c r="G91" s="640"/>
      <c r="H91" s="640"/>
      <c r="I91" s="640"/>
      <c r="J91" s="640"/>
      <c r="K91" s="644"/>
      <c r="L91" s="640"/>
      <c r="M91" s="640"/>
      <c r="N91" s="645"/>
      <c r="O91" s="646"/>
      <c r="P91" s="647"/>
      <c r="Q91" s="648"/>
      <c r="R91" s="645"/>
      <c r="S91" s="647"/>
      <c r="T91" s="648"/>
      <c r="U91" s="645"/>
      <c r="V91" s="640"/>
      <c r="W91" s="640"/>
      <c r="X91" s="640"/>
      <c r="Y91" s="640"/>
      <c r="Z91" s="640"/>
      <c r="AA91" s="640"/>
    </row>
    <row r="92" spans="1:27">
      <c r="A92" s="633"/>
      <c r="C92" s="640"/>
      <c r="D92" s="640"/>
      <c r="E92" s="640"/>
      <c r="F92" s="640"/>
      <c r="G92" s="640"/>
      <c r="H92" s="640"/>
      <c r="I92" s="640"/>
      <c r="J92" s="640"/>
      <c r="K92" s="644"/>
      <c r="L92" s="640"/>
      <c r="M92" s="640"/>
      <c r="N92" s="645"/>
      <c r="O92" s="646"/>
      <c r="P92" s="647"/>
      <c r="Q92" s="648"/>
      <c r="R92" s="645"/>
      <c r="S92" s="647"/>
      <c r="T92" s="648"/>
      <c r="U92" s="645"/>
      <c r="V92" s="640"/>
      <c r="W92" s="640"/>
      <c r="X92" s="640"/>
      <c r="Y92" s="640"/>
      <c r="Z92" s="640"/>
      <c r="AA92" s="640"/>
    </row>
    <row r="93" spans="1:27">
      <c r="A93" s="649"/>
      <c r="B93" s="650"/>
      <c r="C93" s="651"/>
      <c r="D93" s="651"/>
      <c r="E93" s="651"/>
      <c r="F93" s="651"/>
      <c r="G93" s="651"/>
      <c r="H93" s="651"/>
      <c r="I93" s="651"/>
      <c r="J93" s="651"/>
      <c r="K93" s="652"/>
      <c r="L93" s="651"/>
      <c r="M93" s="651"/>
      <c r="N93" s="653"/>
      <c r="O93" s="654"/>
      <c r="P93" s="655"/>
      <c r="Q93" s="656"/>
      <c r="R93" s="653"/>
      <c r="S93" s="655"/>
      <c r="T93" s="656"/>
      <c r="U93" s="653"/>
      <c r="V93" s="640"/>
      <c r="W93" s="640"/>
      <c r="X93" s="640"/>
      <c r="Y93" s="640"/>
      <c r="Z93" s="640"/>
      <c r="AA93" s="640"/>
    </row>
    <row r="94" spans="1:27">
      <c r="A94" s="590" t="s">
        <v>548</v>
      </c>
      <c r="B94" s="597"/>
      <c r="C94" s="573" t="s">
        <v>654</v>
      </c>
      <c r="D94" s="573"/>
      <c r="E94" s="589"/>
      <c r="F94" s="589"/>
      <c r="G94" s="589"/>
      <c r="H94" s="589"/>
      <c r="I94" s="589"/>
      <c r="J94" s="589"/>
      <c r="K94" s="563"/>
      <c r="L94" s="563"/>
      <c r="M94" s="563"/>
      <c r="N94" s="563"/>
      <c r="O94" s="563"/>
      <c r="P94" s="551">
        <f>SUM(P76:P93)</f>
        <v>307834.5069836083</v>
      </c>
      <c r="Q94" s="563"/>
      <c r="R94" s="297">
        <f>SUM(R76:R93)</f>
        <v>14387816.975130996</v>
      </c>
      <c r="S94" s="297">
        <f>SUM(S76:S93)</f>
        <v>14079982.468147388</v>
      </c>
      <c r="T94" s="297">
        <f>SUM(T76:T93)</f>
        <v>-563341</v>
      </c>
      <c r="U94" s="297">
        <f>SUM(U76:U93)</f>
        <v>13824475.975130996</v>
      </c>
      <c r="V94" s="640"/>
      <c r="W94" s="640"/>
      <c r="X94" s="640"/>
      <c r="Y94" s="640"/>
      <c r="Z94" s="640"/>
      <c r="AA94" s="640"/>
    </row>
    <row r="95" spans="1:27">
      <c r="A95" s="640"/>
      <c r="B95" s="640"/>
      <c r="C95" s="640"/>
      <c r="D95" s="640"/>
      <c r="E95" s="640"/>
      <c r="F95" s="640"/>
      <c r="G95" s="640"/>
      <c r="H95" s="640"/>
      <c r="I95" s="640"/>
      <c r="J95" s="640"/>
      <c r="K95" s="640"/>
      <c r="L95" s="640"/>
      <c r="M95" s="640"/>
      <c r="N95" s="640"/>
      <c r="O95" s="640"/>
      <c r="P95" s="640"/>
      <c r="Q95" s="640"/>
      <c r="R95" s="640"/>
      <c r="S95" s="640"/>
      <c r="T95" s="640"/>
      <c r="U95" s="640"/>
      <c r="V95" s="640"/>
      <c r="W95" s="640"/>
      <c r="X95" s="640"/>
      <c r="Y95" s="640"/>
      <c r="Z95" s="640"/>
      <c r="AA95" s="640"/>
    </row>
    <row r="96" spans="1:27">
      <c r="A96" s="298">
        <v>3</v>
      </c>
      <c r="B96" s="604"/>
      <c r="C96" s="604" t="s">
        <v>664</v>
      </c>
      <c r="D96" s="640"/>
      <c r="E96" s="640"/>
      <c r="F96" s="640"/>
      <c r="G96" s="640"/>
      <c r="H96" s="640"/>
      <c r="I96" s="640"/>
      <c r="J96" s="640"/>
      <c r="K96" s="640"/>
      <c r="L96" s="640"/>
      <c r="M96" s="640"/>
      <c r="N96" s="640"/>
      <c r="O96" s="640"/>
      <c r="P96" s="640"/>
      <c r="Q96" s="640"/>
      <c r="R96" s="551"/>
      <c r="S96" s="551">
        <f>S94</f>
        <v>14079982.468147388</v>
      </c>
      <c r="T96" s="640"/>
      <c r="U96" s="640"/>
      <c r="V96" s="640"/>
      <c r="W96" s="640"/>
      <c r="X96" s="640"/>
      <c r="Y96" s="640"/>
      <c r="Z96" s="640"/>
      <c r="AA96" s="640"/>
    </row>
    <row r="97" spans="1:26">
      <c r="A97" s="640"/>
      <c r="B97" s="640"/>
      <c r="C97" s="640"/>
      <c r="D97" s="640"/>
      <c r="E97" s="640"/>
      <c r="F97" s="640"/>
      <c r="G97" s="640"/>
      <c r="H97" s="640"/>
      <c r="I97" s="640"/>
      <c r="J97" s="640"/>
      <c r="K97" s="640"/>
      <c r="L97" s="640"/>
      <c r="M97" s="640"/>
      <c r="N97" s="640"/>
      <c r="O97" s="640"/>
      <c r="P97" s="640"/>
      <c r="Q97" s="640"/>
      <c r="R97" s="640"/>
      <c r="S97" s="640"/>
      <c r="T97" s="640"/>
      <c r="U97" s="640"/>
      <c r="V97" s="640"/>
      <c r="W97" s="640"/>
      <c r="X97" s="640"/>
      <c r="Y97" s="640"/>
      <c r="Z97" s="640"/>
    </row>
    <row r="98" spans="1:26">
      <c r="A98" s="640"/>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row>
    <row r="99" spans="1:26">
      <c r="A99" s="640" t="s">
        <v>32</v>
      </c>
      <c r="B99" s="640"/>
      <c r="C99" s="640"/>
      <c r="D99" s="640"/>
      <c r="E99" s="640"/>
      <c r="F99" s="640"/>
      <c r="G99" s="640"/>
      <c r="H99" s="640"/>
      <c r="I99" s="640"/>
      <c r="J99" s="640"/>
      <c r="K99" s="640"/>
      <c r="L99" s="640"/>
      <c r="M99" s="640"/>
      <c r="N99" s="640"/>
      <c r="O99" s="640"/>
      <c r="P99" s="640"/>
      <c r="Q99" s="640"/>
      <c r="R99" s="640"/>
      <c r="S99" s="640"/>
      <c r="T99" s="640"/>
      <c r="U99" s="640"/>
      <c r="V99" s="640"/>
      <c r="W99" s="640"/>
      <c r="X99" s="640"/>
      <c r="Y99" s="640"/>
    </row>
    <row r="100" spans="1:26" ht="15.75" thickBot="1">
      <c r="A100" s="657" t="s">
        <v>33</v>
      </c>
      <c r="B100" s="640"/>
      <c r="C100" s="640"/>
      <c r="D100" s="640"/>
      <c r="E100" s="640"/>
      <c r="F100" s="640"/>
      <c r="G100" s="640"/>
      <c r="H100" s="640"/>
      <c r="I100" s="640"/>
      <c r="J100" s="640"/>
      <c r="K100" s="640"/>
      <c r="L100" s="640"/>
      <c r="M100" s="640"/>
      <c r="N100" s="640"/>
      <c r="O100" s="640"/>
      <c r="P100" s="640"/>
      <c r="Q100" s="640"/>
      <c r="R100" s="640"/>
      <c r="S100" s="640"/>
      <c r="T100" s="640"/>
      <c r="U100" s="640"/>
      <c r="V100" s="640"/>
      <c r="W100" s="640"/>
      <c r="X100" s="640"/>
      <c r="Y100" s="640"/>
    </row>
    <row r="101" spans="1:26">
      <c r="A101" s="658" t="s">
        <v>34</v>
      </c>
      <c r="B101" s="517"/>
      <c r="C101" s="685" t="s">
        <v>709</v>
      </c>
      <c r="D101" s="685"/>
      <c r="E101" s="685"/>
      <c r="F101" s="685"/>
      <c r="G101" s="685"/>
      <c r="H101" s="685"/>
      <c r="I101" s="685"/>
      <c r="J101" s="685"/>
      <c r="K101" s="685"/>
      <c r="L101" s="685"/>
      <c r="M101" s="685"/>
      <c r="N101" s="685"/>
      <c r="O101" s="685"/>
      <c r="P101" s="685"/>
      <c r="Q101" s="685"/>
      <c r="R101" s="685"/>
      <c r="S101" s="659"/>
      <c r="T101" s="640"/>
      <c r="U101" s="640"/>
      <c r="V101" s="640"/>
      <c r="W101" s="640"/>
      <c r="X101" s="640"/>
      <c r="Y101" s="640"/>
    </row>
    <row r="102" spans="1:26" ht="30" customHeight="1">
      <c r="A102" s="658" t="s">
        <v>35</v>
      </c>
      <c r="B102" s="517"/>
      <c r="C102" s="685" t="s">
        <v>665</v>
      </c>
      <c r="D102" s="685"/>
      <c r="E102" s="685"/>
      <c r="F102" s="685"/>
      <c r="G102" s="685"/>
      <c r="H102" s="685"/>
      <c r="I102" s="685"/>
      <c r="J102" s="685"/>
      <c r="K102" s="685"/>
      <c r="L102" s="685"/>
      <c r="M102" s="685"/>
      <c r="N102" s="685"/>
      <c r="O102" s="685"/>
      <c r="P102" s="685"/>
      <c r="Q102" s="685"/>
      <c r="R102" s="685"/>
      <c r="S102" s="659"/>
      <c r="T102" s="640"/>
      <c r="U102" s="640"/>
      <c r="V102" s="640"/>
      <c r="W102" s="640"/>
      <c r="X102" s="640"/>
      <c r="Y102" s="640"/>
    </row>
    <row r="103" spans="1:26" ht="33" customHeight="1">
      <c r="A103" s="658" t="s">
        <v>36</v>
      </c>
      <c r="B103" s="517"/>
      <c r="C103" s="685" t="s">
        <v>666</v>
      </c>
      <c r="D103" s="685"/>
      <c r="E103" s="685"/>
      <c r="F103" s="685"/>
      <c r="G103" s="685"/>
      <c r="H103" s="685"/>
      <c r="I103" s="685"/>
      <c r="J103" s="685"/>
      <c r="K103" s="685"/>
      <c r="L103" s="685"/>
      <c r="M103" s="685"/>
      <c r="N103" s="685"/>
      <c r="O103" s="685"/>
      <c r="P103" s="685"/>
      <c r="Q103" s="685"/>
      <c r="R103" s="685"/>
      <c r="S103" s="660"/>
      <c r="T103" s="640"/>
      <c r="U103" s="640"/>
      <c r="V103" s="640"/>
      <c r="W103" s="640"/>
      <c r="X103" s="640"/>
      <c r="Y103" s="640"/>
    </row>
    <row r="104" spans="1:26" ht="17.25" customHeight="1">
      <c r="A104" s="658" t="s">
        <v>37</v>
      </c>
      <c r="B104" s="517"/>
      <c r="C104" s="685" t="s">
        <v>655</v>
      </c>
      <c r="D104" s="685"/>
      <c r="E104" s="685"/>
      <c r="F104" s="685"/>
      <c r="G104" s="685"/>
      <c r="H104" s="685"/>
      <c r="I104" s="685"/>
      <c r="J104" s="685"/>
      <c r="K104" s="685"/>
      <c r="L104" s="685"/>
      <c r="M104" s="685"/>
      <c r="N104" s="685"/>
      <c r="O104" s="685"/>
      <c r="P104" s="685"/>
      <c r="Q104" s="685"/>
      <c r="R104" s="685"/>
      <c r="S104" s="660"/>
      <c r="T104" s="640"/>
      <c r="U104" s="640"/>
      <c r="V104" s="640"/>
      <c r="W104" s="640"/>
      <c r="X104" s="640"/>
      <c r="Y104" s="640"/>
    </row>
    <row r="105" spans="1:26" ht="17.25" customHeight="1">
      <c r="A105" s="658" t="s">
        <v>38</v>
      </c>
      <c r="B105" s="517"/>
      <c r="C105" s="684" t="s">
        <v>656</v>
      </c>
      <c r="D105" s="684"/>
      <c r="E105" s="684"/>
      <c r="F105" s="684"/>
      <c r="G105" s="684"/>
      <c r="H105" s="684"/>
      <c r="I105" s="684"/>
      <c r="J105" s="684"/>
      <c r="K105" s="684"/>
      <c r="L105" s="684"/>
      <c r="M105" s="684"/>
      <c r="N105" s="684"/>
      <c r="O105" s="684"/>
      <c r="P105" s="684"/>
      <c r="Q105" s="684"/>
      <c r="R105" s="684"/>
      <c r="S105" s="659"/>
      <c r="T105" s="640"/>
      <c r="U105" s="640"/>
      <c r="V105" s="640"/>
      <c r="W105" s="640"/>
      <c r="X105" s="640"/>
      <c r="Y105" s="640"/>
    </row>
    <row r="106" spans="1:26" ht="17.25" customHeight="1">
      <c r="A106" s="658" t="s">
        <v>39</v>
      </c>
      <c r="B106" s="517"/>
      <c r="C106" s="684" t="s">
        <v>710</v>
      </c>
      <c r="D106" s="684"/>
      <c r="E106" s="684"/>
      <c r="F106" s="684"/>
      <c r="G106" s="684"/>
      <c r="H106" s="684"/>
      <c r="I106" s="684"/>
      <c r="J106" s="684"/>
      <c r="K106" s="684"/>
      <c r="L106" s="684"/>
      <c r="M106" s="684"/>
      <c r="N106" s="684"/>
      <c r="O106" s="684"/>
      <c r="P106" s="684"/>
      <c r="Q106" s="684"/>
      <c r="R106" s="684"/>
      <c r="S106" s="659"/>
      <c r="T106" s="640"/>
      <c r="U106" s="640"/>
      <c r="V106" s="640"/>
      <c r="W106" s="640"/>
      <c r="X106" s="640"/>
      <c r="Y106" s="640"/>
    </row>
    <row r="107" spans="1:26" ht="15.75" customHeight="1">
      <c r="A107" s="658" t="s">
        <v>40</v>
      </c>
      <c r="B107" s="517"/>
      <c r="C107" s="684" t="s">
        <v>711</v>
      </c>
      <c r="D107" s="684"/>
      <c r="E107" s="684"/>
      <c r="F107" s="684"/>
      <c r="G107" s="684"/>
      <c r="H107" s="684"/>
      <c r="I107" s="684"/>
      <c r="J107" s="684"/>
      <c r="K107" s="684"/>
      <c r="L107" s="684"/>
      <c r="M107" s="684"/>
      <c r="N107" s="684"/>
      <c r="O107" s="684"/>
      <c r="P107" s="684"/>
      <c r="Q107" s="684"/>
      <c r="R107" s="684"/>
      <c r="S107" s="659"/>
      <c r="T107" s="640"/>
      <c r="U107" s="640"/>
      <c r="V107" s="640"/>
      <c r="W107" s="640"/>
      <c r="X107" s="640"/>
      <c r="Y107" s="640"/>
    </row>
    <row r="108" spans="1:26" ht="17.25" customHeight="1">
      <c r="A108" s="658" t="s">
        <v>41</v>
      </c>
      <c r="B108" s="517"/>
      <c r="C108" s="684" t="s">
        <v>657</v>
      </c>
      <c r="D108" s="684"/>
      <c r="E108" s="684"/>
      <c r="F108" s="684"/>
      <c r="G108" s="684"/>
      <c r="H108" s="684"/>
      <c r="I108" s="684"/>
      <c r="J108" s="684"/>
      <c r="K108" s="684"/>
      <c r="L108" s="684"/>
      <c r="M108" s="684"/>
      <c r="N108" s="684"/>
      <c r="O108" s="684"/>
      <c r="P108" s="684"/>
      <c r="Q108" s="684"/>
      <c r="R108" s="684"/>
      <c r="S108" s="640"/>
      <c r="T108" s="640"/>
      <c r="U108" s="640"/>
      <c r="V108" s="640"/>
      <c r="W108" s="640"/>
      <c r="X108" s="640"/>
      <c r="Y108" s="640"/>
    </row>
    <row r="109" spans="1:26" ht="15.75" customHeight="1">
      <c r="A109" s="658" t="s">
        <v>42</v>
      </c>
      <c r="B109" s="517"/>
      <c r="C109" s="684" t="s">
        <v>658</v>
      </c>
      <c r="D109" s="684"/>
      <c r="E109" s="684"/>
      <c r="F109" s="684"/>
      <c r="G109" s="684"/>
      <c r="H109" s="684"/>
      <c r="I109" s="684"/>
      <c r="J109" s="684"/>
      <c r="K109" s="684"/>
      <c r="L109" s="684"/>
      <c r="M109" s="684"/>
      <c r="N109" s="684"/>
      <c r="O109" s="684"/>
      <c r="P109" s="684"/>
      <c r="Q109" s="684"/>
      <c r="R109" s="684"/>
      <c r="S109" s="607"/>
      <c r="T109" s="640"/>
      <c r="U109" s="640"/>
      <c r="V109" s="640"/>
      <c r="W109" s="640"/>
      <c r="X109" s="640"/>
      <c r="Y109" s="640"/>
    </row>
    <row r="110" spans="1:26">
      <c r="B110" s="517"/>
      <c r="C110" s="588"/>
      <c r="D110" s="588"/>
      <c r="E110" s="589"/>
      <c r="F110" s="589"/>
      <c r="G110" s="589"/>
      <c r="H110" s="589"/>
      <c r="I110" s="589"/>
      <c r="J110" s="589"/>
      <c r="K110" s="563"/>
      <c r="L110" s="604"/>
      <c r="M110" s="604"/>
      <c r="N110" s="584"/>
      <c r="O110" s="604"/>
      <c r="Q110" s="563"/>
      <c r="R110" s="607"/>
      <c r="S110" s="607"/>
      <c r="T110" s="640"/>
      <c r="U110" s="640"/>
      <c r="V110" s="640"/>
      <c r="W110" s="640"/>
      <c r="X110" s="640"/>
      <c r="Y110" s="640"/>
    </row>
    <row r="111" spans="1:26">
      <c r="B111" s="517"/>
      <c r="C111" s="520"/>
      <c r="D111" s="588"/>
      <c r="E111" s="589"/>
      <c r="F111" s="589"/>
      <c r="G111" s="589"/>
      <c r="H111" s="589"/>
      <c r="I111" s="589"/>
      <c r="J111" s="589"/>
      <c r="K111" s="563"/>
      <c r="L111" s="604"/>
      <c r="M111" s="604"/>
      <c r="N111" s="584"/>
      <c r="O111" s="604"/>
      <c r="Q111" s="563"/>
      <c r="R111" s="607"/>
      <c r="S111" s="607"/>
      <c r="T111" s="640"/>
      <c r="U111" s="640"/>
      <c r="V111" s="640"/>
      <c r="W111" s="640"/>
      <c r="X111" s="640"/>
      <c r="Y111" s="640"/>
    </row>
    <row r="112" spans="1:26">
      <c r="B112" s="517"/>
      <c r="C112" s="588"/>
      <c r="D112" s="588"/>
      <c r="E112" s="589"/>
      <c r="F112" s="589"/>
      <c r="G112" s="589"/>
      <c r="H112" s="589"/>
      <c r="I112" s="589"/>
      <c r="J112" s="589"/>
      <c r="K112" s="563"/>
      <c r="L112" s="604"/>
      <c r="M112" s="604"/>
      <c r="N112" s="584"/>
      <c r="O112" s="604"/>
      <c r="Q112" s="563"/>
      <c r="R112" s="607"/>
      <c r="S112" s="607"/>
      <c r="T112" s="640"/>
      <c r="U112" s="640"/>
      <c r="V112" s="640"/>
      <c r="W112" s="640"/>
      <c r="X112" s="640"/>
      <c r="Y112" s="640"/>
    </row>
    <row r="113" spans="1:25">
      <c r="B113" s="517"/>
      <c r="C113" s="588"/>
      <c r="D113" s="588"/>
      <c r="E113" s="589"/>
      <c r="F113" s="589"/>
      <c r="G113" s="589"/>
      <c r="H113" s="589"/>
      <c r="I113" s="589"/>
      <c r="J113" s="589"/>
      <c r="K113" s="563"/>
      <c r="L113" s="604"/>
      <c r="M113" s="604"/>
      <c r="N113" s="584"/>
      <c r="O113" s="604"/>
      <c r="Q113" s="563"/>
      <c r="R113" s="607"/>
      <c r="S113" s="607"/>
      <c r="T113" s="640"/>
      <c r="U113" s="640"/>
      <c r="V113" s="640"/>
      <c r="W113" s="640"/>
      <c r="X113" s="640"/>
      <c r="Y113" s="640"/>
    </row>
    <row r="114" spans="1:25">
      <c r="B114" s="517"/>
      <c r="C114" s="588"/>
      <c r="D114" s="588"/>
      <c r="E114" s="589"/>
      <c r="F114" s="589"/>
      <c r="G114" s="589"/>
      <c r="H114" s="589"/>
      <c r="I114" s="589"/>
      <c r="J114" s="589"/>
      <c r="K114" s="563"/>
      <c r="L114" s="604"/>
      <c r="M114" s="604"/>
      <c r="N114" s="584"/>
      <c r="O114" s="604"/>
      <c r="Q114" s="563"/>
      <c r="R114" s="607"/>
      <c r="S114" s="607"/>
      <c r="T114" s="640"/>
      <c r="U114" s="640"/>
      <c r="V114" s="640"/>
      <c r="W114" s="640"/>
      <c r="X114" s="640"/>
      <c r="Y114" s="640"/>
    </row>
    <row r="115" spans="1:25">
      <c r="B115" s="517"/>
      <c r="C115" s="588"/>
      <c r="D115" s="588"/>
      <c r="E115" s="589"/>
      <c r="F115" s="589"/>
      <c r="G115" s="589"/>
      <c r="H115" s="589"/>
      <c r="I115" s="589"/>
      <c r="J115" s="589"/>
      <c r="K115" s="563"/>
      <c r="L115" s="604"/>
      <c r="M115" s="604"/>
      <c r="N115" s="584"/>
      <c r="O115" s="604"/>
      <c r="Q115" s="563"/>
      <c r="R115" s="607"/>
      <c r="S115" s="607"/>
      <c r="T115" s="640"/>
      <c r="U115" s="640"/>
      <c r="V115" s="640"/>
      <c r="W115" s="640"/>
      <c r="X115" s="640"/>
      <c r="Y115" s="640"/>
    </row>
    <row r="116" spans="1:25">
      <c r="B116" s="517"/>
      <c r="C116" s="588"/>
      <c r="D116" s="588"/>
      <c r="E116" s="589"/>
      <c r="F116" s="589"/>
      <c r="G116" s="589"/>
      <c r="H116" s="589"/>
      <c r="I116" s="589"/>
      <c r="J116" s="589"/>
      <c r="K116" s="563"/>
      <c r="L116" s="604"/>
      <c r="M116" s="604"/>
      <c r="N116" s="584"/>
      <c r="O116" s="604"/>
      <c r="Q116" s="563"/>
      <c r="R116" s="607"/>
      <c r="S116" s="607"/>
      <c r="T116" s="640"/>
      <c r="U116" s="640"/>
      <c r="V116" s="640"/>
      <c r="W116" s="640"/>
      <c r="X116" s="640"/>
      <c r="Y116" s="640"/>
    </row>
    <row r="117" spans="1:25">
      <c r="B117" s="517"/>
      <c r="C117" s="588"/>
      <c r="D117" s="588"/>
      <c r="E117" s="589"/>
      <c r="F117" s="589"/>
      <c r="G117" s="589"/>
      <c r="H117" s="589"/>
      <c r="I117" s="589"/>
      <c r="J117" s="589"/>
      <c r="K117" s="563"/>
      <c r="L117" s="604"/>
      <c r="M117" s="604"/>
      <c r="N117" s="584"/>
      <c r="O117" s="604"/>
      <c r="Q117" s="563"/>
      <c r="R117" s="607"/>
      <c r="S117" s="607"/>
      <c r="T117" s="640"/>
      <c r="U117" s="640"/>
      <c r="V117" s="640"/>
      <c r="W117" s="640"/>
      <c r="X117" s="640"/>
      <c r="Y117" s="640"/>
    </row>
    <row r="118" spans="1:25">
      <c r="B118" s="517"/>
      <c r="C118" s="588"/>
      <c r="D118" s="588"/>
      <c r="E118" s="589"/>
      <c r="F118" s="589"/>
      <c r="G118" s="589"/>
      <c r="H118" s="589"/>
      <c r="I118" s="589"/>
      <c r="J118" s="589"/>
      <c r="K118" s="563"/>
      <c r="L118" s="604"/>
      <c r="M118" s="604"/>
      <c r="N118" s="584"/>
      <c r="O118" s="604"/>
      <c r="Q118" s="563"/>
      <c r="R118" s="607"/>
      <c r="S118" s="607"/>
      <c r="T118" s="640"/>
      <c r="U118" s="640"/>
      <c r="V118" s="640"/>
      <c r="W118" s="640"/>
      <c r="X118" s="640"/>
      <c r="Y118" s="640"/>
    </row>
    <row r="119" spans="1:25">
      <c r="B119" s="517"/>
      <c r="C119" s="588"/>
      <c r="D119" s="588"/>
      <c r="E119" s="589"/>
      <c r="F119" s="589"/>
      <c r="G119" s="589"/>
      <c r="H119" s="589"/>
      <c r="I119" s="589"/>
      <c r="J119" s="589"/>
      <c r="K119" s="563"/>
      <c r="L119" s="604"/>
      <c r="M119" s="604"/>
      <c r="N119" s="584"/>
      <c r="O119" s="604"/>
      <c r="Q119" s="563"/>
      <c r="R119" s="607"/>
      <c r="S119" s="607"/>
      <c r="T119" s="640"/>
      <c r="U119" s="640"/>
      <c r="V119" s="640"/>
      <c r="W119" s="640"/>
      <c r="X119" s="640"/>
      <c r="Y119" s="640"/>
    </row>
    <row r="120" spans="1:25" ht="15.75">
      <c r="A120" s="605"/>
      <c r="B120" s="517"/>
      <c r="C120" s="588"/>
      <c r="D120" s="588"/>
      <c r="E120" s="589"/>
      <c r="F120" s="589"/>
      <c r="G120" s="589"/>
      <c r="H120" s="589"/>
      <c r="I120" s="589"/>
      <c r="J120" s="589"/>
      <c r="K120" s="563"/>
      <c r="L120" s="604"/>
      <c r="M120" s="604"/>
      <c r="N120" s="584"/>
      <c r="O120" s="604"/>
      <c r="Q120" s="563"/>
      <c r="R120" s="606"/>
      <c r="S120" s="585"/>
      <c r="T120" s="640"/>
      <c r="U120" s="640"/>
      <c r="V120" s="640"/>
      <c r="W120" s="640"/>
      <c r="X120" s="640"/>
      <c r="Y120" s="640"/>
    </row>
    <row r="121" spans="1:25" ht="15.75">
      <c r="A121" s="605"/>
      <c r="C121" s="640"/>
      <c r="D121" s="640"/>
      <c r="E121" s="640"/>
      <c r="F121" s="640"/>
      <c r="G121" s="640"/>
      <c r="H121" s="640"/>
      <c r="I121" s="640"/>
      <c r="J121" s="640"/>
      <c r="K121" s="640"/>
      <c r="L121" s="640"/>
      <c r="M121" s="640"/>
      <c r="N121" s="640"/>
      <c r="O121" s="640"/>
      <c r="P121" s="640"/>
      <c r="Q121" s="640"/>
      <c r="R121" s="640"/>
      <c r="S121" s="640"/>
      <c r="T121" s="640"/>
      <c r="U121" s="640"/>
      <c r="V121" s="640"/>
      <c r="W121" s="640"/>
      <c r="X121" s="640"/>
      <c r="Y121" s="640"/>
    </row>
    <row r="122" spans="1:25">
      <c r="C122" s="640"/>
      <c r="D122" s="640"/>
      <c r="E122" s="640"/>
      <c r="F122" s="640"/>
      <c r="G122" s="640"/>
      <c r="H122" s="640"/>
      <c r="I122" s="640"/>
      <c r="J122" s="640"/>
      <c r="K122" s="640"/>
      <c r="L122" s="640"/>
      <c r="M122" s="640"/>
      <c r="N122" s="640"/>
      <c r="O122" s="640"/>
      <c r="P122" s="640"/>
      <c r="Q122" s="640"/>
      <c r="R122" s="640"/>
      <c r="S122" s="640"/>
      <c r="T122" s="640"/>
      <c r="U122" s="640"/>
      <c r="V122" s="640"/>
      <c r="W122" s="640"/>
      <c r="X122" s="640"/>
      <c r="Y122" s="640"/>
    </row>
    <row r="123" spans="1:25">
      <c r="C123" s="640"/>
      <c r="D123" s="640"/>
      <c r="E123" s="640"/>
      <c r="F123" s="640"/>
      <c r="G123" s="640"/>
      <c r="H123" s="640"/>
      <c r="I123" s="640"/>
      <c r="J123" s="640"/>
      <c r="K123" s="640"/>
      <c r="L123" s="640"/>
      <c r="M123" s="640"/>
      <c r="N123" s="640"/>
      <c r="O123" s="640"/>
      <c r="P123" s="640"/>
      <c r="Q123" s="640"/>
      <c r="R123" s="640"/>
      <c r="S123" s="640"/>
      <c r="T123" s="640"/>
      <c r="U123" s="640"/>
      <c r="V123" s="640"/>
      <c r="W123" s="640"/>
      <c r="X123" s="640"/>
      <c r="Y123" s="640"/>
    </row>
    <row r="124" spans="1:25">
      <c r="C124" s="640"/>
      <c r="D124" s="640"/>
      <c r="E124" s="640"/>
      <c r="F124" s="640"/>
      <c r="G124" s="640"/>
      <c r="H124" s="640"/>
      <c r="I124" s="640"/>
      <c r="J124" s="640"/>
      <c r="K124" s="640"/>
      <c r="L124" s="640"/>
      <c r="M124" s="640"/>
      <c r="N124" s="640"/>
      <c r="O124" s="640"/>
      <c r="P124" s="640"/>
      <c r="Q124" s="640"/>
      <c r="R124" s="640"/>
      <c r="S124" s="640"/>
      <c r="T124" s="640"/>
      <c r="U124" s="640"/>
      <c r="V124" s="640"/>
      <c r="W124" s="640"/>
      <c r="X124" s="640"/>
      <c r="Y124" s="640"/>
    </row>
    <row r="125" spans="1:25">
      <c r="C125" s="640"/>
      <c r="D125" s="640"/>
      <c r="E125" s="640"/>
      <c r="F125" s="640"/>
      <c r="G125" s="640"/>
      <c r="H125" s="640"/>
      <c r="I125" s="640"/>
      <c r="J125" s="640"/>
      <c r="K125" s="640"/>
      <c r="L125" s="640"/>
      <c r="M125" s="640"/>
      <c r="N125" s="640"/>
      <c r="O125" s="640"/>
      <c r="P125" s="640"/>
      <c r="Q125" s="640"/>
      <c r="R125" s="640"/>
      <c r="S125" s="640"/>
      <c r="T125" s="640"/>
      <c r="U125" s="640"/>
      <c r="V125" s="640"/>
      <c r="W125" s="640"/>
      <c r="X125" s="640"/>
      <c r="Y125" s="640"/>
    </row>
    <row r="126" spans="1:25">
      <c r="C126" s="640"/>
      <c r="D126" s="640"/>
      <c r="E126" s="640"/>
      <c r="F126" s="640"/>
      <c r="G126" s="640"/>
      <c r="H126" s="640"/>
      <c r="I126" s="640"/>
      <c r="J126" s="640"/>
      <c r="K126" s="640"/>
      <c r="L126" s="640"/>
      <c r="M126" s="640"/>
      <c r="N126" s="640"/>
      <c r="O126" s="640"/>
      <c r="P126" s="640"/>
      <c r="Q126" s="640"/>
      <c r="R126" s="640"/>
      <c r="S126" s="640"/>
      <c r="T126" s="640"/>
      <c r="U126" s="640"/>
      <c r="V126" s="640"/>
      <c r="W126" s="640"/>
      <c r="X126" s="640"/>
      <c r="Y126" s="640"/>
    </row>
    <row r="127" spans="1:25">
      <c r="C127" s="640"/>
      <c r="D127" s="640"/>
      <c r="E127" s="640"/>
      <c r="F127" s="640"/>
      <c r="G127" s="640"/>
      <c r="H127" s="640"/>
      <c r="I127" s="640"/>
      <c r="J127" s="640"/>
      <c r="K127" s="640"/>
      <c r="L127" s="640"/>
      <c r="M127" s="640"/>
      <c r="N127" s="640"/>
      <c r="O127" s="640"/>
      <c r="P127" s="640"/>
      <c r="Q127" s="640"/>
      <c r="R127" s="640"/>
      <c r="S127" s="640"/>
      <c r="T127" s="640"/>
      <c r="U127" s="640"/>
      <c r="V127" s="640"/>
      <c r="W127" s="640"/>
      <c r="X127" s="640"/>
      <c r="Y127" s="640"/>
    </row>
    <row r="128" spans="1:25">
      <c r="C128" s="640"/>
      <c r="D128" s="640"/>
      <c r="E128" s="640"/>
      <c r="F128" s="640"/>
      <c r="G128" s="640"/>
      <c r="H128" s="640"/>
      <c r="I128" s="640"/>
      <c r="J128" s="640"/>
      <c r="K128" s="640"/>
      <c r="L128" s="640"/>
      <c r="M128" s="640"/>
      <c r="N128" s="640"/>
      <c r="O128" s="640"/>
      <c r="P128" s="640"/>
      <c r="Q128" s="640"/>
      <c r="R128" s="640"/>
      <c r="S128" s="640"/>
      <c r="T128" s="640"/>
      <c r="U128" s="640"/>
      <c r="V128" s="640"/>
      <c r="W128" s="640"/>
      <c r="X128" s="640"/>
      <c r="Y128" s="640"/>
    </row>
    <row r="129" spans="3:25">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row>
    <row r="130" spans="3:25">
      <c r="C130" s="640"/>
      <c r="D130" s="640"/>
      <c r="E130" s="640"/>
      <c r="F130" s="640"/>
      <c r="G130" s="640"/>
      <c r="H130" s="640"/>
      <c r="I130" s="640"/>
      <c r="J130" s="640"/>
      <c r="K130" s="640"/>
      <c r="L130" s="640"/>
      <c r="M130" s="640"/>
      <c r="N130" s="640"/>
      <c r="O130" s="640"/>
      <c r="P130" s="640"/>
      <c r="Q130" s="640"/>
      <c r="R130" s="640"/>
      <c r="S130" s="640"/>
      <c r="T130" s="640"/>
      <c r="U130" s="640"/>
      <c r="V130" s="640"/>
      <c r="W130" s="640"/>
      <c r="X130" s="640"/>
      <c r="Y130" s="640"/>
    </row>
    <row r="131" spans="3:25">
      <c r="C131" s="640"/>
      <c r="D131" s="640"/>
      <c r="E131" s="640"/>
      <c r="F131" s="640"/>
      <c r="G131" s="640"/>
      <c r="H131" s="640"/>
      <c r="I131" s="640"/>
      <c r="J131" s="640"/>
      <c r="K131" s="640"/>
      <c r="L131" s="640"/>
      <c r="M131" s="640"/>
      <c r="N131" s="640"/>
      <c r="O131" s="640"/>
      <c r="P131" s="640"/>
      <c r="Q131" s="640"/>
      <c r="R131" s="640"/>
      <c r="S131" s="640"/>
      <c r="T131" s="640"/>
      <c r="U131" s="640"/>
      <c r="V131" s="640"/>
      <c r="W131" s="640"/>
      <c r="X131" s="640"/>
      <c r="Y131" s="640"/>
    </row>
    <row r="132" spans="3:25">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row>
    <row r="133" spans="3:25">
      <c r="C133" s="640"/>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row>
    <row r="134" spans="3:25">
      <c r="C134" s="640"/>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row>
    <row r="135" spans="3:25">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row>
    <row r="136" spans="3:25">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row>
    <row r="137" spans="3:25">
      <c r="C137" s="640"/>
      <c r="D137" s="640"/>
      <c r="E137" s="640"/>
      <c r="F137" s="640"/>
      <c r="G137" s="640"/>
      <c r="H137" s="640"/>
      <c r="I137" s="640"/>
      <c r="J137" s="640"/>
      <c r="K137" s="640"/>
      <c r="L137" s="640"/>
      <c r="M137" s="640"/>
      <c r="N137" s="640"/>
      <c r="O137" s="640"/>
      <c r="P137" s="640"/>
      <c r="Q137" s="640"/>
      <c r="R137" s="640"/>
      <c r="S137" s="640"/>
      <c r="T137" s="640"/>
      <c r="U137" s="640"/>
      <c r="V137" s="640"/>
      <c r="W137" s="640"/>
      <c r="X137" s="640"/>
      <c r="Y137" s="640"/>
    </row>
    <row r="138" spans="3:25">
      <c r="C138" s="640"/>
      <c r="D138" s="640"/>
      <c r="E138" s="640"/>
      <c r="F138" s="640"/>
      <c r="G138" s="640"/>
      <c r="H138" s="640"/>
      <c r="I138" s="640"/>
      <c r="J138" s="640"/>
      <c r="K138" s="640"/>
      <c r="L138" s="640"/>
      <c r="M138" s="640"/>
      <c r="N138" s="640"/>
      <c r="O138" s="640"/>
      <c r="P138" s="640"/>
      <c r="Q138" s="640"/>
      <c r="R138" s="640"/>
      <c r="S138" s="640"/>
      <c r="T138" s="640"/>
      <c r="U138" s="640"/>
      <c r="V138" s="640"/>
      <c r="W138" s="640"/>
      <c r="X138" s="640"/>
      <c r="Y138" s="640"/>
    </row>
    <row r="139" spans="3:25">
      <c r="C139" s="640"/>
      <c r="D139" s="640"/>
      <c r="E139" s="640"/>
      <c r="F139" s="640"/>
      <c r="G139" s="640"/>
      <c r="H139" s="640"/>
      <c r="I139" s="640"/>
      <c r="J139" s="640"/>
      <c r="K139" s="640"/>
      <c r="L139" s="640"/>
      <c r="M139" s="640"/>
      <c r="N139" s="640"/>
      <c r="O139" s="640"/>
      <c r="P139" s="640"/>
      <c r="Q139" s="640"/>
      <c r="R139" s="640"/>
      <c r="S139" s="640"/>
      <c r="T139" s="640"/>
      <c r="U139" s="640"/>
      <c r="V139" s="640"/>
      <c r="W139" s="640"/>
      <c r="X139" s="640"/>
      <c r="Y139" s="640"/>
    </row>
    <row r="140" spans="3:25">
      <c r="C140" s="640"/>
      <c r="D140" s="640"/>
      <c r="E140" s="640"/>
      <c r="F140" s="640"/>
      <c r="G140" s="640"/>
      <c r="H140" s="640"/>
      <c r="I140" s="640"/>
      <c r="J140" s="640"/>
      <c r="K140" s="640"/>
      <c r="L140" s="640"/>
      <c r="M140" s="640"/>
      <c r="N140" s="640"/>
      <c r="O140" s="640"/>
      <c r="P140" s="640"/>
      <c r="Q140" s="640"/>
      <c r="R140" s="640"/>
      <c r="S140" s="640"/>
      <c r="T140" s="640"/>
      <c r="U140" s="640"/>
      <c r="V140" s="640"/>
      <c r="W140" s="640"/>
      <c r="X140" s="640"/>
      <c r="Y140" s="640"/>
    </row>
    <row r="141" spans="3:25">
      <c r="C141" s="640"/>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row>
    <row r="142" spans="3:25">
      <c r="C142" s="640"/>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row>
    <row r="143" spans="3:25">
      <c r="C143" s="640"/>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row>
    <row r="144" spans="3:25">
      <c r="C144" s="640"/>
      <c r="D144" s="640"/>
      <c r="E144" s="640"/>
      <c r="F144" s="640"/>
      <c r="G144" s="640"/>
      <c r="H144" s="640"/>
      <c r="I144" s="640"/>
      <c r="J144" s="640"/>
      <c r="K144" s="640"/>
      <c r="L144" s="640"/>
      <c r="M144" s="640"/>
      <c r="N144" s="640"/>
      <c r="O144" s="640"/>
      <c r="P144" s="640"/>
      <c r="Q144" s="640"/>
      <c r="R144" s="640"/>
      <c r="S144" s="640"/>
      <c r="T144" s="640"/>
      <c r="U144" s="640"/>
      <c r="V144" s="640"/>
      <c r="W144" s="640"/>
      <c r="X144" s="640"/>
      <c r="Y144" s="640"/>
    </row>
    <row r="145" spans="3:25">
      <c r="C145" s="640"/>
      <c r="D145" s="640"/>
      <c r="E145" s="640"/>
      <c r="F145" s="640"/>
      <c r="G145" s="640"/>
      <c r="H145" s="640"/>
      <c r="I145" s="640"/>
      <c r="J145" s="640"/>
      <c r="K145" s="640"/>
      <c r="L145" s="640"/>
      <c r="M145" s="640"/>
      <c r="N145" s="640"/>
      <c r="O145" s="640"/>
      <c r="P145" s="640"/>
      <c r="Q145" s="640"/>
      <c r="R145" s="640"/>
      <c r="S145" s="640"/>
      <c r="T145" s="640"/>
      <c r="U145" s="640"/>
      <c r="V145" s="640"/>
      <c r="W145" s="640"/>
      <c r="X145" s="640"/>
      <c r="Y145" s="640"/>
    </row>
    <row r="146" spans="3:25">
      <c r="C146" s="640"/>
      <c r="D146" s="640"/>
      <c r="E146" s="640"/>
      <c r="F146" s="640"/>
      <c r="G146" s="640"/>
      <c r="H146" s="640"/>
      <c r="I146" s="640"/>
      <c r="J146" s="640"/>
      <c r="K146" s="640"/>
      <c r="L146" s="640"/>
      <c r="M146" s="640"/>
      <c r="N146" s="640"/>
      <c r="O146" s="640"/>
      <c r="P146" s="640"/>
      <c r="Q146" s="640"/>
      <c r="R146" s="640"/>
      <c r="S146" s="640"/>
      <c r="T146" s="640"/>
      <c r="U146" s="640"/>
      <c r="V146" s="640"/>
      <c r="W146" s="640"/>
      <c r="X146" s="640"/>
      <c r="Y146" s="640"/>
    </row>
    <row r="147" spans="3:25">
      <c r="C147" s="640"/>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row>
    <row r="148" spans="3:25">
      <c r="C148" s="640"/>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row>
    <row r="149" spans="3:25">
      <c r="C149" s="640"/>
      <c r="D149" s="640"/>
      <c r="E149" s="640"/>
      <c r="F149" s="640"/>
      <c r="G149" s="640"/>
      <c r="H149" s="640"/>
      <c r="I149" s="640"/>
      <c r="J149" s="640"/>
      <c r="K149" s="640"/>
      <c r="L149" s="640"/>
      <c r="M149" s="640"/>
      <c r="N149" s="640"/>
      <c r="O149" s="640"/>
      <c r="P149" s="640"/>
      <c r="Q149" s="640"/>
      <c r="R149" s="640"/>
      <c r="S149" s="640"/>
      <c r="T149" s="640"/>
      <c r="U149" s="640"/>
      <c r="V149" s="640"/>
      <c r="W149" s="640"/>
      <c r="X149" s="640"/>
      <c r="Y149" s="640"/>
    </row>
    <row r="150" spans="3:25">
      <c r="C150" s="640"/>
      <c r="D150" s="640"/>
      <c r="E150" s="640"/>
      <c r="F150" s="640"/>
      <c r="G150" s="640"/>
      <c r="H150" s="640"/>
      <c r="I150" s="640"/>
      <c r="J150" s="640"/>
      <c r="K150" s="640"/>
      <c r="L150" s="640"/>
      <c r="M150" s="640"/>
      <c r="N150" s="640"/>
      <c r="O150" s="640"/>
      <c r="P150" s="640"/>
      <c r="Q150" s="640"/>
      <c r="R150" s="640"/>
      <c r="S150" s="640"/>
      <c r="T150" s="640"/>
      <c r="U150" s="640"/>
      <c r="V150" s="640"/>
      <c r="W150" s="640"/>
      <c r="X150" s="640"/>
      <c r="Y150" s="640"/>
    </row>
    <row r="151" spans="3:25">
      <c r="C151" s="640"/>
      <c r="D151" s="640"/>
      <c r="E151" s="640"/>
      <c r="F151" s="640"/>
      <c r="G151" s="640"/>
      <c r="H151" s="640"/>
      <c r="I151" s="640"/>
      <c r="J151" s="640"/>
      <c r="K151" s="640"/>
      <c r="L151" s="640"/>
      <c r="M151" s="640"/>
      <c r="N151" s="640"/>
      <c r="O151" s="640"/>
      <c r="P151" s="640"/>
      <c r="Q151" s="640"/>
      <c r="R151" s="640"/>
      <c r="S151" s="640"/>
      <c r="T151" s="640"/>
      <c r="U151" s="640"/>
      <c r="V151" s="640"/>
      <c r="W151" s="640"/>
      <c r="X151" s="640"/>
      <c r="Y151" s="640"/>
    </row>
    <row r="152" spans="3:25">
      <c r="C152" s="640"/>
      <c r="D152" s="640"/>
      <c r="E152" s="640"/>
      <c r="F152" s="640"/>
      <c r="G152" s="640"/>
      <c r="H152" s="640"/>
      <c r="I152" s="640"/>
      <c r="J152" s="640"/>
      <c r="K152" s="640"/>
      <c r="L152" s="640"/>
      <c r="M152" s="640"/>
      <c r="N152" s="640"/>
      <c r="O152" s="640"/>
      <c r="P152" s="640"/>
      <c r="Q152" s="640"/>
      <c r="R152" s="640"/>
      <c r="S152" s="640"/>
      <c r="T152" s="640"/>
      <c r="U152" s="640"/>
      <c r="V152" s="640"/>
      <c r="W152" s="640"/>
      <c r="X152" s="640"/>
      <c r="Y152" s="640"/>
    </row>
    <row r="153" spans="3:25">
      <c r="C153" s="640"/>
      <c r="D153" s="640"/>
      <c r="E153" s="640"/>
      <c r="F153" s="640"/>
      <c r="G153" s="640"/>
      <c r="H153" s="640"/>
      <c r="I153" s="640"/>
      <c r="J153" s="640"/>
      <c r="K153" s="640"/>
      <c r="L153" s="640"/>
      <c r="M153" s="640"/>
      <c r="N153" s="640"/>
      <c r="O153" s="640"/>
      <c r="P153" s="640"/>
      <c r="Q153" s="640"/>
      <c r="R153" s="640"/>
      <c r="S153" s="640"/>
      <c r="T153" s="640"/>
      <c r="U153" s="640"/>
      <c r="V153" s="640"/>
      <c r="W153" s="640"/>
      <c r="X153" s="640"/>
      <c r="Y153" s="640"/>
    </row>
    <row r="154" spans="3:25">
      <c r="C154" s="640"/>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row>
    <row r="155" spans="3:25">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row>
    <row r="156" spans="3:25">
      <c r="C156" s="640"/>
      <c r="D156" s="640"/>
      <c r="E156" s="640"/>
      <c r="F156" s="640"/>
      <c r="G156" s="640"/>
      <c r="H156" s="640"/>
      <c r="I156" s="640"/>
      <c r="J156" s="640"/>
      <c r="K156" s="640"/>
      <c r="L156" s="640"/>
      <c r="M156" s="640"/>
      <c r="N156" s="640"/>
      <c r="O156" s="640"/>
      <c r="P156" s="640"/>
      <c r="Q156" s="640"/>
      <c r="R156" s="640"/>
      <c r="S156" s="640"/>
      <c r="T156" s="640"/>
      <c r="U156" s="640"/>
      <c r="V156" s="640"/>
      <c r="W156" s="640"/>
      <c r="X156" s="640"/>
      <c r="Y156" s="640"/>
    </row>
    <row r="157" spans="3:25">
      <c r="C157" s="640"/>
      <c r="D157" s="640"/>
      <c r="E157" s="640"/>
      <c r="F157" s="640"/>
      <c r="G157" s="640"/>
      <c r="H157" s="640"/>
      <c r="I157" s="640"/>
      <c r="J157" s="640"/>
      <c r="K157" s="640"/>
      <c r="L157" s="640"/>
      <c r="M157" s="640"/>
      <c r="N157" s="640"/>
      <c r="O157" s="640"/>
      <c r="P157" s="640"/>
      <c r="Q157" s="640"/>
      <c r="R157" s="640"/>
      <c r="S157" s="640"/>
      <c r="T157" s="640"/>
      <c r="U157" s="640"/>
      <c r="V157" s="640"/>
      <c r="W157" s="640"/>
      <c r="X157" s="640"/>
      <c r="Y157" s="640"/>
    </row>
    <row r="158" spans="3:25">
      <c r="C158" s="640"/>
      <c r="D158" s="640"/>
      <c r="E158" s="640"/>
      <c r="F158" s="640"/>
      <c r="G158" s="640"/>
      <c r="H158" s="640"/>
      <c r="I158" s="640"/>
      <c r="J158" s="640"/>
      <c r="K158" s="640"/>
      <c r="L158" s="640"/>
      <c r="M158" s="640"/>
      <c r="N158" s="640"/>
      <c r="O158" s="640"/>
      <c r="P158" s="640"/>
      <c r="Q158" s="640"/>
      <c r="R158" s="640"/>
      <c r="S158" s="640"/>
      <c r="T158" s="640"/>
      <c r="U158" s="640"/>
      <c r="V158" s="640"/>
      <c r="W158" s="640"/>
      <c r="X158" s="640"/>
      <c r="Y158" s="640"/>
    </row>
    <row r="159" spans="3:25">
      <c r="C159" s="640"/>
      <c r="D159" s="640"/>
      <c r="E159" s="640"/>
      <c r="F159" s="640"/>
      <c r="G159" s="640"/>
      <c r="H159" s="640"/>
      <c r="I159" s="640"/>
      <c r="J159" s="640"/>
      <c r="K159" s="640"/>
      <c r="L159" s="640"/>
      <c r="M159" s="640"/>
      <c r="N159" s="640"/>
      <c r="O159" s="640"/>
      <c r="P159" s="640"/>
      <c r="Q159" s="640"/>
      <c r="R159" s="640"/>
      <c r="S159" s="640"/>
      <c r="T159" s="640"/>
      <c r="U159" s="640"/>
      <c r="V159" s="640"/>
      <c r="W159" s="640"/>
      <c r="X159" s="640"/>
      <c r="Y159" s="640"/>
    </row>
    <row r="160" spans="3:25">
      <c r="C160" s="640"/>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40"/>
    </row>
    <row r="161" spans="3:25">
      <c r="C161" s="640"/>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40"/>
    </row>
    <row r="162" spans="3:25">
      <c r="C162" s="640"/>
      <c r="D162" s="640"/>
      <c r="E162" s="640"/>
      <c r="F162" s="640"/>
      <c r="G162" s="640"/>
      <c r="H162" s="640"/>
      <c r="I162" s="640"/>
      <c r="J162" s="640"/>
      <c r="K162" s="640"/>
      <c r="L162" s="640"/>
      <c r="M162" s="640"/>
      <c r="N162" s="640"/>
      <c r="O162" s="640"/>
      <c r="P162" s="640"/>
      <c r="Q162" s="640"/>
      <c r="R162" s="640"/>
      <c r="S162" s="640"/>
      <c r="T162" s="640"/>
      <c r="U162" s="640"/>
      <c r="V162" s="640"/>
      <c r="W162" s="640"/>
      <c r="X162" s="640"/>
      <c r="Y162" s="640"/>
    </row>
    <row r="163" spans="3:25">
      <c r="C163" s="640"/>
      <c r="D163" s="640"/>
      <c r="E163" s="640"/>
      <c r="F163" s="640"/>
      <c r="G163" s="640"/>
      <c r="H163" s="640"/>
      <c r="I163" s="640"/>
      <c r="J163" s="640"/>
      <c r="K163" s="640"/>
      <c r="L163" s="640"/>
      <c r="M163" s="640"/>
      <c r="N163" s="640"/>
      <c r="O163" s="640"/>
      <c r="P163" s="640"/>
      <c r="Q163" s="640"/>
      <c r="R163" s="640"/>
      <c r="S163" s="640"/>
      <c r="T163" s="640"/>
      <c r="U163" s="640"/>
      <c r="V163" s="640"/>
      <c r="W163" s="640"/>
      <c r="X163" s="640"/>
      <c r="Y163" s="640"/>
    </row>
    <row r="164" spans="3:25">
      <c r="C164" s="640"/>
      <c r="D164" s="640"/>
      <c r="E164" s="640"/>
      <c r="F164" s="640"/>
      <c r="G164" s="640"/>
      <c r="H164" s="640"/>
      <c r="I164" s="640"/>
      <c r="J164" s="640"/>
      <c r="K164" s="640"/>
      <c r="L164" s="640"/>
      <c r="M164" s="640"/>
      <c r="N164" s="640"/>
      <c r="O164" s="640"/>
      <c r="P164" s="640"/>
      <c r="Q164" s="640"/>
      <c r="R164" s="640"/>
      <c r="S164" s="640"/>
      <c r="T164" s="640"/>
      <c r="U164" s="640"/>
      <c r="V164" s="640"/>
      <c r="W164" s="640"/>
      <c r="X164" s="640"/>
      <c r="Y164" s="640"/>
    </row>
    <row r="165" spans="3:25">
      <c r="C165" s="640"/>
      <c r="D165" s="640"/>
      <c r="E165" s="640"/>
      <c r="F165" s="640"/>
      <c r="G165" s="640"/>
      <c r="H165" s="640"/>
      <c r="I165" s="640"/>
      <c r="J165" s="640"/>
      <c r="K165" s="640"/>
      <c r="L165" s="640"/>
      <c r="M165" s="640"/>
      <c r="N165" s="640"/>
      <c r="O165" s="640"/>
      <c r="P165" s="640"/>
      <c r="Q165" s="640"/>
      <c r="R165" s="640"/>
      <c r="S165" s="640"/>
      <c r="T165" s="640"/>
      <c r="U165" s="640"/>
      <c r="V165" s="640"/>
      <c r="W165" s="640"/>
      <c r="X165" s="640"/>
      <c r="Y165" s="640"/>
    </row>
    <row r="166" spans="3:25">
      <c r="C166" s="640"/>
      <c r="D166" s="640"/>
      <c r="E166" s="640"/>
      <c r="F166" s="640"/>
      <c r="G166" s="640"/>
      <c r="H166" s="640"/>
      <c r="I166" s="640"/>
      <c r="J166" s="640"/>
      <c r="K166" s="640"/>
      <c r="L166" s="640"/>
      <c r="M166" s="640"/>
      <c r="N166" s="640"/>
      <c r="O166" s="640"/>
      <c r="P166" s="640"/>
      <c r="Q166" s="640"/>
      <c r="R166" s="640"/>
      <c r="S166" s="640"/>
      <c r="T166" s="640"/>
      <c r="U166" s="640"/>
      <c r="V166" s="640"/>
      <c r="W166" s="640"/>
      <c r="X166" s="640"/>
      <c r="Y166" s="640"/>
    </row>
    <row r="167" spans="3:25">
      <c r="C167" s="640"/>
      <c r="D167" s="640"/>
      <c r="E167" s="640"/>
      <c r="F167" s="640"/>
      <c r="G167" s="640"/>
      <c r="H167" s="640"/>
      <c r="I167" s="640"/>
      <c r="J167" s="640"/>
      <c r="K167" s="640"/>
      <c r="L167" s="640"/>
      <c r="M167" s="640"/>
      <c r="N167" s="640"/>
      <c r="O167" s="640"/>
      <c r="P167" s="640"/>
      <c r="Q167" s="640"/>
      <c r="R167" s="640"/>
      <c r="S167" s="640"/>
      <c r="T167" s="640"/>
      <c r="U167" s="640"/>
      <c r="V167" s="640"/>
      <c r="W167" s="640"/>
      <c r="X167" s="640"/>
      <c r="Y167" s="640"/>
    </row>
    <row r="168" spans="3:25">
      <c r="C168" s="640"/>
      <c r="D168" s="640"/>
      <c r="E168" s="640"/>
      <c r="F168" s="640"/>
      <c r="G168" s="640"/>
      <c r="H168" s="640"/>
      <c r="I168" s="640"/>
      <c r="J168" s="640"/>
      <c r="K168" s="640"/>
      <c r="L168" s="640"/>
      <c r="M168" s="640"/>
      <c r="N168" s="640"/>
      <c r="O168" s="640"/>
      <c r="P168" s="640"/>
      <c r="Q168" s="640"/>
      <c r="R168" s="640"/>
      <c r="S168" s="640"/>
      <c r="T168" s="640"/>
      <c r="U168" s="640"/>
      <c r="V168" s="640"/>
      <c r="W168" s="640"/>
      <c r="X168" s="640"/>
      <c r="Y168" s="640"/>
    </row>
    <row r="169" spans="3:25">
      <c r="C169" s="640"/>
      <c r="D169" s="640"/>
      <c r="E169" s="640"/>
      <c r="F169" s="640"/>
      <c r="G169" s="640"/>
      <c r="H169" s="640"/>
      <c r="I169" s="640"/>
      <c r="J169" s="640"/>
      <c r="K169" s="640"/>
      <c r="L169" s="640"/>
      <c r="M169" s="640"/>
      <c r="N169" s="640"/>
      <c r="O169" s="640"/>
      <c r="P169" s="640"/>
      <c r="Q169" s="640"/>
      <c r="R169" s="640"/>
      <c r="S169" s="640"/>
      <c r="T169" s="640"/>
      <c r="U169" s="640"/>
      <c r="V169" s="640"/>
      <c r="W169" s="640"/>
      <c r="X169" s="640"/>
      <c r="Y169" s="640"/>
    </row>
    <row r="170" spans="3:25">
      <c r="C170" s="640"/>
      <c r="D170" s="640"/>
      <c r="E170" s="640"/>
      <c r="F170" s="640"/>
      <c r="G170" s="640"/>
      <c r="H170" s="640"/>
      <c r="I170" s="640"/>
      <c r="J170" s="640"/>
      <c r="K170" s="640"/>
      <c r="L170" s="640"/>
      <c r="M170" s="640"/>
      <c r="N170" s="640"/>
      <c r="O170" s="640"/>
      <c r="P170" s="640"/>
      <c r="Q170" s="640"/>
      <c r="R170" s="640"/>
      <c r="S170" s="640"/>
      <c r="T170" s="640"/>
      <c r="U170" s="640"/>
      <c r="V170" s="640"/>
      <c r="W170" s="640"/>
      <c r="X170" s="640"/>
      <c r="Y170" s="640"/>
    </row>
    <row r="171" spans="3:25">
      <c r="C171" s="640"/>
      <c r="D171" s="640"/>
      <c r="E171" s="640"/>
      <c r="F171" s="640"/>
      <c r="G171" s="640"/>
      <c r="H171" s="640"/>
      <c r="I171" s="640"/>
      <c r="J171" s="640"/>
      <c r="K171" s="640"/>
      <c r="L171" s="640"/>
      <c r="M171" s="640"/>
      <c r="N171" s="640"/>
      <c r="O171" s="640"/>
      <c r="P171" s="640"/>
      <c r="Q171" s="640"/>
      <c r="R171" s="640"/>
      <c r="S171" s="640"/>
      <c r="T171" s="640"/>
      <c r="U171" s="640"/>
      <c r="V171" s="640"/>
      <c r="W171" s="640"/>
      <c r="X171" s="640"/>
      <c r="Y171" s="640"/>
    </row>
    <row r="172" spans="3:25">
      <c r="C172" s="640"/>
      <c r="D172" s="640"/>
      <c r="E172" s="640"/>
      <c r="F172" s="640"/>
      <c r="G172" s="640"/>
      <c r="H172" s="640"/>
      <c r="I172" s="640"/>
      <c r="J172" s="640"/>
      <c r="K172" s="640"/>
      <c r="L172" s="640"/>
      <c r="M172" s="640"/>
      <c r="N172" s="640"/>
      <c r="O172" s="640"/>
      <c r="P172" s="640"/>
      <c r="Q172" s="640"/>
      <c r="R172" s="640"/>
      <c r="S172" s="640"/>
      <c r="T172" s="640"/>
      <c r="U172" s="640"/>
      <c r="V172" s="640"/>
      <c r="W172" s="640"/>
      <c r="X172" s="640"/>
      <c r="Y172" s="640"/>
    </row>
    <row r="173" spans="3:25">
      <c r="C173" s="640"/>
      <c r="D173" s="640"/>
      <c r="E173" s="640"/>
      <c r="F173" s="640"/>
      <c r="G173" s="640"/>
      <c r="H173" s="640"/>
      <c r="I173" s="640"/>
      <c r="J173" s="640"/>
      <c r="K173" s="640"/>
      <c r="L173" s="640"/>
      <c r="M173" s="640"/>
      <c r="N173" s="640"/>
      <c r="O173" s="640"/>
      <c r="P173" s="640"/>
      <c r="Q173" s="640"/>
      <c r="R173" s="640"/>
      <c r="S173" s="640"/>
      <c r="T173" s="640"/>
      <c r="U173" s="640"/>
      <c r="V173" s="640"/>
      <c r="W173" s="640"/>
      <c r="X173" s="640"/>
      <c r="Y173" s="640"/>
    </row>
    <row r="174" spans="3:25">
      <c r="C174" s="640"/>
      <c r="D174" s="640"/>
      <c r="E174" s="640"/>
      <c r="F174" s="640"/>
      <c r="G174" s="640"/>
      <c r="H174" s="640"/>
      <c r="I174" s="640"/>
      <c r="J174" s="640"/>
      <c r="K174" s="640"/>
      <c r="L174" s="640"/>
      <c r="M174" s="640"/>
      <c r="N174" s="640"/>
      <c r="O174" s="640"/>
      <c r="P174" s="640"/>
      <c r="Q174" s="640"/>
      <c r="R174" s="640"/>
      <c r="S174" s="640"/>
      <c r="T174" s="640"/>
      <c r="U174" s="640"/>
      <c r="V174" s="640"/>
      <c r="W174" s="640"/>
      <c r="X174" s="640"/>
      <c r="Y174" s="640"/>
    </row>
    <row r="175" spans="3:25">
      <c r="C175" s="640"/>
      <c r="D175" s="640"/>
      <c r="E175" s="640"/>
      <c r="F175" s="640"/>
      <c r="G175" s="640"/>
      <c r="H175" s="640"/>
      <c r="I175" s="640"/>
      <c r="J175" s="640"/>
      <c r="K175" s="640"/>
      <c r="L175" s="640"/>
      <c r="M175" s="640"/>
      <c r="N175" s="640"/>
      <c r="O175" s="640"/>
      <c r="P175" s="640"/>
      <c r="Q175" s="640"/>
      <c r="R175" s="640"/>
      <c r="S175" s="640"/>
      <c r="T175" s="640"/>
      <c r="U175" s="640"/>
      <c r="V175" s="640"/>
      <c r="W175" s="640"/>
      <c r="X175" s="640"/>
      <c r="Y175" s="640"/>
    </row>
    <row r="176" spans="3:25">
      <c r="C176" s="640"/>
      <c r="D176" s="640"/>
      <c r="E176" s="640"/>
      <c r="F176" s="640"/>
      <c r="G176" s="640"/>
      <c r="H176" s="640"/>
      <c r="I176" s="640"/>
      <c r="J176" s="640"/>
      <c r="K176" s="640"/>
      <c r="L176" s="640"/>
      <c r="M176" s="640"/>
      <c r="N176" s="640"/>
      <c r="O176" s="640"/>
      <c r="P176" s="640"/>
      <c r="Q176" s="640"/>
      <c r="R176" s="640"/>
      <c r="S176" s="640"/>
      <c r="T176" s="640"/>
      <c r="U176" s="640"/>
      <c r="V176" s="640"/>
      <c r="W176" s="640"/>
      <c r="X176" s="640"/>
      <c r="Y176" s="640"/>
    </row>
    <row r="177" spans="3:25">
      <c r="C177" s="640"/>
      <c r="D177" s="640"/>
      <c r="E177" s="640"/>
      <c r="F177" s="640"/>
      <c r="G177" s="640"/>
      <c r="H177" s="640"/>
      <c r="I177" s="640"/>
      <c r="J177" s="640"/>
      <c r="K177" s="640"/>
      <c r="L177" s="640"/>
      <c r="M177" s="640"/>
      <c r="N177" s="640"/>
      <c r="O177" s="640"/>
      <c r="P177" s="640"/>
      <c r="Q177" s="640"/>
      <c r="R177" s="640"/>
      <c r="S177" s="640"/>
      <c r="T177" s="640"/>
      <c r="U177" s="640"/>
      <c r="V177" s="640"/>
      <c r="W177" s="640"/>
      <c r="X177" s="640"/>
      <c r="Y177" s="640"/>
    </row>
    <row r="178" spans="3:25">
      <c r="C178" s="640"/>
      <c r="D178" s="640"/>
      <c r="E178" s="640"/>
      <c r="F178" s="640"/>
      <c r="G178" s="640"/>
      <c r="H178" s="640"/>
      <c r="I178" s="640"/>
      <c r="J178" s="640"/>
      <c r="K178" s="640"/>
      <c r="L178" s="640"/>
      <c r="M178" s="640"/>
      <c r="N178" s="640"/>
      <c r="O178" s="640"/>
      <c r="P178" s="640"/>
      <c r="Q178" s="640"/>
      <c r="R178" s="640"/>
      <c r="S178" s="640"/>
      <c r="T178" s="640"/>
      <c r="U178" s="640"/>
      <c r="V178" s="640"/>
      <c r="W178" s="640"/>
      <c r="X178" s="640"/>
      <c r="Y178" s="640"/>
    </row>
    <row r="179" spans="3:25">
      <c r="C179" s="640"/>
      <c r="D179" s="640"/>
      <c r="E179" s="640"/>
      <c r="F179" s="640"/>
      <c r="G179" s="640"/>
      <c r="H179" s="640"/>
      <c r="I179" s="640"/>
      <c r="J179" s="640"/>
      <c r="K179" s="640"/>
      <c r="L179" s="640"/>
      <c r="M179" s="640"/>
      <c r="N179" s="640"/>
      <c r="O179" s="640"/>
      <c r="P179" s="640"/>
      <c r="Q179" s="640"/>
      <c r="R179" s="640"/>
      <c r="S179" s="640"/>
      <c r="T179" s="640"/>
      <c r="U179" s="640"/>
      <c r="V179" s="640"/>
      <c r="W179" s="640"/>
      <c r="X179" s="640"/>
      <c r="Y179" s="640"/>
    </row>
    <row r="180" spans="3:25">
      <c r="C180" s="640"/>
      <c r="D180" s="640"/>
      <c r="E180" s="640"/>
      <c r="F180" s="640"/>
      <c r="G180" s="640"/>
      <c r="H180" s="640"/>
      <c r="I180" s="640"/>
      <c r="J180" s="640"/>
      <c r="K180" s="640"/>
      <c r="L180" s="640"/>
      <c r="M180" s="640"/>
      <c r="N180" s="640"/>
      <c r="O180" s="640"/>
      <c r="P180" s="640"/>
      <c r="Q180" s="640"/>
      <c r="R180" s="640"/>
      <c r="S180" s="640"/>
      <c r="T180" s="640"/>
      <c r="U180" s="640"/>
      <c r="V180" s="640"/>
      <c r="W180" s="640"/>
      <c r="X180" s="640"/>
      <c r="Y180" s="640"/>
    </row>
    <row r="181" spans="3:25">
      <c r="C181" s="640"/>
      <c r="D181" s="640"/>
      <c r="E181" s="640"/>
      <c r="F181" s="640"/>
      <c r="G181" s="640"/>
      <c r="H181" s="640"/>
      <c r="I181" s="640"/>
      <c r="J181" s="640"/>
      <c r="K181" s="640"/>
      <c r="L181" s="640"/>
      <c r="M181" s="640"/>
      <c r="N181" s="640"/>
      <c r="O181" s="640"/>
      <c r="P181" s="640"/>
      <c r="Q181" s="640"/>
      <c r="R181" s="640"/>
      <c r="S181" s="640"/>
      <c r="T181" s="640"/>
      <c r="U181" s="640"/>
      <c r="V181" s="640"/>
      <c r="W181" s="640"/>
      <c r="X181" s="640"/>
      <c r="Y181" s="640"/>
    </row>
    <row r="182" spans="3:25">
      <c r="C182" s="640"/>
      <c r="D182" s="640"/>
      <c r="E182" s="640"/>
      <c r="F182" s="640"/>
      <c r="G182" s="640"/>
      <c r="H182" s="640"/>
      <c r="I182" s="640"/>
      <c r="J182" s="640"/>
      <c r="K182" s="640"/>
      <c r="L182" s="640"/>
      <c r="M182" s="640"/>
      <c r="N182" s="640"/>
      <c r="O182" s="640"/>
      <c r="P182" s="640"/>
      <c r="Q182" s="640"/>
      <c r="R182" s="640"/>
      <c r="S182" s="640"/>
      <c r="T182" s="640"/>
      <c r="U182" s="640"/>
      <c r="V182" s="640"/>
      <c r="W182" s="640"/>
      <c r="X182" s="640"/>
      <c r="Y182" s="640"/>
    </row>
    <row r="183" spans="3:25">
      <c r="C183" s="640"/>
      <c r="D183" s="640"/>
      <c r="E183" s="640"/>
      <c r="F183" s="640"/>
      <c r="G183" s="640"/>
      <c r="H183" s="640"/>
      <c r="I183" s="640"/>
      <c r="J183" s="640"/>
      <c r="K183" s="640"/>
      <c r="L183" s="640"/>
      <c r="M183" s="640"/>
      <c r="N183" s="640"/>
      <c r="O183" s="640"/>
      <c r="P183" s="640"/>
      <c r="Q183" s="640"/>
      <c r="R183" s="640"/>
      <c r="S183" s="640"/>
      <c r="T183" s="640"/>
      <c r="U183" s="640"/>
      <c r="V183" s="640"/>
      <c r="W183" s="640"/>
      <c r="X183" s="640"/>
      <c r="Y183" s="640"/>
    </row>
    <row r="184" spans="3:25">
      <c r="C184" s="640"/>
      <c r="D184" s="640"/>
      <c r="E184" s="640"/>
      <c r="F184" s="640"/>
      <c r="G184" s="640"/>
      <c r="H184" s="640"/>
      <c r="I184" s="640"/>
      <c r="J184" s="640"/>
      <c r="K184" s="640"/>
      <c r="L184" s="640"/>
      <c r="M184" s="640"/>
      <c r="N184" s="640"/>
      <c r="O184" s="640"/>
      <c r="P184" s="640"/>
      <c r="Q184" s="640"/>
      <c r="R184" s="640"/>
      <c r="S184" s="640"/>
      <c r="T184" s="640"/>
      <c r="U184" s="640"/>
      <c r="V184" s="640"/>
      <c r="W184" s="640"/>
      <c r="X184" s="640"/>
      <c r="Y184" s="640"/>
    </row>
    <row r="185" spans="3:25">
      <c r="C185" s="640"/>
      <c r="D185" s="640"/>
      <c r="E185" s="640"/>
      <c r="F185" s="640"/>
      <c r="G185" s="640"/>
      <c r="H185" s="640"/>
      <c r="I185" s="640"/>
      <c r="J185" s="640"/>
      <c r="K185" s="640"/>
      <c r="L185" s="640"/>
      <c r="M185" s="640"/>
      <c r="N185" s="640"/>
      <c r="O185" s="640"/>
      <c r="P185" s="640"/>
      <c r="Q185" s="640"/>
      <c r="R185" s="640"/>
      <c r="S185" s="640"/>
      <c r="T185" s="640"/>
      <c r="U185" s="640"/>
      <c r="V185" s="640"/>
      <c r="W185" s="640"/>
      <c r="X185" s="640"/>
      <c r="Y185" s="640"/>
    </row>
    <row r="186" spans="3:25">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row>
    <row r="187" spans="3:25">
      <c r="C187" s="640"/>
      <c r="D187" s="640"/>
      <c r="E187" s="640"/>
      <c r="F187" s="640"/>
      <c r="G187" s="640"/>
      <c r="H187" s="640"/>
      <c r="I187" s="640"/>
      <c r="J187" s="640"/>
      <c r="K187" s="640"/>
      <c r="L187" s="640"/>
      <c r="M187" s="640"/>
      <c r="N187" s="640"/>
      <c r="O187" s="640"/>
      <c r="P187" s="640"/>
      <c r="Q187" s="640"/>
      <c r="R187" s="640"/>
      <c r="S187" s="640"/>
      <c r="T187" s="640"/>
      <c r="U187" s="640"/>
      <c r="V187" s="640"/>
      <c r="W187" s="640"/>
      <c r="X187" s="640"/>
      <c r="Y187" s="640"/>
    </row>
    <row r="188" spans="3:25">
      <c r="C188" s="640"/>
      <c r="D188" s="640"/>
      <c r="E188" s="640"/>
      <c r="F188" s="640"/>
      <c r="G188" s="640"/>
      <c r="H188" s="640"/>
      <c r="I188" s="640"/>
      <c r="J188" s="640"/>
      <c r="K188" s="640"/>
      <c r="L188" s="640"/>
      <c r="M188" s="640"/>
      <c r="N188" s="640"/>
      <c r="O188" s="640"/>
      <c r="P188" s="640"/>
      <c r="Q188" s="640"/>
      <c r="R188" s="640"/>
      <c r="S188" s="640"/>
      <c r="T188" s="640"/>
      <c r="U188" s="640"/>
      <c r="V188" s="640"/>
      <c r="W188" s="640"/>
      <c r="X188" s="640"/>
      <c r="Y188" s="640"/>
    </row>
    <row r="189" spans="3:25">
      <c r="C189" s="640"/>
      <c r="D189" s="640"/>
      <c r="E189" s="640"/>
      <c r="F189" s="640"/>
      <c r="G189" s="640"/>
      <c r="H189" s="640"/>
      <c r="I189" s="640"/>
      <c r="J189" s="640"/>
      <c r="K189" s="640"/>
      <c r="L189" s="640"/>
      <c r="M189" s="640"/>
      <c r="N189" s="640"/>
      <c r="O189" s="640"/>
      <c r="P189" s="640"/>
      <c r="Q189" s="640"/>
      <c r="R189" s="640"/>
      <c r="S189" s="640"/>
      <c r="T189" s="640"/>
      <c r="U189" s="640"/>
      <c r="V189" s="640"/>
      <c r="W189" s="640"/>
      <c r="X189" s="640"/>
      <c r="Y189" s="640"/>
    </row>
    <row r="190" spans="3:25">
      <c r="C190" s="640"/>
      <c r="D190" s="640"/>
      <c r="E190" s="640"/>
      <c r="F190" s="640"/>
      <c r="G190" s="640"/>
      <c r="H190" s="640"/>
      <c r="I190" s="640"/>
      <c r="J190" s="640"/>
      <c r="K190" s="640"/>
      <c r="L190" s="640"/>
      <c r="M190" s="640"/>
      <c r="N190" s="640"/>
      <c r="O190" s="640"/>
      <c r="P190" s="640"/>
      <c r="Q190" s="640"/>
      <c r="R190" s="640"/>
      <c r="S190" s="640"/>
      <c r="T190" s="640"/>
      <c r="U190" s="640"/>
      <c r="V190" s="640"/>
      <c r="W190" s="640"/>
      <c r="X190" s="640"/>
      <c r="Y190" s="640"/>
    </row>
    <row r="191" spans="3:25">
      <c r="C191" s="640"/>
      <c r="D191" s="640"/>
      <c r="E191" s="640"/>
      <c r="F191" s="640"/>
      <c r="G191" s="640"/>
      <c r="H191" s="640"/>
      <c r="I191" s="640"/>
      <c r="J191" s="640"/>
      <c r="K191" s="640"/>
      <c r="L191" s="640"/>
      <c r="M191" s="640"/>
      <c r="N191" s="640"/>
      <c r="O191" s="640"/>
      <c r="P191" s="640"/>
      <c r="Q191" s="640"/>
      <c r="R191" s="640"/>
      <c r="S191" s="640"/>
      <c r="T191" s="640"/>
      <c r="U191" s="640"/>
      <c r="V191" s="640"/>
      <c r="W191" s="640"/>
      <c r="X191" s="640"/>
      <c r="Y191" s="640"/>
    </row>
    <row r="192" spans="3:25">
      <c r="C192" s="640"/>
      <c r="D192" s="640"/>
      <c r="E192" s="640"/>
      <c r="F192" s="640"/>
      <c r="G192" s="640"/>
      <c r="H192" s="640"/>
      <c r="I192" s="640"/>
      <c r="J192" s="640"/>
      <c r="K192" s="640"/>
      <c r="L192" s="640"/>
      <c r="M192" s="640"/>
      <c r="N192" s="640"/>
      <c r="O192" s="640"/>
      <c r="P192" s="640"/>
      <c r="Q192" s="640"/>
      <c r="R192" s="640"/>
      <c r="S192" s="640"/>
      <c r="T192" s="640"/>
      <c r="U192" s="640"/>
      <c r="V192" s="640"/>
      <c r="W192" s="640"/>
      <c r="X192" s="640"/>
      <c r="Y192" s="640"/>
    </row>
    <row r="193" spans="3:25">
      <c r="C193" s="640"/>
      <c r="D193" s="640"/>
      <c r="E193" s="640"/>
      <c r="F193" s="640"/>
      <c r="G193" s="640"/>
      <c r="H193" s="640"/>
      <c r="I193" s="640"/>
      <c r="J193" s="640"/>
      <c r="K193" s="640"/>
      <c r="L193" s="640"/>
      <c r="M193" s="640"/>
      <c r="N193" s="640"/>
      <c r="O193" s="640"/>
      <c r="P193" s="640"/>
      <c r="Q193" s="640"/>
      <c r="R193" s="640"/>
      <c r="S193" s="640"/>
      <c r="T193" s="640"/>
      <c r="U193" s="640"/>
      <c r="V193" s="640"/>
      <c r="W193" s="640"/>
      <c r="X193" s="640"/>
      <c r="Y193" s="640"/>
    </row>
    <row r="194" spans="3:25">
      <c r="C194" s="640"/>
      <c r="D194" s="640"/>
      <c r="E194" s="640"/>
      <c r="F194" s="640"/>
      <c r="G194" s="640"/>
      <c r="H194" s="640"/>
      <c r="I194" s="640"/>
      <c r="J194" s="640"/>
      <c r="K194" s="640"/>
      <c r="L194" s="640"/>
      <c r="M194" s="640"/>
      <c r="N194" s="640"/>
      <c r="O194" s="640"/>
      <c r="P194" s="640"/>
      <c r="Q194" s="640"/>
      <c r="R194" s="640"/>
      <c r="S194" s="640"/>
      <c r="T194" s="640"/>
      <c r="U194" s="640"/>
      <c r="V194" s="640"/>
      <c r="W194" s="640"/>
      <c r="X194" s="640"/>
      <c r="Y194" s="640"/>
    </row>
    <row r="195" spans="3:25">
      <c r="C195" s="640"/>
      <c r="D195" s="640"/>
      <c r="E195" s="640"/>
      <c r="F195" s="640"/>
      <c r="G195" s="640"/>
      <c r="H195" s="640"/>
      <c r="I195" s="640"/>
      <c r="J195" s="640"/>
      <c r="K195" s="640"/>
      <c r="L195" s="640"/>
      <c r="M195" s="640"/>
      <c r="N195" s="640"/>
      <c r="O195" s="640"/>
      <c r="P195" s="640"/>
      <c r="Q195" s="640"/>
      <c r="R195" s="640"/>
      <c r="S195" s="640"/>
      <c r="T195" s="640"/>
      <c r="U195" s="640"/>
      <c r="V195" s="640"/>
      <c r="W195" s="640"/>
      <c r="X195" s="640"/>
      <c r="Y195" s="640"/>
    </row>
    <row r="196" spans="3:25">
      <c r="C196" s="640"/>
      <c r="D196" s="640"/>
      <c r="E196" s="640"/>
      <c r="F196" s="640"/>
      <c r="G196" s="640"/>
      <c r="H196" s="640"/>
      <c r="I196" s="640"/>
      <c r="J196" s="640"/>
      <c r="K196" s="640"/>
      <c r="L196" s="640"/>
      <c r="M196" s="640"/>
      <c r="N196" s="640"/>
      <c r="O196" s="640"/>
      <c r="P196" s="640"/>
      <c r="Q196" s="640"/>
      <c r="R196" s="640"/>
      <c r="S196" s="640"/>
      <c r="T196" s="640"/>
      <c r="U196" s="640"/>
      <c r="V196" s="640"/>
      <c r="W196" s="640"/>
      <c r="X196" s="640"/>
      <c r="Y196" s="640"/>
    </row>
    <row r="197" spans="3:25">
      <c r="C197" s="640"/>
      <c r="D197" s="640"/>
      <c r="E197" s="640"/>
      <c r="F197" s="640"/>
      <c r="G197" s="640"/>
      <c r="H197" s="640"/>
      <c r="I197" s="640"/>
      <c r="J197" s="640"/>
      <c r="K197" s="640"/>
      <c r="L197" s="640"/>
      <c r="M197" s="640"/>
      <c r="N197" s="640"/>
      <c r="O197" s="640"/>
      <c r="P197" s="640"/>
      <c r="Q197" s="640"/>
      <c r="R197" s="640"/>
      <c r="S197" s="640"/>
      <c r="T197" s="640"/>
      <c r="U197" s="640"/>
      <c r="V197" s="640"/>
      <c r="W197" s="640"/>
      <c r="X197" s="640"/>
      <c r="Y197" s="640"/>
    </row>
    <row r="198" spans="3:25">
      <c r="C198" s="640"/>
      <c r="D198" s="640"/>
      <c r="E198" s="640"/>
      <c r="F198" s="640"/>
      <c r="G198" s="640"/>
      <c r="H198" s="640"/>
      <c r="I198" s="640"/>
      <c r="J198" s="640"/>
      <c r="K198" s="640"/>
      <c r="L198" s="640"/>
      <c r="M198" s="640"/>
      <c r="N198" s="640"/>
      <c r="O198" s="640"/>
      <c r="P198" s="640"/>
      <c r="Q198" s="640"/>
      <c r="R198" s="640"/>
      <c r="S198" s="640"/>
      <c r="T198" s="640"/>
      <c r="U198" s="640"/>
      <c r="V198" s="640"/>
      <c r="W198" s="640"/>
      <c r="X198" s="640"/>
      <c r="Y198" s="640"/>
    </row>
    <row r="199" spans="3:25">
      <c r="C199" s="640"/>
      <c r="D199" s="640"/>
      <c r="E199" s="640"/>
      <c r="F199" s="640"/>
      <c r="G199" s="640"/>
      <c r="H199" s="640"/>
      <c r="I199" s="640"/>
      <c r="J199" s="640"/>
      <c r="K199" s="640"/>
      <c r="L199" s="640"/>
      <c r="M199" s="640"/>
      <c r="N199" s="640"/>
      <c r="O199" s="640"/>
      <c r="P199" s="640"/>
      <c r="Q199" s="640"/>
      <c r="R199" s="640"/>
      <c r="S199" s="640"/>
      <c r="T199" s="640"/>
      <c r="U199" s="640"/>
      <c r="V199" s="640"/>
      <c r="W199" s="640"/>
      <c r="X199" s="640"/>
      <c r="Y199" s="640"/>
    </row>
    <row r="200" spans="3:25">
      <c r="C200" s="640"/>
      <c r="D200" s="640"/>
      <c r="E200" s="640"/>
      <c r="F200" s="640"/>
      <c r="G200" s="640"/>
      <c r="H200" s="640"/>
      <c r="I200" s="640"/>
      <c r="J200" s="640"/>
      <c r="K200" s="640"/>
      <c r="L200" s="640"/>
      <c r="M200" s="640"/>
      <c r="N200" s="640"/>
      <c r="O200" s="640"/>
      <c r="P200" s="640"/>
      <c r="Q200" s="640"/>
      <c r="R200" s="640"/>
      <c r="S200" s="640"/>
      <c r="T200" s="640"/>
      <c r="U200" s="640"/>
      <c r="V200" s="640"/>
      <c r="W200" s="640"/>
      <c r="X200" s="640"/>
      <c r="Y200" s="640"/>
    </row>
    <row r="201" spans="3:25">
      <c r="C201" s="640"/>
      <c r="D201" s="640"/>
      <c r="E201" s="640"/>
      <c r="F201" s="640"/>
      <c r="G201" s="640"/>
      <c r="H201" s="640"/>
      <c r="I201" s="640"/>
      <c r="J201" s="640"/>
      <c r="K201" s="640"/>
      <c r="L201" s="640"/>
      <c r="M201" s="640"/>
      <c r="N201" s="640"/>
      <c r="O201" s="640"/>
      <c r="P201" s="640"/>
      <c r="Q201" s="640"/>
      <c r="R201" s="640"/>
      <c r="S201" s="640"/>
      <c r="T201" s="640"/>
      <c r="U201" s="640"/>
      <c r="V201" s="640"/>
      <c r="W201" s="640"/>
      <c r="X201" s="640"/>
      <c r="Y201" s="640"/>
    </row>
    <row r="202" spans="3:25">
      <c r="C202" s="640"/>
      <c r="D202" s="640"/>
      <c r="E202" s="640"/>
      <c r="F202" s="640"/>
      <c r="G202" s="640"/>
      <c r="H202" s="640"/>
      <c r="I202" s="640"/>
      <c r="J202" s="640"/>
      <c r="K202" s="640"/>
      <c r="L202" s="640"/>
      <c r="M202" s="640"/>
      <c r="N202" s="640"/>
      <c r="O202" s="640"/>
      <c r="P202" s="640"/>
      <c r="Q202" s="640"/>
      <c r="R202" s="640"/>
      <c r="S202" s="640"/>
      <c r="T202" s="640"/>
      <c r="U202" s="640"/>
      <c r="V202" s="640"/>
      <c r="W202" s="640"/>
      <c r="X202" s="640"/>
      <c r="Y202" s="640"/>
    </row>
    <row r="203" spans="3:25">
      <c r="C203" s="640"/>
      <c r="D203" s="640"/>
      <c r="E203" s="640"/>
      <c r="F203" s="640"/>
      <c r="G203" s="640"/>
      <c r="H203" s="640"/>
      <c r="I203" s="640"/>
      <c r="J203" s="640"/>
      <c r="K203" s="640"/>
      <c r="L203" s="640"/>
      <c r="M203" s="640"/>
      <c r="N203" s="640"/>
      <c r="O203" s="640"/>
      <c r="P203" s="640"/>
      <c r="Q203" s="640"/>
      <c r="R203" s="640"/>
      <c r="S203" s="640"/>
      <c r="T203" s="640"/>
      <c r="U203" s="640"/>
      <c r="V203" s="640"/>
      <c r="W203" s="640"/>
      <c r="X203" s="640"/>
      <c r="Y203" s="640"/>
    </row>
    <row r="204" spans="3:25">
      <c r="C204" s="640"/>
      <c r="D204" s="640"/>
      <c r="E204" s="640"/>
      <c r="F204" s="640"/>
      <c r="G204" s="640"/>
      <c r="H204" s="640"/>
      <c r="I204" s="640"/>
      <c r="J204" s="640"/>
      <c r="K204" s="640"/>
      <c r="L204" s="640"/>
      <c r="M204" s="640"/>
      <c r="N204" s="640"/>
      <c r="O204" s="640"/>
      <c r="P204" s="640"/>
      <c r="Q204" s="640"/>
      <c r="R204" s="640"/>
      <c r="S204" s="640"/>
      <c r="T204" s="640"/>
      <c r="U204" s="640"/>
      <c r="V204" s="640"/>
      <c r="W204" s="640"/>
      <c r="X204" s="640"/>
      <c r="Y204" s="640"/>
    </row>
    <row r="205" spans="3:25">
      <c r="C205" s="640"/>
      <c r="D205" s="640"/>
      <c r="E205" s="640"/>
      <c r="F205" s="640"/>
      <c r="G205" s="640"/>
      <c r="H205" s="640"/>
      <c r="I205" s="640"/>
      <c r="J205" s="640"/>
      <c r="K205" s="640"/>
      <c r="L205" s="640"/>
      <c r="M205" s="640"/>
      <c r="N205" s="640"/>
      <c r="O205" s="640"/>
      <c r="P205" s="640"/>
      <c r="Q205" s="640"/>
      <c r="R205" s="640"/>
      <c r="S205" s="640"/>
      <c r="T205" s="640"/>
      <c r="U205" s="640"/>
      <c r="V205" s="640"/>
      <c r="W205" s="640"/>
      <c r="X205" s="640"/>
      <c r="Y205" s="640"/>
    </row>
    <row r="206" spans="3:25">
      <c r="C206" s="640"/>
      <c r="D206" s="640"/>
      <c r="E206" s="640"/>
      <c r="F206" s="640"/>
      <c r="G206" s="640"/>
      <c r="H206" s="640"/>
      <c r="I206" s="640"/>
      <c r="J206" s="640"/>
      <c r="K206" s="640"/>
      <c r="L206" s="640"/>
      <c r="M206" s="640"/>
      <c r="N206" s="640"/>
      <c r="O206" s="640"/>
      <c r="P206" s="640"/>
      <c r="Q206" s="640"/>
      <c r="R206" s="640"/>
      <c r="S206" s="640"/>
      <c r="T206" s="640"/>
      <c r="U206" s="640"/>
      <c r="V206" s="640"/>
      <c r="W206" s="640"/>
      <c r="X206" s="640"/>
      <c r="Y206" s="640"/>
    </row>
    <row r="207" spans="3:25">
      <c r="C207" s="640"/>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row>
    <row r="208" spans="3:25">
      <c r="C208" s="640"/>
      <c r="D208" s="640"/>
      <c r="E208" s="640"/>
      <c r="F208" s="640"/>
      <c r="G208" s="640"/>
      <c r="H208" s="640"/>
      <c r="I208" s="640"/>
      <c r="J208" s="640"/>
      <c r="K208" s="640"/>
      <c r="L208" s="640"/>
      <c r="M208" s="640"/>
      <c r="N208" s="640"/>
      <c r="O208" s="640"/>
      <c r="P208" s="640"/>
      <c r="Q208" s="640"/>
      <c r="R208" s="640"/>
      <c r="S208" s="640"/>
      <c r="T208" s="640"/>
      <c r="U208" s="640"/>
      <c r="V208" s="640"/>
      <c r="W208" s="640"/>
      <c r="X208" s="640"/>
      <c r="Y208" s="640"/>
    </row>
    <row r="209" spans="3:25">
      <c r="C209" s="640"/>
      <c r="D209" s="640"/>
      <c r="E209" s="640"/>
      <c r="F209" s="640"/>
      <c r="G209" s="640"/>
      <c r="H209" s="640"/>
      <c r="I209" s="640"/>
      <c r="J209" s="640"/>
      <c r="K209" s="640"/>
      <c r="L209" s="640"/>
      <c r="M209" s="640"/>
      <c r="N209" s="640"/>
      <c r="O209" s="640"/>
      <c r="P209" s="640"/>
      <c r="Q209" s="640"/>
      <c r="R209" s="640"/>
      <c r="S209" s="640"/>
      <c r="T209" s="640"/>
      <c r="U209" s="640"/>
      <c r="V209" s="640"/>
      <c r="W209" s="640"/>
      <c r="X209" s="640"/>
      <c r="Y209" s="640"/>
    </row>
    <row r="210" spans="3:25">
      <c r="C210" s="640"/>
      <c r="D210" s="640"/>
      <c r="E210" s="640"/>
      <c r="F210" s="640"/>
      <c r="G210" s="640"/>
      <c r="H210" s="640"/>
      <c r="I210" s="640"/>
      <c r="J210" s="640"/>
      <c r="K210" s="640"/>
      <c r="L210" s="640"/>
      <c r="M210" s="640"/>
      <c r="N210" s="640"/>
      <c r="O210" s="640"/>
      <c r="P210" s="640"/>
      <c r="Q210" s="640"/>
      <c r="R210" s="640"/>
      <c r="S210" s="640"/>
      <c r="T210" s="640"/>
      <c r="U210" s="640"/>
      <c r="V210" s="640"/>
      <c r="W210" s="640"/>
      <c r="X210" s="640"/>
      <c r="Y210" s="640"/>
    </row>
    <row r="211" spans="3:25">
      <c r="C211" s="640"/>
      <c r="D211" s="640"/>
      <c r="E211" s="640"/>
      <c r="F211" s="640"/>
      <c r="G211" s="640"/>
      <c r="H211" s="640"/>
      <c r="I211" s="640"/>
      <c r="J211" s="640"/>
      <c r="K211" s="640"/>
      <c r="L211" s="640"/>
      <c r="M211" s="640"/>
      <c r="N211" s="640"/>
      <c r="O211" s="640"/>
      <c r="P211" s="640"/>
      <c r="Q211" s="640"/>
      <c r="R211" s="640"/>
      <c r="S211" s="640"/>
      <c r="T211" s="640"/>
      <c r="U211" s="640"/>
      <c r="V211" s="640"/>
      <c r="W211" s="640"/>
      <c r="X211" s="640"/>
      <c r="Y211" s="640"/>
    </row>
    <row r="212" spans="3:25">
      <c r="C212" s="640"/>
      <c r="D212" s="640"/>
      <c r="E212" s="640"/>
      <c r="F212" s="640"/>
      <c r="G212" s="640"/>
      <c r="H212" s="640"/>
      <c r="I212" s="640"/>
      <c r="J212" s="640"/>
      <c r="K212" s="640"/>
      <c r="L212" s="640"/>
      <c r="M212" s="640"/>
      <c r="N212" s="640"/>
      <c r="O212" s="640"/>
      <c r="P212" s="640"/>
      <c r="Q212" s="640"/>
      <c r="R212" s="640"/>
      <c r="S212" s="640"/>
      <c r="T212" s="640"/>
      <c r="U212" s="640"/>
      <c r="V212" s="640"/>
      <c r="W212" s="640"/>
      <c r="X212" s="640"/>
      <c r="Y212" s="640"/>
    </row>
    <row r="213" spans="3:25">
      <c r="C213" s="640"/>
      <c r="D213" s="640"/>
      <c r="E213" s="640"/>
      <c r="F213" s="640"/>
      <c r="G213" s="640"/>
      <c r="H213" s="640"/>
      <c r="I213" s="640"/>
      <c r="J213" s="640"/>
      <c r="K213" s="640"/>
      <c r="L213" s="640"/>
      <c r="M213" s="640"/>
      <c r="N213" s="640"/>
      <c r="O213" s="640"/>
      <c r="P213" s="640"/>
      <c r="Q213" s="640"/>
      <c r="R213" s="640"/>
      <c r="S213" s="640"/>
      <c r="T213" s="640"/>
      <c r="U213" s="640"/>
      <c r="V213" s="640"/>
      <c r="W213" s="640"/>
      <c r="X213" s="640"/>
      <c r="Y213" s="640"/>
    </row>
    <row r="214" spans="3:25">
      <c r="C214" s="640"/>
      <c r="D214" s="640"/>
      <c r="E214" s="640"/>
      <c r="F214" s="640"/>
      <c r="G214" s="640"/>
      <c r="H214" s="640"/>
      <c r="I214" s="640"/>
      <c r="J214" s="640"/>
      <c r="K214" s="640"/>
      <c r="L214" s="640"/>
      <c r="M214" s="640"/>
      <c r="N214" s="640"/>
      <c r="O214" s="640"/>
      <c r="P214" s="640"/>
      <c r="Q214" s="640"/>
      <c r="R214" s="640"/>
      <c r="S214" s="640"/>
      <c r="T214" s="640"/>
      <c r="U214" s="640"/>
      <c r="V214" s="640"/>
      <c r="W214" s="640"/>
      <c r="X214" s="640"/>
      <c r="Y214" s="640"/>
    </row>
    <row r="215" spans="3:25">
      <c r="C215" s="640"/>
      <c r="D215" s="640"/>
      <c r="E215" s="640"/>
      <c r="F215" s="640"/>
      <c r="G215" s="640"/>
      <c r="H215" s="640"/>
      <c r="I215" s="640"/>
      <c r="J215" s="640"/>
      <c r="K215" s="640"/>
      <c r="L215" s="640"/>
      <c r="M215" s="640"/>
      <c r="N215" s="640"/>
      <c r="O215" s="640"/>
      <c r="P215" s="640"/>
      <c r="Q215" s="640"/>
      <c r="R215" s="640"/>
      <c r="S215" s="640"/>
      <c r="T215" s="640"/>
      <c r="U215" s="640"/>
      <c r="V215" s="640"/>
      <c r="W215" s="640"/>
      <c r="X215" s="640"/>
      <c r="Y215" s="640"/>
    </row>
    <row r="216" spans="3:25">
      <c r="C216" s="640"/>
      <c r="D216" s="640"/>
      <c r="E216" s="640"/>
      <c r="F216" s="640"/>
      <c r="G216" s="640"/>
      <c r="H216" s="640"/>
      <c r="I216" s="640"/>
      <c r="J216" s="640"/>
      <c r="K216" s="640"/>
      <c r="L216" s="640"/>
      <c r="M216" s="640"/>
      <c r="N216" s="640"/>
      <c r="O216" s="640"/>
      <c r="P216" s="640"/>
      <c r="Q216" s="640"/>
      <c r="R216" s="640"/>
      <c r="S216" s="640"/>
      <c r="T216" s="640"/>
      <c r="U216" s="640"/>
      <c r="V216" s="640"/>
      <c r="W216" s="640"/>
      <c r="X216" s="640"/>
      <c r="Y216" s="640"/>
    </row>
    <row r="217" spans="3:25">
      <c r="C217" s="640"/>
      <c r="D217" s="640"/>
      <c r="E217" s="640"/>
      <c r="F217" s="640"/>
      <c r="G217" s="640"/>
      <c r="H217" s="640"/>
      <c r="I217" s="640"/>
      <c r="J217" s="640"/>
      <c r="K217" s="640"/>
      <c r="L217" s="640"/>
      <c r="M217" s="640"/>
      <c r="N217" s="640"/>
      <c r="O217" s="640"/>
      <c r="P217" s="640"/>
      <c r="Q217" s="640"/>
      <c r="R217" s="640"/>
      <c r="S217" s="640"/>
      <c r="T217" s="640"/>
      <c r="U217" s="640"/>
      <c r="V217" s="640"/>
      <c r="W217" s="640"/>
      <c r="X217" s="640"/>
      <c r="Y217" s="640"/>
    </row>
    <row r="218" spans="3:25">
      <c r="C218" s="640"/>
      <c r="D218" s="640"/>
      <c r="E218" s="640"/>
      <c r="F218" s="640"/>
      <c r="G218" s="640"/>
      <c r="H218" s="640"/>
      <c r="I218" s="640"/>
      <c r="J218" s="640"/>
      <c r="K218" s="640"/>
      <c r="L218" s="640"/>
      <c r="M218" s="640"/>
      <c r="N218" s="640"/>
      <c r="O218" s="640"/>
      <c r="P218" s="640"/>
      <c r="Q218" s="640"/>
      <c r="R218" s="640"/>
      <c r="S218" s="640"/>
      <c r="T218" s="640"/>
      <c r="U218" s="640"/>
      <c r="V218" s="640"/>
      <c r="W218" s="640"/>
      <c r="X218" s="640"/>
      <c r="Y218" s="640"/>
    </row>
    <row r="219" spans="3:25">
      <c r="C219" s="640"/>
      <c r="D219" s="640"/>
      <c r="E219" s="640"/>
      <c r="F219" s="640"/>
      <c r="G219" s="640"/>
      <c r="H219" s="640"/>
      <c r="I219" s="640"/>
      <c r="J219" s="640"/>
      <c r="K219" s="640"/>
      <c r="L219" s="640"/>
      <c r="M219" s="640"/>
      <c r="N219" s="640"/>
      <c r="O219" s="640"/>
      <c r="P219" s="640"/>
      <c r="Q219" s="640"/>
      <c r="R219" s="640"/>
      <c r="S219" s="640"/>
      <c r="T219" s="640"/>
      <c r="U219" s="640"/>
      <c r="V219" s="640"/>
      <c r="W219" s="640"/>
      <c r="X219" s="640"/>
      <c r="Y219" s="640"/>
    </row>
    <row r="220" spans="3:25">
      <c r="C220" s="640"/>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row>
    <row r="221" spans="3:25">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row>
    <row r="222" spans="3:25">
      <c r="C222" s="640"/>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row>
    <row r="223" spans="3:25">
      <c r="C223" s="640"/>
      <c r="D223" s="640"/>
      <c r="E223" s="640"/>
      <c r="F223" s="640"/>
      <c r="G223" s="640"/>
      <c r="H223" s="640"/>
      <c r="I223" s="640"/>
      <c r="J223" s="640"/>
      <c r="K223" s="640"/>
      <c r="L223" s="640"/>
      <c r="M223" s="640"/>
      <c r="N223" s="640"/>
      <c r="O223" s="640"/>
      <c r="P223" s="640"/>
      <c r="Q223" s="640"/>
      <c r="R223" s="640"/>
      <c r="S223" s="640"/>
      <c r="T223" s="640"/>
      <c r="U223" s="640"/>
      <c r="V223" s="640"/>
      <c r="W223" s="640"/>
      <c r="X223" s="640"/>
      <c r="Y223" s="640"/>
    </row>
    <row r="224" spans="3:25">
      <c r="C224" s="640"/>
      <c r="D224" s="640"/>
      <c r="E224" s="640"/>
      <c r="F224" s="640"/>
      <c r="G224" s="640"/>
      <c r="H224" s="640"/>
      <c r="I224" s="640"/>
      <c r="J224" s="640"/>
      <c r="K224" s="640"/>
      <c r="L224" s="640"/>
      <c r="M224" s="640"/>
      <c r="N224" s="640"/>
      <c r="O224" s="640"/>
      <c r="P224" s="640"/>
      <c r="Q224" s="640"/>
      <c r="R224" s="640"/>
      <c r="S224" s="640"/>
      <c r="T224" s="640"/>
      <c r="U224" s="640"/>
      <c r="V224" s="640"/>
      <c r="W224" s="640"/>
      <c r="X224" s="640"/>
      <c r="Y224" s="640"/>
    </row>
    <row r="225" spans="3:25">
      <c r="C225" s="640"/>
      <c r="D225" s="640"/>
      <c r="E225" s="640"/>
      <c r="F225" s="640"/>
      <c r="G225" s="640"/>
      <c r="H225" s="640"/>
      <c r="I225" s="640"/>
      <c r="J225" s="640"/>
      <c r="K225" s="640"/>
      <c r="L225" s="640"/>
      <c r="M225" s="640"/>
      <c r="N225" s="640"/>
      <c r="O225" s="640"/>
      <c r="P225" s="640"/>
      <c r="Q225" s="640"/>
      <c r="R225" s="640"/>
      <c r="S225" s="640"/>
      <c r="T225" s="640"/>
      <c r="U225" s="640"/>
      <c r="V225" s="640"/>
      <c r="W225" s="640"/>
      <c r="X225" s="640"/>
      <c r="Y225" s="640"/>
    </row>
    <row r="226" spans="3:25">
      <c r="C226" s="640"/>
      <c r="D226" s="640"/>
      <c r="E226" s="640"/>
      <c r="F226" s="640"/>
      <c r="G226" s="640"/>
      <c r="H226" s="640"/>
      <c r="I226" s="640"/>
      <c r="J226" s="640"/>
      <c r="K226" s="640"/>
      <c r="L226" s="640"/>
      <c r="M226" s="640"/>
      <c r="N226" s="640"/>
      <c r="O226" s="640"/>
      <c r="P226" s="640"/>
      <c r="Q226" s="640"/>
      <c r="R226" s="640"/>
      <c r="S226" s="640"/>
      <c r="T226" s="640"/>
      <c r="U226" s="640"/>
      <c r="V226" s="640"/>
      <c r="W226" s="640"/>
      <c r="X226" s="640"/>
      <c r="Y226" s="640"/>
    </row>
    <row r="227" spans="3:25">
      <c r="C227" s="640"/>
      <c r="D227" s="640"/>
      <c r="E227" s="640"/>
      <c r="F227" s="640"/>
      <c r="G227" s="640"/>
      <c r="H227" s="640"/>
      <c r="I227" s="640"/>
      <c r="J227" s="640"/>
      <c r="K227" s="640"/>
      <c r="L227" s="640"/>
      <c r="M227" s="640"/>
      <c r="N227" s="640"/>
      <c r="O227" s="640"/>
      <c r="P227" s="640"/>
      <c r="Q227" s="640"/>
      <c r="R227" s="640"/>
      <c r="S227" s="640"/>
      <c r="T227" s="640"/>
      <c r="U227" s="640"/>
      <c r="V227" s="640"/>
      <c r="W227" s="640"/>
      <c r="X227" s="640"/>
      <c r="Y227" s="640"/>
    </row>
    <row r="228" spans="3:25">
      <c r="C228" s="640"/>
      <c r="D228" s="640"/>
      <c r="E228" s="640"/>
      <c r="F228" s="640"/>
      <c r="G228" s="640"/>
      <c r="H228" s="640"/>
      <c r="I228" s="640"/>
      <c r="J228" s="640"/>
      <c r="K228" s="640"/>
      <c r="L228" s="640"/>
      <c r="M228" s="640"/>
      <c r="N228" s="640"/>
      <c r="O228" s="640"/>
      <c r="P228" s="640"/>
      <c r="Q228" s="640"/>
      <c r="R228" s="640"/>
      <c r="S228" s="640"/>
      <c r="T228" s="640"/>
      <c r="U228" s="640"/>
      <c r="V228" s="640"/>
      <c r="W228" s="640"/>
      <c r="X228" s="640"/>
      <c r="Y228" s="640"/>
    </row>
    <row r="229" spans="3:25">
      <c r="C229" s="640"/>
      <c r="D229" s="640"/>
      <c r="E229" s="640"/>
      <c r="F229" s="640"/>
      <c r="G229" s="640"/>
      <c r="H229" s="640"/>
      <c r="I229" s="640"/>
      <c r="J229" s="640"/>
      <c r="K229" s="640"/>
      <c r="L229" s="640"/>
      <c r="M229" s="640"/>
      <c r="N229" s="640"/>
      <c r="O229" s="640"/>
      <c r="P229" s="640"/>
      <c r="Q229" s="640"/>
      <c r="R229" s="640"/>
      <c r="S229" s="640"/>
      <c r="T229" s="640"/>
      <c r="U229" s="640"/>
      <c r="V229" s="640"/>
      <c r="W229" s="640"/>
      <c r="X229" s="640"/>
      <c r="Y229" s="640"/>
    </row>
    <row r="230" spans="3:25">
      <c r="C230" s="640"/>
      <c r="D230" s="640"/>
      <c r="E230" s="640"/>
      <c r="F230" s="640"/>
      <c r="G230" s="640"/>
      <c r="H230" s="640"/>
      <c r="I230" s="640"/>
      <c r="J230" s="640"/>
      <c r="K230" s="640"/>
      <c r="L230" s="640"/>
      <c r="M230" s="640"/>
      <c r="N230" s="640"/>
      <c r="O230" s="640"/>
      <c r="P230" s="640"/>
      <c r="Q230" s="640"/>
      <c r="R230" s="640"/>
      <c r="S230" s="640"/>
      <c r="T230" s="640"/>
      <c r="U230" s="640"/>
      <c r="V230" s="640"/>
      <c r="W230" s="640"/>
      <c r="X230" s="640"/>
      <c r="Y230" s="640"/>
    </row>
    <row r="231" spans="3:25">
      <c r="C231" s="640"/>
      <c r="D231" s="640"/>
      <c r="E231" s="640"/>
      <c r="F231" s="640"/>
      <c r="G231" s="640"/>
      <c r="H231" s="640"/>
      <c r="I231" s="640"/>
      <c r="J231" s="640"/>
      <c r="K231" s="640"/>
      <c r="L231" s="640"/>
      <c r="M231" s="640"/>
      <c r="N231" s="640"/>
      <c r="O231" s="640"/>
      <c r="P231" s="640"/>
      <c r="Q231" s="640"/>
      <c r="R231" s="640"/>
      <c r="S231" s="640"/>
      <c r="T231" s="640"/>
      <c r="U231" s="640"/>
      <c r="V231" s="640"/>
      <c r="W231" s="640"/>
      <c r="X231" s="640"/>
      <c r="Y231" s="640"/>
    </row>
    <row r="232" spans="3:25">
      <c r="C232" s="640"/>
      <c r="D232" s="640"/>
      <c r="E232" s="640"/>
      <c r="F232" s="640"/>
      <c r="G232" s="640"/>
      <c r="H232" s="640"/>
      <c r="I232" s="640"/>
      <c r="J232" s="640"/>
      <c r="K232" s="640"/>
      <c r="L232" s="640"/>
      <c r="M232" s="640"/>
      <c r="N232" s="640"/>
      <c r="O232" s="640"/>
      <c r="P232" s="640"/>
      <c r="Q232" s="640"/>
      <c r="R232" s="640"/>
      <c r="S232" s="640"/>
      <c r="T232" s="640"/>
      <c r="U232" s="640"/>
      <c r="V232" s="640"/>
      <c r="W232" s="640"/>
      <c r="X232" s="640"/>
      <c r="Y232" s="640"/>
    </row>
    <row r="233" spans="3:25">
      <c r="C233" s="640"/>
      <c r="D233" s="640"/>
      <c r="E233" s="640"/>
      <c r="F233" s="640"/>
      <c r="G233" s="640"/>
      <c r="H233" s="640"/>
      <c r="I233" s="640"/>
      <c r="J233" s="640"/>
      <c r="K233" s="640"/>
      <c r="L233" s="640"/>
      <c r="M233" s="640"/>
      <c r="N233" s="640"/>
      <c r="O233" s="640"/>
      <c r="P233" s="640"/>
      <c r="Q233" s="640"/>
      <c r="R233" s="640"/>
      <c r="S233" s="640"/>
      <c r="T233" s="640"/>
      <c r="U233" s="640"/>
      <c r="V233" s="640"/>
      <c r="W233" s="640"/>
      <c r="X233" s="640"/>
      <c r="Y233" s="640"/>
    </row>
    <row r="234" spans="3:25">
      <c r="C234" s="640"/>
      <c r="D234" s="640"/>
      <c r="E234" s="640"/>
      <c r="F234" s="640"/>
      <c r="G234" s="640"/>
      <c r="H234" s="640"/>
      <c r="I234" s="640"/>
      <c r="J234" s="640"/>
      <c r="K234" s="640"/>
      <c r="L234" s="640"/>
      <c r="M234" s="640"/>
      <c r="N234" s="640"/>
      <c r="O234" s="640"/>
      <c r="P234" s="640"/>
      <c r="Q234" s="640"/>
      <c r="R234" s="640"/>
      <c r="S234" s="640"/>
      <c r="T234" s="640"/>
      <c r="U234" s="640"/>
      <c r="V234" s="640"/>
      <c r="W234" s="640"/>
      <c r="X234" s="640"/>
      <c r="Y234" s="640"/>
    </row>
    <row r="235" spans="3:25">
      <c r="C235" s="640"/>
      <c r="D235" s="640"/>
      <c r="E235" s="640"/>
      <c r="F235" s="640"/>
      <c r="G235" s="640"/>
      <c r="H235" s="640"/>
      <c r="I235" s="640"/>
      <c r="J235" s="640"/>
      <c r="K235" s="640"/>
      <c r="L235" s="640"/>
      <c r="M235" s="640"/>
      <c r="N235" s="640"/>
      <c r="O235" s="640"/>
      <c r="P235" s="640"/>
      <c r="Q235" s="640"/>
      <c r="R235" s="640"/>
      <c r="S235" s="640"/>
      <c r="T235" s="640"/>
      <c r="U235" s="640"/>
      <c r="V235" s="640"/>
      <c r="W235" s="640"/>
      <c r="X235" s="640"/>
      <c r="Y235" s="640"/>
    </row>
    <row r="236" spans="3:25">
      <c r="C236" s="640"/>
      <c r="D236" s="640"/>
      <c r="E236" s="640"/>
      <c r="F236" s="640"/>
      <c r="G236" s="640"/>
      <c r="H236" s="640"/>
      <c r="I236" s="640"/>
      <c r="J236" s="640"/>
      <c r="K236" s="640"/>
      <c r="L236" s="640"/>
      <c r="M236" s="640"/>
      <c r="N236" s="640"/>
      <c r="O236" s="640"/>
      <c r="P236" s="640"/>
      <c r="Q236" s="640"/>
      <c r="R236" s="640"/>
      <c r="S236" s="640"/>
      <c r="T236" s="640"/>
      <c r="U236" s="640"/>
      <c r="V236" s="640"/>
      <c r="W236" s="640"/>
      <c r="X236" s="640"/>
      <c r="Y236" s="640"/>
    </row>
    <row r="237" spans="3:25">
      <c r="C237" s="640"/>
      <c r="D237" s="640"/>
      <c r="E237" s="640"/>
      <c r="F237" s="640"/>
      <c r="G237" s="640"/>
      <c r="H237" s="640"/>
      <c r="I237" s="640"/>
      <c r="J237" s="640"/>
      <c r="K237" s="640"/>
      <c r="L237" s="640"/>
      <c r="M237" s="640"/>
      <c r="N237" s="640"/>
      <c r="O237" s="640"/>
      <c r="P237" s="640"/>
      <c r="Q237" s="640"/>
      <c r="R237" s="640"/>
      <c r="S237" s="640"/>
      <c r="T237" s="640"/>
      <c r="U237" s="640"/>
      <c r="V237" s="640"/>
      <c r="W237" s="640"/>
      <c r="X237" s="640"/>
      <c r="Y237" s="640"/>
    </row>
    <row r="238" spans="3:25">
      <c r="C238" s="640"/>
      <c r="D238" s="640"/>
      <c r="E238" s="640"/>
      <c r="F238" s="640"/>
      <c r="G238" s="640"/>
      <c r="H238" s="640"/>
      <c r="I238" s="640"/>
      <c r="J238" s="640"/>
      <c r="K238" s="640"/>
      <c r="L238" s="640"/>
      <c r="M238" s="640"/>
      <c r="N238" s="640"/>
      <c r="O238" s="640"/>
      <c r="P238" s="640"/>
      <c r="Q238" s="640"/>
      <c r="R238" s="640"/>
      <c r="S238" s="640"/>
      <c r="T238" s="640"/>
      <c r="U238" s="640"/>
      <c r="V238" s="640"/>
      <c r="W238" s="640"/>
      <c r="X238" s="640"/>
      <c r="Y238" s="640"/>
    </row>
    <row r="239" spans="3:25">
      <c r="C239" s="640"/>
      <c r="D239" s="640"/>
      <c r="E239" s="640"/>
      <c r="F239" s="640"/>
      <c r="G239" s="640"/>
      <c r="H239" s="640"/>
      <c r="I239" s="640"/>
      <c r="J239" s="640"/>
      <c r="K239" s="640"/>
      <c r="L239" s="640"/>
      <c r="M239" s="640"/>
      <c r="N239" s="640"/>
      <c r="O239" s="640"/>
      <c r="P239" s="640"/>
      <c r="Q239" s="640"/>
      <c r="R239" s="640"/>
      <c r="S239" s="640"/>
      <c r="T239" s="640"/>
      <c r="U239" s="640"/>
      <c r="V239" s="640"/>
      <c r="W239" s="640"/>
      <c r="X239" s="640"/>
      <c r="Y239" s="640"/>
    </row>
    <row r="240" spans="3:25">
      <c r="C240" s="640"/>
      <c r="D240" s="640"/>
      <c r="E240" s="640"/>
      <c r="F240" s="640"/>
      <c r="G240" s="640"/>
      <c r="H240" s="640"/>
      <c r="I240" s="640"/>
      <c r="J240" s="640"/>
      <c r="K240" s="640"/>
      <c r="L240" s="640"/>
      <c r="M240" s="640"/>
      <c r="N240" s="640"/>
      <c r="O240" s="640"/>
      <c r="P240" s="640"/>
      <c r="Q240" s="640"/>
      <c r="R240" s="640"/>
      <c r="S240" s="640"/>
      <c r="T240" s="640"/>
      <c r="U240" s="640"/>
      <c r="V240" s="640"/>
      <c r="W240" s="640"/>
      <c r="X240" s="640"/>
      <c r="Y240" s="640"/>
    </row>
    <row r="241" spans="3:25">
      <c r="C241" s="640"/>
      <c r="D241" s="640"/>
      <c r="E241" s="640"/>
      <c r="F241" s="640"/>
      <c r="G241" s="640"/>
      <c r="H241" s="640"/>
      <c r="I241" s="640"/>
      <c r="J241" s="640"/>
      <c r="K241" s="640"/>
      <c r="L241" s="640"/>
      <c r="M241" s="640"/>
      <c r="N241" s="640"/>
      <c r="O241" s="640"/>
      <c r="P241" s="640"/>
      <c r="Q241" s="640"/>
      <c r="R241" s="640"/>
      <c r="S241" s="640"/>
      <c r="T241" s="640"/>
      <c r="U241" s="640"/>
      <c r="V241" s="640"/>
      <c r="W241" s="640"/>
      <c r="X241" s="640"/>
      <c r="Y241" s="640"/>
    </row>
    <row r="242" spans="3:25">
      <c r="C242" s="640"/>
      <c r="D242" s="640"/>
      <c r="E242" s="640"/>
      <c r="F242" s="640"/>
      <c r="G242" s="640"/>
      <c r="H242" s="640"/>
      <c r="I242" s="640"/>
      <c r="J242" s="640"/>
      <c r="K242" s="640"/>
      <c r="L242" s="640"/>
      <c r="M242" s="640"/>
      <c r="N242" s="640"/>
      <c r="O242" s="640"/>
      <c r="P242" s="640"/>
      <c r="Q242" s="640"/>
      <c r="R242" s="640"/>
      <c r="S242" s="640"/>
      <c r="T242" s="640"/>
      <c r="U242" s="640"/>
      <c r="V242" s="640"/>
      <c r="W242" s="640"/>
      <c r="X242" s="640"/>
      <c r="Y242" s="640"/>
    </row>
    <row r="243" spans="3:25">
      <c r="C243" s="640"/>
      <c r="D243" s="640"/>
      <c r="E243" s="640"/>
      <c r="F243" s="640"/>
      <c r="G243" s="640"/>
      <c r="H243" s="640"/>
      <c r="I243" s="640"/>
      <c r="J243" s="640"/>
      <c r="K243" s="640"/>
      <c r="L243" s="640"/>
      <c r="M243" s="640"/>
      <c r="N243" s="640"/>
      <c r="O243" s="640"/>
      <c r="P243" s="640"/>
      <c r="Q243" s="640"/>
      <c r="R243" s="640"/>
      <c r="S243" s="640"/>
      <c r="T243" s="640"/>
      <c r="U243" s="640"/>
      <c r="V243" s="640"/>
      <c r="W243" s="640"/>
      <c r="X243" s="640"/>
      <c r="Y243" s="640"/>
    </row>
    <row r="244" spans="3:25">
      <c r="C244" s="640"/>
      <c r="D244" s="640"/>
      <c r="E244" s="640"/>
      <c r="F244" s="640"/>
      <c r="G244" s="640"/>
      <c r="H244" s="640"/>
      <c r="I244" s="640"/>
      <c r="J244" s="640"/>
      <c r="K244" s="640"/>
      <c r="L244" s="640"/>
      <c r="M244" s="640"/>
      <c r="N244" s="640"/>
      <c r="O244" s="640"/>
      <c r="P244" s="640"/>
      <c r="Q244" s="640"/>
      <c r="R244" s="640"/>
      <c r="S244" s="640"/>
      <c r="T244" s="640"/>
      <c r="U244" s="640"/>
      <c r="V244" s="640"/>
      <c r="W244" s="640"/>
      <c r="X244" s="640"/>
      <c r="Y244" s="640"/>
    </row>
    <row r="245" spans="3:25">
      <c r="C245" s="640"/>
      <c r="D245" s="640"/>
      <c r="E245" s="640"/>
      <c r="F245" s="640"/>
      <c r="G245" s="640"/>
      <c r="H245" s="640"/>
      <c r="I245" s="640"/>
      <c r="J245" s="640"/>
      <c r="K245" s="640"/>
      <c r="L245" s="640"/>
      <c r="M245" s="640"/>
      <c r="N245" s="640"/>
      <c r="O245" s="640"/>
      <c r="P245" s="640"/>
      <c r="Q245" s="640"/>
      <c r="R245" s="640"/>
      <c r="S245" s="640"/>
      <c r="T245" s="640"/>
      <c r="U245" s="640"/>
      <c r="V245" s="640"/>
      <c r="W245" s="640"/>
      <c r="X245" s="640"/>
      <c r="Y245" s="640"/>
    </row>
    <row r="246" spans="3:25">
      <c r="C246" s="640"/>
      <c r="D246" s="640"/>
      <c r="E246" s="640"/>
      <c r="F246" s="640"/>
      <c r="G246" s="640"/>
      <c r="H246" s="640"/>
      <c r="I246" s="640"/>
      <c r="J246" s="640"/>
      <c r="K246" s="640"/>
      <c r="L246" s="640"/>
      <c r="M246" s="640"/>
      <c r="N246" s="640"/>
      <c r="O246" s="640"/>
      <c r="P246" s="640"/>
      <c r="Q246" s="640"/>
      <c r="R246" s="640"/>
      <c r="S246" s="640"/>
      <c r="T246" s="640"/>
      <c r="U246" s="640"/>
      <c r="V246" s="640"/>
      <c r="W246" s="640"/>
      <c r="X246" s="640"/>
      <c r="Y246" s="640"/>
    </row>
    <row r="247" spans="3:25">
      <c r="C247" s="640"/>
      <c r="D247" s="640"/>
      <c r="E247" s="640"/>
      <c r="F247" s="640"/>
      <c r="G247" s="640"/>
      <c r="H247" s="640"/>
      <c r="I247" s="640"/>
      <c r="J247" s="640"/>
      <c r="K247" s="640"/>
      <c r="L247" s="640"/>
      <c r="M247" s="640"/>
      <c r="N247" s="640"/>
      <c r="O247" s="640"/>
      <c r="P247" s="640"/>
      <c r="Q247" s="640"/>
      <c r="R247" s="640"/>
      <c r="S247" s="640"/>
      <c r="T247" s="640"/>
      <c r="U247" s="640"/>
      <c r="V247" s="640"/>
      <c r="W247" s="640"/>
      <c r="X247" s="640"/>
      <c r="Y247" s="640"/>
    </row>
    <row r="248" spans="3:25">
      <c r="C248" s="640"/>
      <c r="D248" s="640"/>
      <c r="E248" s="640"/>
      <c r="F248" s="640"/>
      <c r="G248" s="640"/>
      <c r="H248" s="640"/>
      <c r="I248" s="640"/>
      <c r="J248" s="640"/>
      <c r="K248" s="640"/>
      <c r="L248" s="640"/>
      <c r="M248" s="640"/>
      <c r="N248" s="640"/>
      <c r="O248" s="640"/>
      <c r="P248" s="640"/>
      <c r="Q248" s="640"/>
      <c r="R248" s="640"/>
      <c r="S248" s="640"/>
      <c r="T248" s="640"/>
      <c r="U248" s="640"/>
      <c r="V248" s="640"/>
      <c r="W248" s="640"/>
      <c r="X248" s="640"/>
      <c r="Y248" s="640"/>
    </row>
    <row r="249" spans="3:25">
      <c r="C249" s="640"/>
      <c r="D249" s="640"/>
      <c r="E249" s="640"/>
      <c r="F249" s="640"/>
      <c r="G249" s="640"/>
      <c r="H249" s="640"/>
      <c r="I249" s="640"/>
      <c r="J249" s="640"/>
      <c r="K249" s="640"/>
      <c r="L249" s="640"/>
      <c r="M249" s="640"/>
      <c r="N249" s="640"/>
      <c r="O249" s="640"/>
      <c r="P249" s="640"/>
      <c r="Q249" s="640"/>
      <c r="R249" s="640"/>
      <c r="S249" s="640"/>
      <c r="T249" s="640"/>
      <c r="U249" s="640"/>
      <c r="V249" s="640"/>
      <c r="W249" s="640"/>
      <c r="X249" s="640"/>
      <c r="Y249" s="640"/>
    </row>
    <row r="250" spans="3:25">
      <c r="C250" s="640"/>
      <c r="D250" s="640"/>
      <c r="E250" s="640"/>
      <c r="F250" s="640"/>
      <c r="G250" s="640"/>
      <c r="H250" s="640"/>
      <c r="I250" s="640"/>
      <c r="J250" s="640"/>
      <c r="K250" s="640"/>
      <c r="L250" s="640"/>
      <c r="M250" s="640"/>
      <c r="N250" s="640"/>
      <c r="O250" s="640"/>
      <c r="P250" s="640"/>
      <c r="Q250" s="640"/>
      <c r="R250" s="640"/>
      <c r="S250" s="640"/>
      <c r="T250" s="640"/>
      <c r="U250" s="640"/>
      <c r="V250" s="640"/>
      <c r="W250" s="640"/>
      <c r="X250" s="640"/>
      <c r="Y250" s="640"/>
    </row>
    <row r="251" spans="3:25">
      <c r="C251" s="640"/>
      <c r="D251" s="640"/>
      <c r="E251" s="640"/>
      <c r="F251" s="640"/>
      <c r="G251" s="640"/>
      <c r="H251" s="640"/>
      <c r="I251" s="640"/>
      <c r="J251" s="640"/>
      <c r="K251" s="640"/>
      <c r="L251" s="640"/>
      <c r="M251" s="640"/>
      <c r="N251" s="640"/>
      <c r="O251" s="640"/>
      <c r="P251" s="640"/>
      <c r="Q251" s="640"/>
      <c r="R251" s="640"/>
      <c r="S251" s="640"/>
      <c r="T251" s="640"/>
      <c r="U251" s="640"/>
      <c r="V251" s="640"/>
      <c r="W251" s="640"/>
      <c r="X251" s="640"/>
      <c r="Y251" s="640"/>
    </row>
    <row r="252" spans="3:25">
      <c r="C252" s="640"/>
      <c r="D252" s="640"/>
      <c r="E252" s="640"/>
      <c r="F252" s="640"/>
      <c r="G252" s="640"/>
      <c r="H252" s="640"/>
      <c r="I252" s="640"/>
      <c r="J252" s="640"/>
      <c r="K252" s="640"/>
      <c r="L252" s="640"/>
      <c r="M252" s="640"/>
      <c r="N252" s="640"/>
      <c r="O252" s="640"/>
      <c r="P252" s="640"/>
      <c r="Q252" s="640"/>
      <c r="R252" s="640"/>
      <c r="S252" s="640"/>
      <c r="T252" s="640"/>
      <c r="U252" s="640"/>
      <c r="V252" s="640"/>
      <c r="W252" s="640"/>
      <c r="X252" s="640"/>
      <c r="Y252" s="640"/>
    </row>
    <row r="253" spans="3:25">
      <c r="C253" s="640"/>
      <c r="D253" s="640"/>
      <c r="E253" s="640"/>
      <c r="F253" s="640"/>
      <c r="G253" s="640"/>
      <c r="H253" s="640"/>
      <c r="I253" s="640"/>
      <c r="J253" s="640"/>
      <c r="K253" s="640"/>
      <c r="L253" s="640"/>
      <c r="M253" s="640"/>
      <c r="N253" s="640"/>
      <c r="O253" s="640"/>
      <c r="P253" s="640"/>
      <c r="Q253" s="640"/>
      <c r="R253" s="640"/>
      <c r="S253" s="640"/>
      <c r="T253" s="640"/>
      <c r="U253" s="640"/>
      <c r="V253" s="640"/>
      <c r="W253" s="640"/>
      <c r="X253" s="640"/>
      <c r="Y253" s="640"/>
    </row>
    <row r="254" spans="3:25">
      <c r="C254" s="640"/>
      <c r="D254" s="640"/>
      <c r="E254" s="640"/>
      <c r="F254" s="640"/>
      <c r="G254" s="640"/>
      <c r="H254" s="640"/>
      <c r="I254" s="640"/>
      <c r="J254" s="640"/>
      <c r="K254" s="640"/>
      <c r="L254" s="640"/>
      <c r="M254" s="640"/>
      <c r="N254" s="640"/>
      <c r="O254" s="640"/>
      <c r="P254" s="640"/>
      <c r="Q254" s="640"/>
      <c r="R254" s="640"/>
      <c r="S254" s="640"/>
      <c r="T254" s="640"/>
      <c r="U254" s="640"/>
      <c r="V254" s="640"/>
      <c r="W254" s="640"/>
      <c r="X254" s="640"/>
      <c r="Y254" s="640"/>
    </row>
    <row r="255" spans="3:25">
      <c r="C255" s="640"/>
      <c r="D255" s="640"/>
      <c r="E255" s="640"/>
      <c r="F255" s="640"/>
      <c r="G255" s="640"/>
      <c r="H255" s="640"/>
      <c r="I255" s="640"/>
      <c r="J255" s="640"/>
      <c r="K255" s="640"/>
      <c r="L255" s="640"/>
      <c r="M255" s="640"/>
      <c r="N255" s="640"/>
      <c r="O255" s="640"/>
      <c r="P255" s="640"/>
      <c r="Q255" s="640"/>
      <c r="R255" s="640"/>
      <c r="S255" s="640"/>
      <c r="T255" s="640"/>
      <c r="U255" s="640"/>
      <c r="V255" s="640"/>
      <c r="W255" s="640"/>
      <c r="X255" s="640"/>
      <c r="Y255" s="640"/>
    </row>
    <row r="256" spans="3:25">
      <c r="C256" s="640"/>
      <c r="D256" s="640"/>
      <c r="E256" s="640"/>
      <c r="F256" s="640"/>
      <c r="G256" s="640"/>
      <c r="H256" s="640"/>
      <c r="I256" s="640"/>
      <c r="J256" s="640"/>
      <c r="K256" s="640"/>
      <c r="L256" s="640"/>
      <c r="M256" s="640"/>
      <c r="N256" s="640"/>
      <c r="O256" s="640"/>
      <c r="P256" s="640"/>
      <c r="Q256" s="640"/>
      <c r="R256" s="640"/>
      <c r="S256" s="640"/>
      <c r="T256" s="640"/>
      <c r="U256" s="640"/>
      <c r="V256" s="640"/>
      <c r="W256" s="640"/>
      <c r="X256" s="640"/>
      <c r="Y256" s="640"/>
    </row>
    <row r="257" spans="3:25">
      <c r="C257" s="640"/>
      <c r="D257" s="640"/>
      <c r="E257" s="640"/>
      <c r="F257" s="640"/>
      <c r="G257" s="640"/>
      <c r="H257" s="640"/>
      <c r="I257" s="640"/>
      <c r="J257" s="640"/>
      <c r="K257" s="640"/>
      <c r="L257" s="640"/>
      <c r="M257" s="640"/>
      <c r="N257" s="640"/>
      <c r="O257" s="640"/>
      <c r="P257" s="640"/>
      <c r="Q257" s="640"/>
      <c r="R257" s="640"/>
      <c r="S257" s="640"/>
      <c r="T257" s="640"/>
      <c r="U257" s="640"/>
      <c r="V257" s="640"/>
      <c r="W257" s="640"/>
      <c r="X257" s="640"/>
      <c r="Y257" s="640"/>
    </row>
    <row r="258" spans="3:25">
      <c r="C258" s="640"/>
      <c r="D258" s="640"/>
      <c r="E258" s="640"/>
      <c r="F258" s="640"/>
      <c r="G258" s="640"/>
      <c r="H258" s="640"/>
      <c r="I258" s="640"/>
      <c r="J258" s="640"/>
      <c r="K258" s="640"/>
      <c r="L258" s="640"/>
      <c r="M258" s="640"/>
      <c r="N258" s="640"/>
      <c r="O258" s="640"/>
      <c r="P258" s="640"/>
      <c r="Q258" s="640"/>
      <c r="R258" s="640"/>
      <c r="S258" s="640"/>
      <c r="T258" s="640"/>
      <c r="U258" s="640"/>
      <c r="V258" s="640"/>
      <c r="W258" s="640"/>
      <c r="X258" s="640"/>
      <c r="Y258" s="640"/>
    </row>
    <row r="259" spans="3:25">
      <c r="C259" s="640"/>
      <c r="D259" s="640"/>
      <c r="E259" s="640"/>
      <c r="F259" s="640"/>
      <c r="G259" s="640"/>
      <c r="H259" s="640"/>
      <c r="I259" s="640"/>
      <c r="J259" s="640"/>
      <c r="K259" s="640"/>
      <c r="L259" s="640"/>
      <c r="M259" s="640"/>
      <c r="N259" s="640"/>
      <c r="O259" s="640"/>
      <c r="P259" s="640"/>
      <c r="Q259" s="640"/>
      <c r="R259" s="640"/>
      <c r="S259" s="640"/>
      <c r="T259" s="640"/>
      <c r="U259" s="640"/>
      <c r="V259" s="640"/>
      <c r="W259" s="640"/>
      <c r="X259" s="640"/>
      <c r="Y259" s="640"/>
    </row>
    <row r="260" spans="3:25">
      <c r="C260" s="640"/>
      <c r="D260" s="640"/>
      <c r="E260" s="640"/>
      <c r="F260" s="640"/>
      <c r="G260" s="640"/>
      <c r="H260" s="640"/>
      <c r="I260" s="640"/>
      <c r="J260" s="640"/>
      <c r="K260" s="640"/>
      <c r="L260" s="640"/>
      <c r="M260" s="640"/>
      <c r="N260" s="640"/>
      <c r="O260" s="640"/>
      <c r="P260" s="640"/>
      <c r="Q260" s="640"/>
      <c r="R260" s="640"/>
      <c r="S260" s="640"/>
      <c r="T260" s="640"/>
      <c r="U260" s="640"/>
      <c r="V260" s="640"/>
      <c r="W260" s="640"/>
      <c r="X260" s="640"/>
      <c r="Y260" s="640"/>
    </row>
    <row r="261" spans="3:25">
      <c r="C261" s="640"/>
      <c r="D261" s="640"/>
      <c r="E261" s="640"/>
      <c r="F261" s="640"/>
      <c r="G261" s="640"/>
      <c r="H261" s="640"/>
      <c r="I261" s="640"/>
      <c r="J261" s="640"/>
      <c r="K261" s="640"/>
      <c r="L261" s="640"/>
      <c r="M261" s="640"/>
      <c r="N261" s="640"/>
      <c r="O261" s="640"/>
      <c r="P261" s="640"/>
      <c r="Q261" s="640"/>
      <c r="R261" s="640"/>
      <c r="S261" s="640"/>
      <c r="T261" s="640"/>
      <c r="U261" s="640"/>
      <c r="V261" s="640"/>
      <c r="W261" s="640"/>
      <c r="X261" s="640"/>
      <c r="Y261" s="640"/>
    </row>
    <row r="262" spans="3:25">
      <c r="C262" s="640"/>
      <c r="D262" s="640"/>
      <c r="E262" s="640"/>
      <c r="F262" s="640"/>
      <c r="G262" s="640"/>
      <c r="H262" s="640"/>
      <c r="I262" s="640"/>
      <c r="J262" s="640"/>
      <c r="K262" s="640"/>
      <c r="L262" s="640"/>
      <c r="M262" s="640"/>
      <c r="N262" s="640"/>
      <c r="O262" s="640"/>
      <c r="P262" s="640"/>
      <c r="Q262" s="640"/>
      <c r="R262" s="640"/>
      <c r="S262" s="640"/>
      <c r="T262" s="640"/>
      <c r="U262" s="640"/>
      <c r="V262" s="640"/>
      <c r="W262" s="640"/>
      <c r="X262" s="640"/>
      <c r="Y262" s="640"/>
    </row>
    <row r="263" spans="3:25">
      <c r="C263" s="640"/>
      <c r="D263" s="640"/>
      <c r="E263" s="640"/>
      <c r="F263" s="640"/>
      <c r="G263" s="640"/>
      <c r="H263" s="640"/>
      <c r="I263" s="640"/>
      <c r="J263" s="640"/>
      <c r="K263" s="640"/>
      <c r="L263" s="640"/>
      <c r="M263" s="640"/>
      <c r="N263" s="640"/>
      <c r="O263" s="640"/>
      <c r="P263" s="640"/>
      <c r="Q263" s="640"/>
      <c r="R263" s="640"/>
      <c r="S263" s="640"/>
      <c r="T263" s="640"/>
      <c r="U263" s="640"/>
      <c r="V263" s="640"/>
      <c r="W263" s="640"/>
      <c r="X263" s="640"/>
      <c r="Y263" s="640"/>
    </row>
    <row r="264" spans="3:25">
      <c r="C264" s="640"/>
      <c r="D264" s="640"/>
      <c r="E264" s="640"/>
      <c r="F264" s="640"/>
      <c r="G264" s="640"/>
      <c r="H264" s="640"/>
      <c r="I264" s="640"/>
      <c r="J264" s="640"/>
      <c r="K264" s="640"/>
      <c r="L264" s="640"/>
      <c r="M264" s="640"/>
      <c r="N264" s="640"/>
      <c r="O264" s="640"/>
      <c r="P264" s="640"/>
      <c r="Q264" s="640"/>
      <c r="R264" s="640"/>
      <c r="S264" s="640"/>
      <c r="T264" s="640"/>
      <c r="U264" s="640"/>
      <c r="V264" s="640"/>
      <c r="W264" s="640"/>
      <c r="X264" s="640"/>
      <c r="Y264" s="640"/>
    </row>
    <row r="265" spans="3:25">
      <c r="C265" s="640"/>
      <c r="D265" s="640"/>
      <c r="E265" s="640"/>
      <c r="F265" s="640"/>
      <c r="G265" s="640"/>
      <c r="H265" s="640"/>
      <c r="I265" s="640"/>
      <c r="J265" s="640"/>
      <c r="K265" s="640"/>
      <c r="L265" s="640"/>
      <c r="M265" s="640"/>
      <c r="N265" s="640"/>
      <c r="O265" s="640"/>
      <c r="P265" s="640"/>
      <c r="Q265" s="640"/>
      <c r="R265" s="640"/>
      <c r="S265" s="640"/>
      <c r="T265" s="640"/>
      <c r="U265" s="640"/>
      <c r="V265" s="640"/>
      <c r="W265" s="640"/>
      <c r="X265" s="640"/>
      <c r="Y265" s="640"/>
    </row>
    <row r="266" spans="3:25">
      <c r="C266" s="640"/>
      <c r="D266" s="640"/>
      <c r="E266" s="640"/>
      <c r="F266" s="640"/>
      <c r="G266" s="640"/>
      <c r="H266" s="640"/>
      <c r="I266" s="640"/>
      <c r="J266" s="640"/>
      <c r="K266" s="640"/>
      <c r="L266" s="640"/>
      <c r="M266" s="640"/>
      <c r="N266" s="640"/>
      <c r="O266" s="640"/>
      <c r="P266" s="640"/>
      <c r="Q266" s="640"/>
      <c r="R266" s="640"/>
      <c r="S266" s="640"/>
      <c r="T266" s="640"/>
      <c r="U266" s="640"/>
      <c r="V266" s="640"/>
      <c r="W266" s="640"/>
      <c r="X266" s="640"/>
      <c r="Y266" s="640"/>
    </row>
    <row r="267" spans="3:25">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row>
    <row r="268" spans="3:25">
      <c r="C268" s="640"/>
      <c r="D268" s="640"/>
      <c r="E268" s="640"/>
      <c r="F268" s="640"/>
      <c r="G268" s="640"/>
      <c r="H268" s="640"/>
      <c r="I268" s="640"/>
      <c r="J268" s="640"/>
      <c r="K268" s="640"/>
      <c r="L268" s="640"/>
      <c r="M268" s="640"/>
      <c r="N268" s="640"/>
      <c r="O268" s="640"/>
      <c r="P268" s="640"/>
      <c r="Q268" s="640"/>
      <c r="R268" s="640"/>
      <c r="S268" s="640"/>
      <c r="T268" s="640"/>
      <c r="U268" s="640"/>
      <c r="V268" s="640"/>
      <c r="W268" s="640"/>
      <c r="X268" s="640"/>
      <c r="Y268" s="640"/>
    </row>
    <row r="269" spans="3:25">
      <c r="C269" s="640"/>
      <c r="D269" s="640"/>
      <c r="E269" s="640"/>
      <c r="F269" s="640"/>
      <c r="G269" s="640"/>
      <c r="H269" s="640"/>
      <c r="I269" s="640"/>
      <c r="J269" s="640"/>
      <c r="K269" s="640"/>
      <c r="L269" s="640"/>
      <c r="M269" s="640"/>
      <c r="N269" s="640"/>
      <c r="O269" s="640"/>
      <c r="P269" s="640"/>
      <c r="Q269" s="640"/>
      <c r="R269" s="640"/>
      <c r="S269" s="640"/>
      <c r="T269" s="640"/>
      <c r="U269" s="640"/>
      <c r="V269" s="640"/>
      <c r="W269" s="640"/>
      <c r="X269" s="640"/>
      <c r="Y269" s="640"/>
    </row>
    <row r="270" spans="3:25">
      <c r="C270" s="640"/>
      <c r="D270" s="640"/>
      <c r="E270" s="640"/>
      <c r="F270" s="640"/>
      <c r="G270" s="640"/>
      <c r="H270" s="640"/>
      <c r="I270" s="640"/>
      <c r="J270" s="640"/>
      <c r="K270" s="640"/>
      <c r="L270" s="640"/>
      <c r="M270" s="640"/>
      <c r="N270" s="640"/>
      <c r="O270" s="640"/>
      <c r="P270" s="640"/>
      <c r="Q270" s="640"/>
      <c r="R270" s="640"/>
      <c r="S270" s="640"/>
      <c r="T270" s="640"/>
      <c r="U270" s="640"/>
      <c r="V270" s="640"/>
      <c r="W270" s="640"/>
      <c r="X270" s="640"/>
      <c r="Y270" s="640"/>
    </row>
    <row r="271" spans="3:25">
      <c r="C271" s="640"/>
      <c r="D271" s="640"/>
      <c r="E271" s="640"/>
      <c r="F271" s="640"/>
      <c r="G271" s="640"/>
      <c r="H271" s="640"/>
      <c r="I271" s="640"/>
      <c r="J271" s="640"/>
      <c r="K271" s="640"/>
      <c r="L271" s="640"/>
      <c r="M271" s="640"/>
      <c r="N271" s="640"/>
      <c r="O271" s="640"/>
      <c r="P271" s="640"/>
      <c r="Q271" s="640"/>
      <c r="R271" s="640"/>
      <c r="S271" s="640"/>
      <c r="T271" s="640"/>
      <c r="U271" s="640"/>
      <c r="V271" s="640"/>
      <c r="W271" s="640"/>
      <c r="X271" s="640"/>
      <c r="Y271" s="640"/>
    </row>
    <row r="272" spans="3:25">
      <c r="C272" s="640"/>
      <c r="D272" s="640"/>
      <c r="E272" s="640"/>
      <c r="F272" s="640"/>
      <c r="G272" s="640"/>
      <c r="H272" s="640"/>
      <c r="I272" s="640"/>
      <c r="J272" s="640"/>
      <c r="K272" s="640"/>
      <c r="L272" s="640"/>
      <c r="M272" s="640"/>
      <c r="N272" s="640"/>
      <c r="O272" s="640"/>
      <c r="P272" s="640"/>
      <c r="Q272" s="640"/>
      <c r="R272" s="640"/>
      <c r="S272" s="640"/>
      <c r="T272" s="640"/>
      <c r="U272" s="640"/>
      <c r="V272" s="640"/>
      <c r="W272" s="640"/>
      <c r="X272" s="640"/>
      <c r="Y272" s="640"/>
    </row>
    <row r="273" spans="3:25">
      <c r="C273" s="640"/>
      <c r="D273" s="640"/>
      <c r="E273" s="640"/>
      <c r="F273" s="640"/>
      <c r="G273" s="640"/>
      <c r="H273" s="640"/>
      <c r="I273" s="640"/>
      <c r="J273" s="640"/>
      <c r="K273" s="640"/>
      <c r="L273" s="640"/>
      <c r="M273" s="640"/>
      <c r="N273" s="640"/>
      <c r="O273" s="640"/>
      <c r="P273" s="640"/>
      <c r="Q273" s="640"/>
      <c r="R273" s="640"/>
      <c r="S273" s="640"/>
      <c r="T273" s="640"/>
      <c r="U273" s="640"/>
      <c r="V273" s="640"/>
      <c r="W273" s="640"/>
      <c r="X273" s="640"/>
      <c r="Y273" s="640"/>
    </row>
    <row r="274" spans="3:25">
      <c r="C274" s="640"/>
      <c r="D274" s="640"/>
      <c r="E274" s="640"/>
      <c r="F274" s="640"/>
      <c r="G274" s="640"/>
      <c r="H274" s="640"/>
      <c r="I274" s="640"/>
      <c r="J274" s="640"/>
      <c r="K274" s="640"/>
      <c r="L274" s="640"/>
      <c r="M274" s="640"/>
      <c r="N274" s="640"/>
      <c r="O274" s="640"/>
      <c r="P274" s="640"/>
      <c r="Q274" s="640"/>
      <c r="R274" s="640"/>
      <c r="S274" s="640"/>
      <c r="T274" s="640"/>
      <c r="U274" s="640"/>
      <c r="V274" s="640"/>
      <c r="W274" s="640"/>
      <c r="X274" s="640"/>
      <c r="Y274" s="640"/>
    </row>
    <row r="275" spans="3:25">
      <c r="C275" s="640"/>
      <c r="D275" s="640"/>
      <c r="E275" s="640"/>
      <c r="F275" s="640"/>
      <c r="G275" s="640"/>
      <c r="H275" s="640"/>
      <c r="I275" s="640"/>
      <c r="J275" s="640"/>
      <c r="K275" s="640"/>
      <c r="L275" s="640"/>
      <c r="M275" s="640"/>
      <c r="N275" s="640"/>
      <c r="O275" s="640"/>
      <c r="P275" s="640"/>
      <c r="Q275" s="640"/>
      <c r="R275" s="640"/>
      <c r="S275" s="640"/>
      <c r="T275" s="640"/>
      <c r="U275" s="640"/>
      <c r="V275" s="640"/>
      <c r="W275" s="640"/>
      <c r="X275" s="640"/>
      <c r="Y275" s="640"/>
    </row>
    <row r="276" spans="3:25">
      <c r="C276" s="640"/>
      <c r="D276" s="640"/>
      <c r="E276" s="640"/>
      <c r="F276" s="640"/>
      <c r="G276" s="640"/>
      <c r="H276" s="640"/>
      <c r="I276" s="640"/>
      <c r="J276" s="640"/>
      <c r="K276" s="640"/>
      <c r="L276" s="640"/>
      <c r="M276" s="640"/>
      <c r="N276" s="640"/>
      <c r="O276" s="640"/>
      <c r="P276" s="640"/>
      <c r="Q276" s="640"/>
      <c r="R276" s="640"/>
      <c r="S276" s="640"/>
      <c r="T276" s="640"/>
      <c r="U276" s="640"/>
      <c r="V276" s="640"/>
      <c r="W276" s="640"/>
      <c r="X276" s="640"/>
      <c r="Y276" s="640"/>
    </row>
    <row r="277" spans="3:25">
      <c r="C277" s="640"/>
      <c r="D277" s="640"/>
      <c r="E277" s="640"/>
      <c r="F277" s="640"/>
      <c r="G277" s="640"/>
      <c r="H277" s="640"/>
      <c r="I277" s="640"/>
      <c r="J277" s="640"/>
      <c r="K277" s="640"/>
      <c r="L277" s="640"/>
      <c r="M277" s="640"/>
      <c r="N277" s="640"/>
      <c r="O277" s="640"/>
      <c r="P277" s="640"/>
      <c r="Q277" s="640"/>
      <c r="R277" s="640"/>
      <c r="S277" s="640"/>
      <c r="T277" s="640"/>
      <c r="U277" s="640"/>
      <c r="V277" s="640"/>
      <c r="W277" s="640"/>
      <c r="X277" s="640"/>
      <c r="Y277" s="640"/>
    </row>
    <row r="278" spans="3:25">
      <c r="C278" s="640"/>
      <c r="D278" s="640"/>
      <c r="E278" s="640"/>
      <c r="F278" s="640"/>
      <c r="G278" s="640"/>
      <c r="H278" s="640"/>
      <c r="I278" s="640"/>
      <c r="J278" s="640"/>
      <c r="K278" s="640"/>
      <c r="L278" s="640"/>
      <c r="M278" s="640"/>
      <c r="N278" s="640"/>
      <c r="O278" s="640"/>
      <c r="P278" s="640"/>
      <c r="Q278" s="640"/>
      <c r="R278" s="640"/>
      <c r="S278" s="640"/>
      <c r="T278" s="640"/>
      <c r="U278" s="640"/>
      <c r="V278" s="640"/>
      <c r="W278" s="640"/>
      <c r="X278" s="640"/>
      <c r="Y278" s="640"/>
    </row>
    <row r="279" spans="3:25">
      <c r="C279" s="640"/>
      <c r="D279" s="640"/>
      <c r="E279" s="640"/>
      <c r="F279" s="640"/>
      <c r="G279" s="640"/>
      <c r="H279" s="640"/>
      <c r="I279" s="640"/>
      <c r="J279" s="640"/>
      <c r="K279" s="640"/>
      <c r="L279" s="640"/>
      <c r="M279" s="640"/>
      <c r="N279" s="640"/>
      <c r="O279" s="640"/>
      <c r="P279" s="640"/>
      <c r="Q279" s="640"/>
      <c r="R279" s="640"/>
      <c r="S279" s="640"/>
      <c r="T279" s="640"/>
      <c r="U279" s="640"/>
      <c r="V279" s="640"/>
      <c r="W279" s="640"/>
      <c r="X279" s="640"/>
      <c r="Y279" s="640"/>
    </row>
    <row r="280" spans="3:25">
      <c r="C280" s="640"/>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row>
    <row r="281" spans="3:25">
      <c r="C281" s="640"/>
      <c r="D281" s="640"/>
      <c r="E281" s="640"/>
      <c r="F281" s="640"/>
      <c r="G281" s="640"/>
      <c r="H281" s="640"/>
      <c r="I281" s="640"/>
      <c r="J281" s="640"/>
      <c r="K281" s="640"/>
      <c r="L281" s="640"/>
      <c r="M281" s="640"/>
      <c r="N281" s="640"/>
      <c r="O281" s="640"/>
      <c r="P281" s="640"/>
      <c r="Q281" s="640"/>
      <c r="R281" s="640"/>
      <c r="S281" s="640"/>
      <c r="T281" s="640"/>
      <c r="U281" s="640"/>
      <c r="V281" s="640"/>
      <c r="W281" s="640"/>
      <c r="X281" s="640"/>
      <c r="Y281" s="640"/>
    </row>
    <row r="282" spans="3:25">
      <c r="C282" s="640"/>
      <c r="D282" s="640"/>
      <c r="E282" s="640"/>
      <c r="F282" s="640"/>
      <c r="G282" s="640"/>
      <c r="H282" s="640"/>
      <c r="I282" s="640"/>
      <c r="J282" s="640"/>
      <c r="K282" s="640"/>
      <c r="L282" s="640"/>
      <c r="M282" s="640"/>
      <c r="N282" s="640"/>
      <c r="O282" s="640"/>
      <c r="P282" s="640"/>
      <c r="Q282" s="640"/>
      <c r="R282" s="640"/>
      <c r="S282" s="640"/>
      <c r="T282" s="640"/>
      <c r="U282" s="640"/>
      <c r="V282" s="640"/>
      <c r="W282" s="640"/>
      <c r="X282" s="640"/>
      <c r="Y282" s="640"/>
    </row>
    <row r="283" spans="3:25">
      <c r="C283" s="640"/>
      <c r="D283" s="640"/>
      <c r="E283" s="640"/>
      <c r="F283" s="640"/>
      <c r="G283" s="640"/>
      <c r="H283" s="640"/>
      <c r="I283" s="640"/>
      <c r="J283" s="640"/>
      <c r="K283" s="640"/>
      <c r="L283" s="640"/>
      <c r="M283" s="640"/>
      <c r="N283" s="640"/>
      <c r="O283" s="640"/>
      <c r="P283" s="640"/>
      <c r="Q283" s="640"/>
      <c r="R283" s="640"/>
      <c r="S283" s="640"/>
      <c r="T283" s="640"/>
      <c r="U283" s="640"/>
      <c r="V283" s="640"/>
      <c r="W283" s="640"/>
      <c r="X283" s="640"/>
      <c r="Y283" s="640"/>
    </row>
    <row r="284" spans="3:25">
      <c r="C284" s="640"/>
      <c r="D284" s="640"/>
      <c r="E284" s="640"/>
      <c r="F284" s="640"/>
      <c r="G284" s="640"/>
      <c r="H284" s="640"/>
      <c r="I284" s="640"/>
      <c r="J284" s="640"/>
      <c r="K284" s="640"/>
      <c r="L284" s="640"/>
      <c r="M284" s="640"/>
      <c r="N284" s="640"/>
      <c r="O284" s="640"/>
      <c r="P284" s="640"/>
      <c r="Q284" s="640"/>
      <c r="R284" s="640"/>
      <c r="S284" s="640"/>
      <c r="T284" s="640"/>
      <c r="U284" s="640"/>
      <c r="V284" s="640"/>
      <c r="W284" s="640"/>
      <c r="X284" s="640"/>
      <c r="Y284" s="640"/>
    </row>
    <row r="285" spans="3:25">
      <c r="C285" s="640"/>
      <c r="D285" s="640"/>
      <c r="E285" s="640"/>
      <c r="F285" s="640"/>
      <c r="G285" s="640"/>
      <c r="H285" s="640"/>
      <c r="I285" s="640"/>
      <c r="J285" s="640"/>
      <c r="K285" s="640"/>
      <c r="L285" s="640"/>
      <c r="M285" s="640"/>
      <c r="N285" s="640"/>
      <c r="O285" s="640"/>
      <c r="P285" s="640"/>
      <c r="Q285" s="640"/>
      <c r="R285" s="640"/>
      <c r="S285" s="640"/>
      <c r="T285" s="640"/>
      <c r="U285" s="640"/>
      <c r="V285" s="640"/>
      <c r="W285" s="640"/>
      <c r="X285" s="640"/>
      <c r="Y285" s="640"/>
    </row>
    <row r="286" spans="3:25">
      <c r="C286" s="640"/>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row>
    <row r="287" spans="3:25">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row>
    <row r="288" spans="3:25">
      <c r="C288" s="640"/>
      <c r="D288" s="640"/>
      <c r="E288" s="640"/>
      <c r="F288" s="640"/>
      <c r="G288" s="640"/>
      <c r="H288" s="640"/>
      <c r="I288" s="640"/>
      <c r="J288" s="640"/>
      <c r="K288" s="640"/>
      <c r="L288" s="640"/>
      <c r="M288" s="640"/>
      <c r="N288" s="640"/>
      <c r="O288" s="640"/>
      <c r="P288" s="640"/>
      <c r="Q288" s="640"/>
      <c r="R288" s="640"/>
      <c r="S288" s="640"/>
      <c r="T288" s="640"/>
      <c r="U288" s="640"/>
      <c r="V288" s="640"/>
      <c r="W288" s="640"/>
      <c r="X288" s="640"/>
      <c r="Y288" s="640"/>
    </row>
    <row r="289" spans="3:25">
      <c r="C289" s="640"/>
      <c r="D289" s="640"/>
      <c r="E289" s="640"/>
      <c r="F289" s="640"/>
      <c r="G289" s="640"/>
      <c r="H289" s="640"/>
      <c r="I289" s="640"/>
      <c r="J289" s="640"/>
      <c r="K289" s="640"/>
      <c r="L289" s="640"/>
      <c r="M289" s="640"/>
      <c r="N289" s="640"/>
      <c r="O289" s="640"/>
      <c r="P289" s="640"/>
      <c r="Q289" s="640"/>
      <c r="R289" s="640"/>
      <c r="S289" s="640"/>
      <c r="T289" s="640"/>
      <c r="U289" s="640"/>
      <c r="V289" s="640"/>
      <c r="W289" s="640"/>
      <c r="X289" s="640"/>
      <c r="Y289" s="640"/>
    </row>
    <row r="290" spans="3:25">
      <c r="C290" s="640"/>
      <c r="D290" s="640"/>
      <c r="E290" s="640"/>
      <c r="F290" s="640"/>
      <c r="G290" s="640"/>
      <c r="H290" s="640"/>
      <c r="I290" s="640"/>
      <c r="J290" s="640"/>
      <c r="K290" s="640"/>
      <c r="L290" s="640"/>
      <c r="M290" s="640"/>
      <c r="N290" s="640"/>
      <c r="O290" s="640"/>
      <c r="P290" s="640"/>
      <c r="Q290" s="640"/>
      <c r="R290" s="640"/>
      <c r="S290" s="640"/>
      <c r="T290" s="640"/>
      <c r="U290" s="640"/>
      <c r="V290" s="640"/>
      <c r="W290" s="640"/>
      <c r="X290" s="640"/>
      <c r="Y290" s="640"/>
    </row>
    <row r="291" spans="3:25">
      <c r="C291" s="640"/>
      <c r="D291" s="640"/>
      <c r="E291" s="640"/>
      <c r="F291" s="640"/>
      <c r="G291" s="640"/>
      <c r="H291" s="640"/>
      <c r="I291" s="640"/>
      <c r="J291" s="640"/>
      <c r="K291" s="640"/>
      <c r="L291" s="640"/>
      <c r="M291" s="640"/>
      <c r="N291" s="640"/>
      <c r="O291" s="640"/>
      <c r="P291" s="640"/>
      <c r="Q291" s="640"/>
      <c r="R291" s="640"/>
      <c r="S291" s="640"/>
      <c r="T291" s="640"/>
      <c r="U291" s="640"/>
      <c r="V291" s="640"/>
      <c r="W291" s="640"/>
      <c r="X291" s="640"/>
      <c r="Y291" s="640"/>
    </row>
    <row r="292" spans="3:25">
      <c r="C292" s="640"/>
      <c r="D292" s="640"/>
      <c r="E292" s="640"/>
      <c r="F292" s="640"/>
      <c r="G292" s="640"/>
      <c r="H292" s="640"/>
      <c r="I292" s="640"/>
      <c r="J292" s="640"/>
      <c r="K292" s="640"/>
      <c r="L292" s="640"/>
      <c r="M292" s="640"/>
      <c r="N292" s="640"/>
      <c r="O292" s="640"/>
      <c r="P292" s="640"/>
      <c r="Q292" s="640"/>
      <c r="R292" s="640"/>
      <c r="S292" s="640"/>
      <c r="T292" s="640"/>
      <c r="U292" s="640"/>
      <c r="V292" s="640"/>
      <c r="W292" s="640"/>
      <c r="X292" s="640"/>
      <c r="Y292" s="640"/>
    </row>
    <row r="293" spans="3:25">
      <c r="C293" s="640"/>
      <c r="D293" s="640"/>
      <c r="E293" s="640"/>
      <c r="F293" s="640"/>
      <c r="G293" s="640"/>
      <c r="H293" s="640"/>
      <c r="I293" s="640"/>
      <c r="J293" s="640"/>
      <c r="K293" s="640"/>
      <c r="L293" s="640"/>
      <c r="M293" s="640"/>
      <c r="N293" s="640"/>
      <c r="O293" s="640"/>
      <c r="P293" s="640"/>
      <c r="Q293" s="640"/>
      <c r="R293" s="640"/>
      <c r="S293" s="640"/>
      <c r="T293" s="640"/>
      <c r="U293" s="640"/>
      <c r="V293" s="640"/>
      <c r="W293" s="640"/>
      <c r="X293" s="640"/>
      <c r="Y293" s="640"/>
    </row>
    <row r="294" spans="3:25">
      <c r="C294" s="640"/>
      <c r="D294" s="640"/>
      <c r="E294" s="640"/>
      <c r="F294" s="640"/>
      <c r="G294" s="640"/>
      <c r="H294" s="640"/>
      <c r="I294" s="640"/>
      <c r="J294" s="640"/>
      <c r="K294" s="640"/>
      <c r="L294" s="640"/>
      <c r="M294" s="640"/>
      <c r="N294" s="640"/>
      <c r="O294" s="640"/>
      <c r="P294" s="640"/>
      <c r="Q294" s="640"/>
      <c r="R294" s="640"/>
      <c r="S294" s="640"/>
      <c r="T294" s="640"/>
      <c r="U294" s="640"/>
      <c r="V294" s="640"/>
      <c r="W294" s="640"/>
      <c r="X294" s="640"/>
      <c r="Y294" s="640"/>
    </row>
    <row r="295" spans="3:25">
      <c r="C295" s="640"/>
      <c r="D295" s="640"/>
      <c r="E295" s="640"/>
      <c r="F295" s="640"/>
      <c r="G295" s="640"/>
      <c r="H295" s="640"/>
      <c r="I295" s="640"/>
      <c r="J295" s="640"/>
      <c r="K295" s="640"/>
      <c r="L295" s="640"/>
      <c r="M295" s="640"/>
      <c r="N295" s="640"/>
      <c r="O295" s="640"/>
      <c r="P295" s="640"/>
      <c r="Q295" s="640"/>
      <c r="R295" s="640"/>
      <c r="S295" s="640"/>
      <c r="T295" s="640"/>
      <c r="U295" s="640"/>
      <c r="V295" s="640"/>
      <c r="W295" s="640"/>
      <c r="X295" s="640"/>
      <c r="Y295" s="640"/>
    </row>
    <row r="296" spans="3:25">
      <c r="C296" s="640"/>
      <c r="D296" s="640"/>
      <c r="E296" s="640"/>
      <c r="F296" s="640"/>
      <c r="G296" s="640"/>
      <c r="H296" s="640"/>
      <c r="I296" s="640"/>
      <c r="J296" s="640"/>
      <c r="K296" s="640"/>
      <c r="L296" s="640"/>
      <c r="M296" s="640"/>
      <c r="N296" s="640"/>
      <c r="O296" s="640"/>
      <c r="P296" s="640"/>
      <c r="Q296" s="640"/>
      <c r="R296" s="640"/>
      <c r="S296" s="640"/>
      <c r="T296" s="640"/>
      <c r="U296" s="640"/>
      <c r="V296" s="640"/>
      <c r="W296" s="640"/>
      <c r="X296" s="640"/>
      <c r="Y296" s="640"/>
    </row>
    <row r="297" spans="3:25">
      <c r="C297" s="640"/>
      <c r="D297" s="640"/>
      <c r="E297" s="640"/>
      <c r="F297" s="640"/>
      <c r="G297" s="640"/>
      <c r="H297" s="640"/>
      <c r="I297" s="640"/>
      <c r="J297" s="640"/>
      <c r="K297" s="640"/>
      <c r="L297" s="640"/>
      <c r="M297" s="640"/>
      <c r="N297" s="640"/>
      <c r="O297" s="640"/>
      <c r="P297" s="640"/>
      <c r="Q297" s="640"/>
      <c r="R297" s="640"/>
      <c r="S297" s="640"/>
      <c r="T297" s="640"/>
      <c r="U297" s="640"/>
      <c r="V297" s="640"/>
      <c r="W297" s="640"/>
      <c r="X297" s="640"/>
      <c r="Y297" s="640"/>
    </row>
    <row r="298" spans="3:25">
      <c r="C298" s="640"/>
      <c r="D298" s="640"/>
      <c r="E298" s="640"/>
      <c r="F298" s="640"/>
      <c r="G298" s="640"/>
      <c r="H298" s="640"/>
      <c r="I298" s="640"/>
      <c r="J298" s="640"/>
      <c r="K298" s="640"/>
      <c r="L298" s="640"/>
      <c r="M298" s="640"/>
      <c r="N298" s="640"/>
      <c r="O298" s="640"/>
      <c r="P298" s="640"/>
      <c r="Q298" s="640"/>
      <c r="R298" s="640"/>
      <c r="S298" s="640"/>
      <c r="T298" s="640"/>
      <c r="U298" s="640"/>
      <c r="V298" s="640"/>
      <c r="W298" s="640"/>
      <c r="X298" s="640"/>
      <c r="Y298" s="640"/>
    </row>
    <row r="299" spans="3:25">
      <c r="C299" s="640"/>
      <c r="D299" s="640"/>
      <c r="E299" s="640"/>
      <c r="F299" s="640"/>
      <c r="G299" s="640"/>
      <c r="H299" s="640"/>
      <c r="I299" s="640"/>
      <c r="J299" s="640"/>
      <c r="K299" s="640"/>
      <c r="L299" s="640"/>
      <c r="M299" s="640"/>
      <c r="N299" s="640"/>
      <c r="O299" s="640"/>
      <c r="P299" s="640"/>
      <c r="Q299" s="640"/>
      <c r="R299" s="640"/>
      <c r="S299" s="640"/>
      <c r="T299" s="640"/>
      <c r="U299" s="640"/>
      <c r="V299" s="640"/>
      <c r="W299" s="640"/>
      <c r="X299" s="640"/>
      <c r="Y299" s="640"/>
    </row>
    <row r="300" spans="3:25">
      <c r="C300" s="640"/>
      <c r="D300" s="640"/>
      <c r="E300" s="640"/>
      <c r="F300" s="640"/>
      <c r="G300" s="640"/>
      <c r="H300" s="640"/>
      <c r="I300" s="640"/>
      <c r="J300" s="640"/>
      <c r="K300" s="640"/>
      <c r="L300" s="640"/>
      <c r="M300" s="640"/>
      <c r="N300" s="640"/>
      <c r="O300" s="640"/>
      <c r="P300" s="640"/>
      <c r="Q300" s="640"/>
      <c r="R300" s="640"/>
      <c r="S300" s="640"/>
      <c r="T300" s="640"/>
      <c r="U300" s="640"/>
      <c r="V300" s="640"/>
      <c r="W300" s="640"/>
      <c r="X300" s="640"/>
      <c r="Y300" s="640"/>
    </row>
    <row r="301" spans="3:25">
      <c r="C301" s="640"/>
      <c r="D301" s="640"/>
      <c r="E301" s="640"/>
      <c r="F301" s="640"/>
      <c r="G301" s="640"/>
      <c r="H301" s="640"/>
      <c r="I301" s="640"/>
      <c r="J301" s="640"/>
      <c r="K301" s="640"/>
      <c r="L301" s="640"/>
      <c r="M301" s="640"/>
      <c r="N301" s="640"/>
      <c r="O301" s="640"/>
      <c r="P301" s="640"/>
      <c r="Q301" s="640"/>
      <c r="R301" s="640"/>
      <c r="S301" s="640"/>
      <c r="T301" s="640"/>
      <c r="U301" s="640"/>
      <c r="V301" s="640"/>
      <c r="W301" s="640"/>
      <c r="X301" s="640"/>
      <c r="Y301" s="640"/>
    </row>
    <row r="302" spans="3:25">
      <c r="C302" s="640"/>
      <c r="D302" s="640"/>
      <c r="E302" s="640"/>
      <c r="F302" s="640"/>
      <c r="G302" s="640"/>
      <c r="H302" s="640"/>
      <c r="I302" s="640"/>
      <c r="J302" s="640"/>
      <c r="K302" s="640"/>
      <c r="L302" s="640"/>
      <c r="M302" s="640"/>
      <c r="N302" s="640"/>
      <c r="O302" s="640"/>
      <c r="P302" s="640"/>
      <c r="Q302" s="640"/>
      <c r="R302" s="640"/>
      <c r="S302" s="640"/>
      <c r="T302" s="640"/>
      <c r="U302" s="640"/>
      <c r="V302" s="640"/>
      <c r="W302" s="640"/>
      <c r="X302" s="640"/>
      <c r="Y302" s="640"/>
    </row>
    <row r="303" spans="3:25">
      <c r="C303" s="640"/>
      <c r="D303" s="640"/>
      <c r="E303" s="640"/>
      <c r="F303" s="640"/>
      <c r="G303" s="640"/>
      <c r="H303" s="640"/>
      <c r="I303" s="640"/>
      <c r="J303" s="640"/>
      <c r="K303" s="640"/>
      <c r="L303" s="640"/>
      <c r="M303" s="640"/>
      <c r="N303" s="640"/>
      <c r="O303" s="640"/>
      <c r="P303" s="640"/>
      <c r="Q303" s="640"/>
      <c r="R303" s="640"/>
      <c r="S303" s="640"/>
      <c r="T303" s="640"/>
      <c r="U303" s="640"/>
      <c r="V303" s="640"/>
      <c r="W303" s="640"/>
      <c r="X303" s="640"/>
      <c r="Y303" s="640"/>
    </row>
    <row r="304" spans="3:25">
      <c r="C304" s="640"/>
      <c r="D304" s="640"/>
      <c r="E304" s="640"/>
      <c r="F304" s="640"/>
      <c r="G304" s="640"/>
      <c r="H304" s="640"/>
      <c r="I304" s="640"/>
      <c r="J304" s="640"/>
      <c r="K304" s="640"/>
      <c r="L304" s="640"/>
      <c r="M304" s="640"/>
      <c r="N304" s="640"/>
      <c r="O304" s="640"/>
      <c r="P304" s="640"/>
      <c r="Q304" s="640"/>
      <c r="R304" s="640"/>
      <c r="S304" s="640"/>
      <c r="T304" s="640"/>
      <c r="U304" s="640"/>
      <c r="V304" s="640"/>
      <c r="W304" s="640"/>
      <c r="X304" s="640"/>
      <c r="Y304" s="640"/>
    </row>
    <row r="305" spans="3:25">
      <c r="C305" s="640"/>
      <c r="D305" s="640"/>
      <c r="E305" s="640"/>
      <c r="F305" s="640"/>
      <c r="G305" s="640"/>
      <c r="H305" s="640"/>
      <c r="I305" s="640"/>
      <c r="J305" s="640"/>
      <c r="K305" s="640"/>
      <c r="L305" s="640"/>
      <c r="M305" s="640"/>
      <c r="N305" s="640"/>
      <c r="O305" s="640"/>
      <c r="P305" s="640"/>
      <c r="Q305" s="640"/>
      <c r="R305" s="640"/>
      <c r="S305" s="640"/>
      <c r="T305" s="640"/>
      <c r="U305" s="640"/>
      <c r="V305" s="640"/>
      <c r="W305" s="640"/>
      <c r="X305" s="640"/>
      <c r="Y305" s="640"/>
    </row>
    <row r="306" spans="3:25">
      <c r="C306" s="640"/>
      <c r="D306" s="640"/>
      <c r="E306" s="640"/>
      <c r="F306" s="640"/>
      <c r="G306" s="640"/>
      <c r="H306" s="640"/>
      <c r="I306" s="640"/>
      <c r="J306" s="640"/>
      <c r="K306" s="640"/>
      <c r="L306" s="640"/>
      <c r="M306" s="640"/>
      <c r="N306" s="640"/>
      <c r="O306" s="640"/>
      <c r="P306" s="640"/>
      <c r="Q306" s="640"/>
      <c r="R306" s="640"/>
      <c r="S306" s="640"/>
      <c r="T306" s="640"/>
      <c r="U306" s="640"/>
      <c r="V306" s="640"/>
      <c r="W306" s="640"/>
      <c r="X306" s="640"/>
      <c r="Y306" s="640"/>
    </row>
    <row r="307" spans="3:25">
      <c r="C307" s="640"/>
      <c r="D307" s="640"/>
      <c r="E307" s="640"/>
      <c r="F307" s="640"/>
      <c r="G307" s="640"/>
      <c r="H307" s="640"/>
      <c r="I307" s="640"/>
      <c r="J307" s="640"/>
      <c r="K307" s="640"/>
      <c r="L307" s="640"/>
      <c r="M307" s="640"/>
      <c r="N307" s="640"/>
      <c r="O307" s="640"/>
      <c r="P307" s="640"/>
      <c r="Q307" s="640"/>
      <c r="R307" s="640"/>
      <c r="S307" s="640"/>
      <c r="T307" s="640"/>
      <c r="U307" s="640"/>
      <c r="V307" s="640"/>
      <c r="W307" s="640"/>
      <c r="X307" s="640"/>
      <c r="Y307" s="640"/>
    </row>
    <row r="308" spans="3:25">
      <c r="C308" s="640"/>
      <c r="D308" s="640"/>
      <c r="E308" s="640"/>
      <c r="F308" s="640"/>
      <c r="G308" s="640"/>
      <c r="H308" s="640"/>
      <c r="I308" s="640"/>
      <c r="J308" s="640"/>
      <c r="K308" s="640"/>
      <c r="L308" s="640"/>
      <c r="M308" s="640"/>
      <c r="N308" s="640"/>
      <c r="O308" s="640"/>
      <c r="P308" s="640"/>
      <c r="Q308" s="640"/>
      <c r="R308" s="640"/>
      <c r="S308" s="640"/>
      <c r="T308" s="640"/>
      <c r="U308" s="640"/>
      <c r="V308" s="640"/>
      <c r="W308" s="640"/>
      <c r="X308" s="640"/>
      <c r="Y308" s="640"/>
    </row>
    <row r="309" spans="3:25">
      <c r="C309" s="640"/>
      <c r="D309" s="640"/>
      <c r="E309" s="640"/>
      <c r="F309" s="640"/>
      <c r="G309" s="640"/>
      <c r="H309" s="640"/>
      <c r="I309" s="640"/>
      <c r="J309" s="640"/>
      <c r="K309" s="640"/>
      <c r="L309" s="640"/>
      <c r="M309" s="640"/>
      <c r="N309" s="640"/>
      <c r="O309" s="640"/>
      <c r="P309" s="640"/>
      <c r="Q309" s="640"/>
      <c r="R309" s="640"/>
      <c r="S309" s="640"/>
    </row>
    <row r="310" spans="3:25">
      <c r="C310" s="640"/>
      <c r="D310" s="640"/>
      <c r="E310" s="640"/>
      <c r="F310" s="640"/>
      <c r="G310" s="640"/>
      <c r="H310" s="640"/>
      <c r="I310" s="640"/>
      <c r="J310" s="640"/>
      <c r="K310" s="640"/>
      <c r="L310" s="640"/>
      <c r="M310" s="640"/>
      <c r="N310" s="640"/>
      <c r="O310" s="640"/>
      <c r="P310" s="640"/>
      <c r="Q310" s="640"/>
      <c r="R310" s="640"/>
      <c r="S310" s="640"/>
    </row>
    <row r="311" spans="3:25">
      <c r="C311" s="640"/>
      <c r="D311" s="640"/>
      <c r="E311" s="640"/>
      <c r="F311" s="640"/>
      <c r="G311" s="640"/>
      <c r="H311" s="640"/>
      <c r="I311" s="640"/>
      <c r="J311" s="640"/>
      <c r="K311" s="640"/>
      <c r="L311" s="640"/>
      <c r="M311" s="640"/>
      <c r="N311" s="640"/>
      <c r="O311" s="640"/>
      <c r="P311" s="640"/>
      <c r="Q311" s="640"/>
      <c r="R311" s="640"/>
      <c r="S311" s="640"/>
    </row>
    <row r="312" spans="3:25">
      <c r="C312" s="640"/>
      <c r="D312" s="640"/>
      <c r="E312" s="640"/>
      <c r="F312" s="640"/>
      <c r="G312" s="640"/>
      <c r="H312" s="640"/>
      <c r="I312" s="640"/>
      <c r="J312" s="640"/>
      <c r="K312" s="640"/>
      <c r="L312" s="640"/>
      <c r="M312" s="640"/>
      <c r="N312" s="640"/>
      <c r="O312" s="640"/>
      <c r="P312" s="640"/>
      <c r="Q312" s="640"/>
      <c r="R312" s="640"/>
      <c r="S312" s="640"/>
    </row>
    <row r="313" spans="3:25">
      <c r="C313" s="640"/>
      <c r="D313" s="640"/>
      <c r="E313" s="640"/>
      <c r="F313" s="640"/>
      <c r="G313" s="640"/>
      <c r="H313" s="640"/>
      <c r="I313" s="640"/>
      <c r="J313" s="640"/>
      <c r="K313" s="640"/>
      <c r="L313" s="640"/>
      <c r="M313" s="640"/>
      <c r="N313" s="640"/>
      <c r="O313" s="640"/>
      <c r="P313" s="640"/>
      <c r="Q313" s="640"/>
      <c r="R313" s="640"/>
      <c r="S313" s="640"/>
    </row>
    <row r="314" spans="3:25">
      <c r="C314" s="640"/>
      <c r="D314" s="640"/>
      <c r="E314" s="640"/>
      <c r="F314" s="640"/>
      <c r="G314" s="640"/>
      <c r="H314" s="640"/>
      <c r="I314" s="640"/>
      <c r="J314" s="640"/>
      <c r="K314" s="640"/>
      <c r="L314" s="640"/>
      <c r="M314" s="640"/>
      <c r="N314" s="640"/>
      <c r="O314" s="640"/>
      <c r="P314" s="640"/>
      <c r="Q314" s="640"/>
      <c r="R314" s="640"/>
      <c r="S314" s="640"/>
    </row>
    <row r="315" spans="3:25">
      <c r="C315" s="640"/>
      <c r="D315" s="640"/>
      <c r="E315" s="640"/>
      <c r="F315" s="640"/>
      <c r="G315" s="640"/>
      <c r="H315" s="640"/>
      <c r="I315" s="640"/>
      <c r="J315" s="640"/>
      <c r="K315" s="640"/>
      <c r="L315" s="640"/>
      <c r="M315" s="640"/>
      <c r="N315" s="640"/>
      <c r="O315" s="640"/>
      <c r="P315" s="640"/>
      <c r="Q315" s="640"/>
      <c r="R315" s="640"/>
      <c r="S315" s="640"/>
    </row>
    <row r="316" spans="3:25">
      <c r="C316" s="640"/>
      <c r="D316" s="640"/>
      <c r="E316" s="640"/>
      <c r="F316" s="640"/>
      <c r="G316" s="640"/>
      <c r="H316" s="640"/>
      <c r="I316" s="640"/>
      <c r="J316" s="640"/>
      <c r="K316" s="640"/>
      <c r="L316" s="640"/>
      <c r="M316" s="640"/>
      <c r="N316" s="640"/>
      <c r="O316" s="640"/>
      <c r="P316" s="640"/>
      <c r="Q316" s="640"/>
      <c r="R316" s="640"/>
      <c r="S316" s="640"/>
    </row>
  </sheetData>
  <mergeCells count="9">
    <mergeCell ref="C107:R107"/>
    <mergeCell ref="C108:R108"/>
    <mergeCell ref="C109:R109"/>
    <mergeCell ref="C101:R101"/>
    <mergeCell ref="C102:R102"/>
    <mergeCell ref="C103:R103"/>
    <mergeCell ref="C104:R104"/>
    <mergeCell ref="C105:R105"/>
    <mergeCell ref="C106:R106"/>
  </mergeCells>
  <printOptions horizontalCentered="1"/>
  <pageMargins left="0.3" right="0.3" top="0.77" bottom="0.75" header="0.5" footer="0.5"/>
  <pageSetup scale="35" fitToHeight="0" orientation="landscape" r:id="rId1"/>
  <headerFooter alignWithMargins="0"/>
  <rowBreaks count="1" manualBreakCount="1">
    <brk id="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9"/>
  <sheetViews>
    <sheetView workbookViewId="0">
      <selection activeCell="F20" sqref="F20"/>
    </sheetView>
  </sheetViews>
  <sheetFormatPr defaultRowHeight="15"/>
  <cols>
    <col min="1" max="1" width="10.5703125" customWidth="1"/>
    <col min="2" max="2" width="15.7109375" customWidth="1"/>
    <col min="3" max="3" width="22.85546875" customWidth="1"/>
    <col min="4" max="4" width="16.140625" customWidth="1"/>
    <col min="5" max="5" width="13.7109375" bestFit="1" customWidth="1"/>
    <col min="6" max="6" width="10.5703125" bestFit="1" customWidth="1"/>
    <col min="7" max="8" width="12.7109375" bestFit="1" customWidth="1"/>
    <col min="9" max="9" width="12.5703125" bestFit="1" customWidth="1"/>
  </cols>
  <sheetData>
    <row r="1" spans="1:10">
      <c r="C1" s="264"/>
      <c r="D1" s="265"/>
      <c r="E1" s="266"/>
      <c r="F1" s="267"/>
    </row>
    <row r="2" spans="1:10">
      <c r="A2" s="268" t="s">
        <v>411</v>
      </c>
      <c r="G2" s="268"/>
    </row>
    <row r="3" spans="1:10">
      <c r="D3" s="269"/>
    </row>
    <row r="4" spans="1:10" ht="45.75" thickBot="1">
      <c r="A4" s="270" t="s">
        <v>412</v>
      </c>
      <c r="B4" s="270" t="s">
        <v>413</v>
      </c>
      <c r="C4" s="271" t="s">
        <v>414</v>
      </c>
      <c r="D4" s="272" t="s">
        <v>415</v>
      </c>
      <c r="G4" s="268"/>
      <c r="J4" s="273"/>
    </row>
    <row r="5" spans="1:10">
      <c r="A5" t="s">
        <v>416</v>
      </c>
      <c r="B5" s="486">
        <v>2015</v>
      </c>
      <c r="C5" s="274">
        <v>2.8E-3</v>
      </c>
      <c r="D5" s="382">
        <v>1.42E-3</v>
      </c>
      <c r="E5" s="285"/>
      <c r="F5" s="274"/>
    </row>
    <row r="6" spans="1:10">
      <c r="A6" t="s">
        <v>417</v>
      </c>
      <c r="B6" s="486">
        <v>2015</v>
      </c>
      <c r="C6" s="274">
        <v>2.5000000000000001E-3</v>
      </c>
      <c r="D6" s="382">
        <v>1.42E-3</v>
      </c>
      <c r="E6" s="285"/>
      <c r="F6" s="274"/>
      <c r="G6" s="268"/>
    </row>
    <row r="7" spans="1:10">
      <c r="A7" t="s">
        <v>418</v>
      </c>
      <c r="B7" s="486">
        <v>2015</v>
      </c>
      <c r="C7" s="274">
        <v>2.8E-3</v>
      </c>
      <c r="D7" s="382">
        <v>1.42E-3</v>
      </c>
      <c r="E7" s="285"/>
      <c r="F7" s="274"/>
    </row>
    <row r="8" spans="1:10">
      <c r="A8" t="s">
        <v>419</v>
      </c>
      <c r="B8" s="486">
        <v>2015</v>
      </c>
      <c r="C8" s="274">
        <v>2.7000000000000001E-3</v>
      </c>
      <c r="D8" s="382">
        <v>1.4300000000000001E-3</v>
      </c>
      <c r="E8" s="285"/>
      <c r="F8" s="274"/>
      <c r="G8" s="268"/>
    </row>
    <row r="9" spans="1:10">
      <c r="A9" t="s">
        <v>420</v>
      </c>
      <c r="B9" s="486">
        <v>2015</v>
      </c>
      <c r="C9" s="274">
        <v>2.8E-3</v>
      </c>
      <c r="D9" s="382">
        <v>1.4300000000000001E-3</v>
      </c>
      <c r="E9" s="285"/>
      <c r="F9" s="274"/>
    </row>
    <row r="10" spans="1:10">
      <c r="A10" t="s">
        <v>421</v>
      </c>
      <c r="B10" s="486">
        <v>2015</v>
      </c>
      <c r="C10" s="274">
        <v>2.7000000000000001E-3</v>
      </c>
      <c r="D10" s="382">
        <v>1.4300000000000001E-3</v>
      </c>
      <c r="E10" s="285"/>
      <c r="F10" s="274"/>
      <c r="G10" s="268"/>
    </row>
    <row r="11" spans="1:10">
      <c r="A11" t="s">
        <v>422</v>
      </c>
      <c r="B11" s="486">
        <v>2015</v>
      </c>
      <c r="C11" s="274">
        <v>2.8E-3</v>
      </c>
      <c r="D11" s="382">
        <v>1.4400000000000001E-3</v>
      </c>
      <c r="E11" s="285"/>
      <c r="F11" s="274"/>
    </row>
    <row r="12" spans="1:10">
      <c r="A12" t="s">
        <v>423</v>
      </c>
      <c r="B12" s="486">
        <v>2015</v>
      </c>
      <c r="C12" s="274">
        <v>2.8E-3</v>
      </c>
      <c r="D12" s="382">
        <v>1.4499999999999999E-3</v>
      </c>
      <c r="E12" s="285"/>
      <c r="F12" s="274"/>
      <c r="G12" s="268"/>
    </row>
    <row r="13" spans="1:10">
      <c r="A13" t="s">
        <v>424</v>
      </c>
      <c r="B13" s="486">
        <v>2015</v>
      </c>
      <c r="C13" s="274">
        <v>2.7000000000000001E-3</v>
      </c>
      <c r="D13" s="382">
        <v>1.4499999999999999E-3</v>
      </c>
      <c r="E13" s="285"/>
      <c r="F13" s="274"/>
    </row>
    <row r="14" spans="1:10">
      <c r="A14" t="s">
        <v>425</v>
      </c>
      <c r="B14" s="486">
        <v>2015</v>
      </c>
      <c r="C14" s="274">
        <v>2.8E-3</v>
      </c>
      <c r="D14" s="382">
        <v>1.4400000000000001E-3</v>
      </c>
      <c r="E14" s="285"/>
      <c r="F14" s="274"/>
      <c r="G14" s="268"/>
    </row>
    <row r="15" spans="1:10">
      <c r="A15" t="s">
        <v>426</v>
      </c>
      <c r="B15" s="486">
        <v>2015</v>
      </c>
      <c r="C15" s="274">
        <v>2.7000000000000001E-3</v>
      </c>
      <c r="D15" s="382">
        <v>1.4400000000000001E-3</v>
      </c>
      <c r="E15" s="285"/>
      <c r="F15" s="274"/>
    </row>
    <row r="16" spans="1:10">
      <c r="A16" t="s">
        <v>427</v>
      </c>
      <c r="B16" s="486">
        <v>2015</v>
      </c>
      <c r="C16" s="274">
        <v>2.8E-3</v>
      </c>
      <c r="D16" s="382">
        <v>1.49E-3</v>
      </c>
      <c r="E16" s="285"/>
      <c r="F16" s="274"/>
      <c r="G16" s="268"/>
    </row>
    <row r="17" spans="1:9">
      <c r="A17" t="s">
        <v>416</v>
      </c>
      <c r="B17" s="486">
        <v>2016</v>
      </c>
      <c r="C17" s="274">
        <v>2.8E-3</v>
      </c>
      <c r="D17" s="382">
        <v>1.6800000000000001E-3</v>
      </c>
      <c r="E17" s="285"/>
      <c r="F17" s="274"/>
    </row>
    <row r="18" spans="1:9">
      <c r="A18" t="s">
        <v>417</v>
      </c>
      <c r="B18" s="486">
        <v>2016</v>
      </c>
      <c r="C18" s="274">
        <v>2.5999999999999999E-3</v>
      </c>
      <c r="D18" s="382">
        <v>1.6800000000000001E-3</v>
      </c>
      <c r="E18" s="285"/>
      <c r="F18" s="274"/>
      <c r="G18" s="268"/>
    </row>
    <row r="19" spans="1:9">
      <c r="A19" t="s">
        <v>418</v>
      </c>
      <c r="B19" s="486">
        <v>2016</v>
      </c>
      <c r="C19" s="274">
        <v>2.8E-3</v>
      </c>
      <c r="D19" s="382">
        <v>1.6900000000000001E-3</v>
      </c>
      <c r="E19" s="285"/>
      <c r="F19" s="274"/>
    </row>
    <row r="20" spans="1:9">
      <c r="A20" t="s">
        <v>419</v>
      </c>
      <c r="B20" s="486">
        <v>2016</v>
      </c>
      <c r="C20" s="274">
        <v>2.8E-3</v>
      </c>
      <c r="D20" s="382">
        <v>1.6900000000000001E-3</v>
      </c>
      <c r="E20" s="285"/>
      <c r="F20" s="274"/>
      <c r="G20" s="268"/>
    </row>
    <row r="21" spans="1:9">
      <c r="A21" t="s">
        <v>420</v>
      </c>
      <c r="B21" s="486">
        <v>2016</v>
      </c>
      <c r="C21" s="274">
        <v>2.8999999999999998E-3</v>
      </c>
      <c r="D21" s="382">
        <v>1.6900000000000001E-3</v>
      </c>
      <c r="E21" s="285"/>
      <c r="F21" s="274"/>
    </row>
    <row r="22" spans="1:9">
      <c r="A22" s="274" t="s">
        <v>421</v>
      </c>
      <c r="B22" s="486">
        <v>2016</v>
      </c>
      <c r="C22" s="274">
        <v>2.8E-3</v>
      </c>
      <c r="D22" s="382">
        <v>1.72E-3</v>
      </c>
      <c r="E22" s="285"/>
      <c r="F22" s="274"/>
      <c r="G22" s="268"/>
    </row>
    <row r="23" spans="1:9">
      <c r="A23" s="487" t="s">
        <v>727</v>
      </c>
      <c r="B23" s="275">
        <v>2016</v>
      </c>
      <c r="C23" s="284">
        <v>2.8E-3</v>
      </c>
      <c r="D23" s="383">
        <v>1.7799999999999999E-3</v>
      </c>
      <c r="E23" s="285"/>
      <c r="F23" s="274"/>
    </row>
    <row r="24" spans="1:9">
      <c r="B24" s="276" t="s">
        <v>428</v>
      </c>
      <c r="C24" s="277">
        <f>AVERAGE(C5:C23)</f>
        <v>2.7578947368421046E-3</v>
      </c>
      <c r="D24" s="277">
        <f>AVERAGE(D5:D23)</f>
        <v>1.5363157894736842E-3</v>
      </c>
      <c r="F24" s="277"/>
      <c r="G24" s="268"/>
    </row>
    <row r="25" spans="1:9">
      <c r="B25" s="276" t="s">
        <v>429</v>
      </c>
      <c r="C25" s="278">
        <v>12</v>
      </c>
      <c r="D25" s="279">
        <v>12</v>
      </c>
      <c r="F25" s="279"/>
    </row>
    <row r="26" spans="1:9">
      <c r="B26" s="276" t="s">
        <v>430</v>
      </c>
      <c r="C26" s="277">
        <f>C24*C25</f>
        <v>3.3094736842105253E-2</v>
      </c>
      <c r="D26" s="277">
        <f>D24*D25</f>
        <v>1.8435789473684211E-2</v>
      </c>
      <c r="F26" s="277"/>
      <c r="H26" s="276"/>
      <c r="I26" s="277"/>
    </row>
    <row r="27" spans="1:9">
      <c r="C27" s="264" t="s">
        <v>447</v>
      </c>
      <c r="D27" s="280" t="s">
        <v>448</v>
      </c>
    </row>
    <row r="28" spans="1:9">
      <c r="D28" s="269"/>
    </row>
    <row r="29" spans="1:9">
      <c r="A29" s="486" t="s">
        <v>728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23"/>
  <sheetViews>
    <sheetView topLeftCell="A176" zoomScale="80" zoomScaleNormal="80" zoomScaleSheetLayoutView="80" workbookViewId="0">
      <selection activeCell="J26" sqref="J26"/>
    </sheetView>
  </sheetViews>
  <sheetFormatPr defaultColWidth="11.42578125" defaultRowHeight="11.25"/>
  <cols>
    <col min="1" max="1" width="7.7109375" style="24" customWidth="1"/>
    <col min="2" max="2" width="2.5703125" style="24" customWidth="1"/>
    <col min="3" max="3" width="44" style="24" customWidth="1"/>
    <col min="4" max="4" width="35.28515625" style="24" customWidth="1"/>
    <col min="5" max="5" width="20" style="24" customWidth="1"/>
    <col min="6" max="6" width="9.42578125" style="24" customWidth="1"/>
    <col min="7" max="7" width="8.28515625" style="24" customWidth="1"/>
    <col min="8" max="8" width="12.85546875" style="24" customWidth="1"/>
    <col min="9" max="9" width="10.28515625" style="24" customWidth="1"/>
    <col min="10" max="10" width="17.5703125" style="24" customWidth="1"/>
    <col min="11" max="11" width="4" style="24" customWidth="1"/>
    <col min="12" max="12" width="44.140625" style="24" bestFit="1" customWidth="1"/>
    <col min="13" max="13" width="2.42578125" style="24" customWidth="1"/>
    <col min="14" max="14" width="24.5703125" style="24" customWidth="1"/>
    <col min="15" max="16" width="15.42578125" style="24" customWidth="1"/>
    <col min="17" max="17" width="18" style="24" bestFit="1" customWidth="1"/>
    <col min="18" max="18" width="11.42578125" style="24"/>
    <col min="19" max="19" width="15.5703125" style="24" customWidth="1"/>
    <col min="20" max="16384" width="11.42578125" style="24"/>
  </cols>
  <sheetData>
    <row r="1" spans="1:20" ht="15">
      <c r="L1" s="678" t="s">
        <v>602</v>
      </c>
      <c r="M1" s="678"/>
    </row>
    <row r="2" spans="1:20" ht="15">
      <c r="A2" s="67"/>
      <c r="B2" s="67"/>
      <c r="C2" s="85"/>
      <c r="D2" s="85"/>
      <c r="E2" s="86"/>
      <c r="F2" s="85"/>
      <c r="G2" s="85"/>
      <c r="H2" s="85"/>
      <c r="I2" s="33"/>
      <c r="J2" s="33"/>
      <c r="K2" s="33"/>
      <c r="L2" s="678" t="s">
        <v>410</v>
      </c>
      <c r="M2" s="678"/>
      <c r="N2" s="55"/>
      <c r="O2" s="31"/>
      <c r="P2" s="55"/>
      <c r="Q2" s="31"/>
      <c r="R2" s="31"/>
      <c r="S2" s="31"/>
    </row>
    <row r="3" spans="1:20" ht="15">
      <c r="A3" s="67"/>
      <c r="B3" s="67"/>
      <c r="C3" s="85"/>
      <c r="D3" s="85"/>
      <c r="E3" s="86"/>
      <c r="F3" s="85"/>
      <c r="G3" s="85"/>
      <c r="H3" s="85"/>
      <c r="I3" s="33"/>
      <c r="J3" s="33"/>
      <c r="K3" s="33"/>
      <c r="L3" s="33"/>
      <c r="M3" s="55"/>
      <c r="N3" s="55"/>
      <c r="O3" s="31"/>
      <c r="P3" s="55"/>
      <c r="Q3" s="31"/>
      <c r="R3" s="31"/>
      <c r="S3" s="31"/>
    </row>
    <row r="4" spans="1:20" ht="16.5">
      <c r="A4" s="67"/>
      <c r="B4" s="67"/>
      <c r="C4" s="85" t="s">
        <v>409</v>
      </c>
      <c r="D4" s="85"/>
      <c r="E4" s="86" t="s">
        <v>18</v>
      </c>
      <c r="F4" s="85"/>
      <c r="G4" s="85"/>
      <c r="H4" s="85"/>
      <c r="I4" s="33"/>
      <c r="J4" s="261" t="s">
        <v>733</v>
      </c>
      <c r="K4" s="36"/>
      <c r="L4" s="36"/>
      <c r="M4" s="46"/>
      <c r="N4" s="55"/>
      <c r="O4" s="31"/>
      <c r="P4" s="55"/>
      <c r="Q4" s="31"/>
      <c r="R4" s="31"/>
      <c r="S4" s="31"/>
    </row>
    <row r="5" spans="1:20" ht="15">
      <c r="A5" s="67"/>
      <c r="B5" s="67"/>
      <c r="C5" s="85"/>
      <c r="D5" s="79"/>
      <c r="E5" s="84" t="s">
        <v>408</v>
      </c>
      <c r="F5" s="79"/>
      <c r="G5" s="79"/>
      <c r="H5" s="79"/>
      <c r="I5" s="33"/>
      <c r="J5" s="33"/>
      <c r="K5" s="33"/>
      <c r="L5" s="33"/>
      <c r="M5" s="55"/>
      <c r="N5" s="55"/>
      <c r="O5" s="31"/>
      <c r="P5" s="55"/>
      <c r="Q5" s="31"/>
      <c r="R5" s="31"/>
      <c r="S5" s="31"/>
    </row>
    <row r="6" spans="1:20" ht="15">
      <c r="A6" s="67"/>
      <c r="B6" s="67"/>
      <c r="C6" s="33"/>
      <c r="D6" s="33"/>
      <c r="E6" s="33"/>
      <c r="F6" s="33"/>
      <c r="G6" s="33"/>
      <c r="H6" s="33"/>
      <c r="I6" s="33"/>
      <c r="J6" s="33"/>
      <c r="K6" s="33"/>
      <c r="L6" s="33"/>
      <c r="M6" s="55"/>
      <c r="N6" s="55"/>
      <c r="O6" s="31"/>
      <c r="P6" s="55"/>
      <c r="Q6" s="31"/>
      <c r="R6" s="31"/>
      <c r="S6" s="31"/>
    </row>
    <row r="7" spans="1:20" ht="15">
      <c r="A7" s="81"/>
      <c r="B7" s="67"/>
      <c r="C7" s="33"/>
      <c r="D7" s="33"/>
      <c r="E7" s="260" t="s">
        <v>19</v>
      </c>
      <c r="F7" s="33"/>
      <c r="G7" s="33"/>
      <c r="H7" s="33"/>
      <c r="I7" s="33"/>
      <c r="J7" s="33"/>
      <c r="K7" s="33"/>
      <c r="L7" s="33"/>
      <c r="M7" s="55"/>
      <c r="N7" s="55"/>
      <c r="O7" s="31"/>
      <c r="P7" s="55"/>
      <c r="Q7" s="31"/>
      <c r="R7" s="31"/>
      <c r="S7" s="31"/>
    </row>
    <row r="8" spans="1:20" ht="15">
      <c r="A8" s="81"/>
      <c r="B8" s="67"/>
      <c r="C8" s="33"/>
      <c r="D8" s="33"/>
      <c r="E8" s="170"/>
      <c r="F8" s="33"/>
      <c r="G8" s="33"/>
      <c r="H8" s="33"/>
      <c r="I8" s="33"/>
      <c r="J8" s="33"/>
      <c r="K8" s="33"/>
      <c r="L8" s="33"/>
      <c r="M8" s="55"/>
      <c r="N8" s="55"/>
      <c r="O8" s="31"/>
      <c r="P8" s="55"/>
      <c r="Q8" s="31"/>
      <c r="R8" s="31"/>
      <c r="S8" s="31"/>
    </row>
    <row r="9" spans="1:20" ht="15">
      <c r="A9" s="47" t="s">
        <v>24</v>
      </c>
      <c r="B9" s="67"/>
      <c r="C9" s="33"/>
      <c r="D9" s="33"/>
      <c r="E9" s="170"/>
      <c r="F9" s="33"/>
      <c r="G9" s="33"/>
      <c r="H9" s="33"/>
      <c r="I9" s="33"/>
      <c r="J9" s="47" t="s">
        <v>338</v>
      </c>
      <c r="K9" s="33"/>
      <c r="L9" s="33"/>
      <c r="M9" s="55"/>
      <c r="N9" s="55"/>
      <c r="O9" s="31"/>
      <c r="P9" s="55"/>
      <c r="Q9" s="31"/>
      <c r="R9" s="31"/>
      <c r="S9" s="31"/>
    </row>
    <row r="10" spans="1:20" ht="15.75" thickBot="1">
      <c r="A10" s="118" t="s">
        <v>27</v>
      </c>
      <c r="B10" s="67"/>
      <c r="C10" s="33"/>
      <c r="D10" s="33"/>
      <c r="E10" s="33"/>
      <c r="F10" s="33"/>
      <c r="G10" s="33"/>
      <c r="H10" s="33"/>
      <c r="I10" s="33"/>
      <c r="J10" s="118" t="s">
        <v>407</v>
      </c>
      <c r="K10" s="33"/>
      <c r="L10" s="33"/>
      <c r="M10" s="55"/>
      <c r="N10" s="55"/>
      <c r="O10" s="31"/>
      <c r="P10" s="55"/>
      <c r="Q10" s="31"/>
      <c r="R10" s="31"/>
      <c r="S10" s="31"/>
    </row>
    <row r="11" spans="1:20" ht="15">
      <c r="A11" s="47">
        <v>1</v>
      </c>
      <c r="B11" s="67"/>
      <c r="C11" s="33" t="s">
        <v>406</v>
      </c>
      <c r="D11" s="33"/>
      <c r="E11" s="245"/>
      <c r="F11" s="33"/>
      <c r="G11" s="33"/>
      <c r="H11" s="33"/>
      <c r="I11" s="33"/>
      <c r="J11" s="259">
        <f>+J215</f>
        <v>99675404.467415005</v>
      </c>
      <c r="K11" s="33"/>
      <c r="L11" s="33"/>
      <c r="M11" s="55"/>
      <c r="N11" s="55"/>
      <c r="O11" s="31"/>
      <c r="P11" s="55"/>
      <c r="Q11" s="31"/>
      <c r="R11" s="31"/>
      <c r="S11" s="31"/>
    </row>
    <row r="12" spans="1:20" ht="15">
      <c r="A12" s="47"/>
      <c r="B12" s="67"/>
      <c r="C12" s="33"/>
      <c r="D12" s="33"/>
      <c r="E12" s="33"/>
      <c r="F12" s="33"/>
      <c r="G12" s="33"/>
      <c r="H12" s="33"/>
      <c r="I12" s="33"/>
      <c r="J12" s="245"/>
      <c r="K12" s="33"/>
      <c r="L12" s="33"/>
      <c r="M12" s="55"/>
      <c r="N12" s="55"/>
      <c r="O12" s="31"/>
      <c r="P12" s="55"/>
      <c r="Q12" s="31"/>
      <c r="R12" s="31"/>
      <c r="S12" s="31"/>
    </row>
    <row r="13" spans="1:20" ht="15">
      <c r="A13" s="47"/>
      <c r="B13" s="67"/>
      <c r="C13" s="33"/>
      <c r="D13" s="33"/>
      <c r="E13" s="33"/>
      <c r="F13" s="33"/>
      <c r="G13" s="33"/>
      <c r="H13" s="33"/>
      <c r="I13" s="33"/>
      <c r="J13" s="245"/>
      <c r="K13" s="33"/>
      <c r="L13" s="33"/>
      <c r="M13" s="55"/>
      <c r="N13" s="55"/>
      <c r="O13" s="31"/>
      <c r="P13" s="55"/>
      <c r="Q13" s="31"/>
      <c r="R13" s="31"/>
      <c r="S13" s="31"/>
    </row>
    <row r="14" spans="1:20" ht="15.75" thickBot="1">
      <c r="A14" s="47" t="s">
        <v>5</v>
      </c>
      <c r="B14" s="67"/>
      <c r="C14" s="85" t="s">
        <v>405</v>
      </c>
      <c r="D14" s="79" t="s">
        <v>404</v>
      </c>
      <c r="E14" s="118" t="s">
        <v>403</v>
      </c>
      <c r="F14" s="79"/>
      <c r="G14" s="258" t="s">
        <v>26</v>
      </c>
      <c r="H14" s="258"/>
      <c r="I14" s="33"/>
      <c r="J14" s="245"/>
      <c r="K14" s="33"/>
      <c r="L14" s="33"/>
      <c r="M14" s="55"/>
      <c r="N14" s="55"/>
      <c r="O14" s="31"/>
      <c r="P14" s="55"/>
      <c r="Q14" s="31"/>
      <c r="R14" s="31"/>
      <c r="S14" s="31"/>
    </row>
    <row r="15" spans="1:20" ht="15">
      <c r="A15" s="47">
        <v>2</v>
      </c>
      <c r="B15" s="67"/>
      <c r="C15" s="85" t="s">
        <v>402</v>
      </c>
      <c r="D15" s="79" t="s">
        <v>401</v>
      </c>
      <c r="E15" s="79">
        <f>J298</f>
        <v>0</v>
      </c>
      <c r="F15" s="79"/>
      <c r="G15" s="79" t="s">
        <v>192</v>
      </c>
      <c r="H15" s="139">
        <f>J251</f>
        <v>0.95525076919902885</v>
      </c>
      <c r="I15" s="79"/>
      <c r="J15" s="79">
        <f>+H15*E15</f>
        <v>0</v>
      </c>
      <c r="K15" s="33"/>
      <c r="L15" s="33"/>
      <c r="M15" s="55"/>
      <c r="N15" s="49"/>
      <c r="O15" s="48"/>
      <c r="P15" s="49"/>
      <c r="Q15" s="48"/>
      <c r="R15" s="48"/>
      <c r="S15" s="48"/>
      <c r="T15" s="25"/>
    </row>
    <row r="16" spans="1:20" ht="15">
      <c r="A16" s="47">
        <v>3</v>
      </c>
      <c r="B16" s="67"/>
      <c r="C16" s="85" t="s">
        <v>400</v>
      </c>
      <c r="D16" s="79" t="s">
        <v>399</v>
      </c>
      <c r="E16" s="79">
        <f>J305</f>
        <v>2831264.4999999925</v>
      </c>
      <c r="F16" s="79"/>
      <c r="G16" s="79" t="str">
        <f>+G15</f>
        <v>TP</v>
      </c>
      <c r="H16" s="139">
        <f>+H15</f>
        <v>0.95525076919902885</v>
      </c>
      <c r="I16" s="79"/>
      <c r="J16" s="79">
        <f>+H16*E16</f>
        <v>2704567.5914308969</v>
      </c>
      <c r="K16" s="33"/>
      <c r="L16" s="33"/>
      <c r="M16" s="55"/>
      <c r="N16" s="49"/>
      <c r="O16" s="48"/>
      <c r="P16" s="49"/>
      <c r="Q16" s="48"/>
      <c r="R16" s="48"/>
      <c r="S16" s="48"/>
      <c r="T16" s="25"/>
    </row>
    <row r="17" spans="1:20" ht="15">
      <c r="A17" s="47">
        <v>4</v>
      </c>
      <c r="B17" s="67"/>
      <c r="C17" s="85" t="s">
        <v>398</v>
      </c>
      <c r="D17" s="79"/>
      <c r="E17" s="249">
        <v>0</v>
      </c>
      <c r="F17" s="79"/>
      <c r="G17" s="79" t="s">
        <v>192</v>
      </c>
      <c r="H17" s="139">
        <f>+H15</f>
        <v>0.95525076919902885</v>
      </c>
      <c r="I17" s="79"/>
      <c r="J17" s="79">
        <f>+H17*E17</f>
        <v>0</v>
      </c>
      <c r="K17" s="33"/>
      <c r="L17" s="33"/>
      <c r="M17" s="55"/>
      <c r="N17" s="257" t="s">
        <v>397</v>
      </c>
      <c r="O17" s="48"/>
      <c r="P17" s="49"/>
      <c r="Q17" s="48"/>
      <c r="R17" s="48"/>
      <c r="S17" s="48"/>
      <c r="T17" s="25"/>
    </row>
    <row r="18" spans="1:20" ht="15.75" thickBot="1">
      <c r="A18" s="47">
        <v>5</v>
      </c>
      <c r="B18" s="67"/>
      <c r="C18" s="85" t="s">
        <v>396</v>
      </c>
      <c r="D18" s="79"/>
      <c r="E18" s="249">
        <v>0</v>
      </c>
      <c r="F18" s="79"/>
      <c r="G18" s="79" t="s">
        <v>192</v>
      </c>
      <c r="H18" s="139">
        <f>+H15</f>
        <v>0.95525076919902885</v>
      </c>
      <c r="I18" s="79"/>
      <c r="J18" s="138">
        <f>+H18*E18</f>
        <v>0</v>
      </c>
      <c r="K18" s="33"/>
      <c r="L18" s="33"/>
      <c r="M18" s="55"/>
      <c r="N18" s="257" t="s">
        <v>395</v>
      </c>
      <c r="O18" s="48"/>
      <c r="P18" s="49"/>
      <c r="Q18" s="48"/>
      <c r="R18" s="48"/>
      <c r="S18" s="48"/>
      <c r="T18" s="25"/>
    </row>
    <row r="19" spans="1:20" ht="15">
      <c r="A19" s="47">
        <v>6</v>
      </c>
      <c r="B19" s="67"/>
      <c r="C19" s="85" t="s">
        <v>394</v>
      </c>
      <c r="D19" s="33"/>
      <c r="E19" s="250" t="s">
        <v>5</v>
      </c>
      <c r="F19" s="79"/>
      <c r="G19" s="79"/>
      <c r="H19" s="139"/>
      <c r="I19" s="79"/>
      <c r="J19" s="79">
        <f>SUM(J15:J18)</f>
        <v>2704567.5914308969</v>
      </c>
      <c r="K19" s="33"/>
      <c r="L19" s="33"/>
      <c r="M19" s="55"/>
      <c r="N19" s="49"/>
      <c r="O19" s="48"/>
      <c r="P19" s="49"/>
      <c r="Q19" s="48"/>
      <c r="R19" s="48"/>
      <c r="S19" s="48"/>
      <c r="T19" s="25"/>
    </row>
    <row r="20" spans="1:20" ht="15">
      <c r="A20" s="47"/>
      <c r="B20" s="67"/>
      <c r="C20" s="67"/>
      <c r="D20" s="33"/>
      <c r="E20" s="79" t="s">
        <v>5</v>
      </c>
      <c r="F20" s="33"/>
      <c r="G20" s="33"/>
      <c r="H20" s="139"/>
      <c r="I20" s="33"/>
      <c r="J20" s="67"/>
      <c r="K20" s="33"/>
      <c r="L20" s="33"/>
      <c r="M20" s="55"/>
      <c r="N20" s="49"/>
      <c r="O20" s="48"/>
      <c r="P20" s="49"/>
      <c r="Q20" s="48"/>
      <c r="R20" s="48"/>
      <c r="S20" s="48"/>
      <c r="T20" s="25"/>
    </row>
    <row r="21" spans="1:20" ht="15">
      <c r="A21" s="45" t="s">
        <v>393</v>
      </c>
      <c r="B21" s="124"/>
      <c r="C21" s="210" t="s">
        <v>2</v>
      </c>
      <c r="D21" s="36"/>
      <c r="E21" s="112"/>
      <c r="F21" s="36"/>
      <c r="G21" s="36"/>
      <c r="H21" s="254"/>
      <c r="I21" s="36"/>
      <c r="J21" s="192">
        <v>100054293</v>
      </c>
      <c r="K21" s="33"/>
      <c r="L21" s="33"/>
      <c r="M21" s="55"/>
      <c r="N21" s="49"/>
      <c r="O21" s="48"/>
      <c r="P21" s="49"/>
      <c r="Q21" s="48"/>
      <c r="R21" s="48"/>
      <c r="S21" s="48"/>
      <c r="T21" s="25"/>
    </row>
    <row r="22" spans="1:20" ht="15.75" thickBot="1">
      <c r="A22" s="45" t="s">
        <v>392</v>
      </c>
      <c r="B22" s="124"/>
      <c r="C22" s="210" t="s">
        <v>3</v>
      </c>
      <c r="D22" s="36"/>
      <c r="E22" s="112"/>
      <c r="F22" s="36"/>
      <c r="G22" s="36"/>
      <c r="H22" s="254"/>
      <c r="I22" s="36"/>
      <c r="J22" s="387">
        <v>96975134.499834463</v>
      </c>
      <c r="K22" s="33"/>
      <c r="L22" s="33"/>
      <c r="M22" s="55"/>
      <c r="N22" s="49"/>
      <c r="O22" s="48"/>
      <c r="P22" s="49"/>
      <c r="Q22" s="48"/>
      <c r="R22" s="48"/>
      <c r="S22" s="48"/>
      <c r="T22" s="25"/>
    </row>
    <row r="23" spans="1:20" ht="15">
      <c r="A23" s="45" t="s">
        <v>391</v>
      </c>
      <c r="B23" s="124"/>
      <c r="C23" s="210" t="s">
        <v>4</v>
      </c>
      <c r="D23" s="36" t="s">
        <v>390</v>
      </c>
      <c r="E23" s="112"/>
      <c r="F23" s="36"/>
      <c r="G23" s="36"/>
      <c r="H23" s="254"/>
      <c r="I23" s="36"/>
      <c r="J23" s="388">
        <f>J21-J22</f>
        <v>3079158.500165537</v>
      </c>
      <c r="K23" s="33"/>
      <c r="L23" s="33"/>
      <c r="M23" s="55"/>
      <c r="N23" s="49"/>
      <c r="O23" s="48"/>
      <c r="P23" s="49"/>
      <c r="Q23" s="48"/>
      <c r="R23" s="48"/>
      <c r="S23" s="48"/>
      <c r="T23" s="25"/>
    </row>
    <row r="24" spans="1:20" ht="15">
      <c r="A24" s="45"/>
      <c r="B24" s="124"/>
      <c r="C24" s="210"/>
      <c r="D24" s="36"/>
      <c r="E24" s="112"/>
      <c r="F24" s="36"/>
      <c r="G24" s="36"/>
      <c r="H24" s="254"/>
      <c r="I24" s="36"/>
      <c r="J24" s="212"/>
      <c r="K24" s="33"/>
      <c r="L24" s="33"/>
      <c r="M24" s="55"/>
      <c r="N24" s="49"/>
      <c r="O24" s="48"/>
      <c r="P24" s="49"/>
      <c r="Q24" s="48"/>
      <c r="R24" s="48"/>
      <c r="S24" s="48"/>
      <c r="T24" s="25"/>
    </row>
    <row r="25" spans="1:20" ht="15">
      <c r="A25" s="45" t="s">
        <v>389</v>
      </c>
      <c r="B25" s="124"/>
      <c r="C25" s="210" t="s">
        <v>8</v>
      </c>
      <c r="D25" s="36"/>
      <c r="E25" s="112"/>
      <c r="F25" s="36"/>
      <c r="G25" s="36"/>
      <c r="H25" s="254"/>
      <c r="I25" s="36"/>
      <c r="J25" s="192">
        <v>2012415</v>
      </c>
      <c r="K25" s="33"/>
      <c r="L25" s="33"/>
      <c r="M25" s="55"/>
      <c r="N25" s="49"/>
      <c r="O25" s="48"/>
      <c r="P25" s="49"/>
      <c r="Q25" s="48"/>
      <c r="R25" s="48"/>
      <c r="S25" s="48"/>
      <c r="T25" s="25"/>
    </row>
    <row r="26" spans="1:20" ht="15.75" thickBot="1">
      <c r="A26" s="45" t="s">
        <v>388</v>
      </c>
      <c r="B26" s="124"/>
      <c r="C26" s="210" t="s">
        <v>9</v>
      </c>
      <c r="D26" s="36"/>
      <c r="E26" s="112"/>
      <c r="F26" s="36"/>
      <c r="G26" s="36"/>
      <c r="H26" s="254"/>
      <c r="I26" s="36"/>
      <c r="J26" s="387">
        <v>2023751</v>
      </c>
      <c r="K26" s="33"/>
      <c r="L26" s="33"/>
      <c r="M26" s="55"/>
      <c r="N26" s="49"/>
      <c r="O26" s="48"/>
      <c r="P26" s="49"/>
      <c r="Q26" s="48"/>
      <c r="R26" s="48"/>
      <c r="S26" s="48"/>
      <c r="T26" s="25"/>
    </row>
    <row r="27" spans="1:20" ht="15">
      <c r="A27" s="45" t="s">
        <v>387</v>
      </c>
      <c r="B27" s="124"/>
      <c r="C27" s="210" t="s">
        <v>10</v>
      </c>
      <c r="D27" s="36" t="s">
        <v>386</v>
      </c>
      <c r="E27" s="112"/>
      <c r="F27" s="36"/>
      <c r="G27" s="36"/>
      <c r="H27" s="254"/>
      <c r="I27" s="36"/>
      <c r="J27" s="389">
        <f>+J26-J25</f>
        <v>11336</v>
      </c>
      <c r="K27" s="33"/>
      <c r="L27" s="33"/>
      <c r="M27" s="55"/>
      <c r="N27" s="49"/>
      <c r="O27" s="48"/>
      <c r="P27" s="49"/>
      <c r="Q27" s="48"/>
      <c r="R27" s="48"/>
      <c r="S27" s="48"/>
      <c r="T27" s="25"/>
    </row>
    <row r="28" spans="1:20" ht="15.75" thickBot="1">
      <c r="A28" s="45" t="s">
        <v>385</v>
      </c>
      <c r="B28" s="124"/>
      <c r="C28" s="210" t="s">
        <v>11</v>
      </c>
      <c r="D28" s="36"/>
      <c r="E28" s="112"/>
      <c r="F28" s="36"/>
      <c r="G28" s="36"/>
      <c r="H28" s="254"/>
      <c r="I28" s="36"/>
      <c r="J28" s="262">
        <v>47.918510972859046</v>
      </c>
      <c r="K28" s="33"/>
      <c r="L28" s="33"/>
      <c r="M28" s="55"/>
      <c r="N28" s="49"/>
      <c r="O28" s="48"/>
      <c r="P28" s="49"/>
      <c r="Q28" s="48"/>
      <c r="R28" s="48"/>
      <c r="S28" s="48"/>
      <c r="T28" s="25"/>
    </row>
    <row r="29" spans="1:20" ht="15">
      <c r="A29" s="45" t="s">
        <v>384</v>
      </c>
      <c r="B29" s="124"/>
      <c r="C29" s="210" t="s">
        <v>12</v>
      </c>
      <c r="D29" s="36" t="s">
        <v>383</v>
      </c>
      <c r="E29" s="112"/>
      <c r="F29" s="36"/>
      <c r="G29" s="36"/>
      <c r="H29" s="254"/>
      <c r="I29" s="36"/>
      <c r="J29" s="388">
        <f>J27*J28</f>
        <v>543204.24038833019</v>
      </c>
      <c r="K29" s="33"/>
      <c r="L29" s="33"/>
      <c r="M29" s="55"/>
      <c r="N29" s="49"/>
      <c r="O29" s="48"/>
      <c r="P29" s="49"/>
      <c r="Q29" s="48"/>
      <c r="R29" s="48"/>
      <c r="S29" s="48"/>
      <c r="T29" s="25"/>
    </row>
    <row r="30" spans="1:20" ht="15">
      <c r="A30" s="45"/>
      <c r="B30" s="124"/>
      <c r="C30" s="210"/>
      <c r="D30" s="36"/>
      <c r="E30" s="112"/>
      <c r="F30" s="36"/>
      <c r="G30" s="36"/>
      <c r="H30" s="254"/>
      <c r="I30" s="36"/>
      <c r="J30" s="255"/>
      <c r="K30" s="33"/>
      <c r="L30" s="33"/>
      <c r="M30" s="55"/>
      <c r="N30" s="49"/>
      <c r="O30" s="48"/>
      <c r="P30" s="49"/>
      <c r="Q30" s="48"/>
      <c r="R30" s="48"/>
      <c r="S30" s="48"/>
      <c r="T30" s="25"/>
    </row>
    <row r="31" spans="1:20" ht="15">
      <c r="A31" s="45" t="s">
        <v>382</v>
      </c>
      <c r="B31" s="124"/>
      <c r="C31" s="210" t="s">
        <v>16</v>
      </c>
      <c r="D31" s="36"/>
      <c r="E31" s="112"/>
      <c r="F31" s="36"/>
      <c r="G31" s="36"/>
      <c r="H31" s="254"/>
      <c r="I31" s="36"/>
      <c r="J31" s="390">
        <v>103816</v>
      </c>
      <c r="K31" s="33"/>
      <c r="L31" s="33"/>
      <c r="M31" s="55"/>
      <c r="N31" s="49"/>
      <c r="O31" s="48"/>
      <c r="P31" s="49"/>
      <c r="Q31" s="48"/>
      <c r="R31" s="48"/>
      <c r="S31" s="48"/>
      <c r="T31" s="25"/>
    </row>
    <row r="32" spans="1:20" ht="15">
      <c r="A32" s="45"/>
      <c r="B32" s="124"/>
      <c r="C32" s="210"/>
      <c r="D32" s="36"/>
      <c r="E32" s="112"/>
      <c r="F32" s="36"/>
      <c r="G32" s="36"/>
      <c r="H32" s="254"/>
      <c r="I32" s="36"/>
      <c r="J32" s="212"/>
      <c r="K32" s="33"/>
      <c r="L32" s="33"/>
      <c r="M32" s="55"/>
      <c r="N32" s="49"/>
      <c r="O32" s="48"/>
      <c r="P32" s="49"/>
      <c r="Q32" s="48"/>
      <c r="R32" s="48"/>
      <c r="S32" s="48"/>
      <c r="T32" s="25"/>
    </row>
    <row r="33" spans="1:20" ht="15">
      <c r="A33" s="45" t="s">
        <v>381</v>
      </c>
      <c r="B33" s="124"/>
      <c r="C33" s="132" t="s">
        <v>380</v>
      </c>
      <c r="D33" s="36" t="s">
        <v>379</v>
      </c>
      <c r="E33" s="252" t="s">
        <v>5</v>
      </c>
      <c r="F33" s="112"/>
      <c r="G33" s="112"/>
      <c r="H33" s="112"/>
      <c r="I33" s="112"/>
      <c r="J33" s="489">
        <f>+J11-J19+J23+J29+J31</f>
        <v>100697015.61653797</v>
      </c>
      <c r="K33" s="33"/>
      <c r="L33" s="33"/>
      <c r="M33" s="55"/>
      <c r="N33" s="49"/>
      <c r="O33" s="48"/>
      <c r="P33" s="49"/>
      <c r="Q33" s="48"/>
      <c r="R33" s="48"/>
      <c r="S33" s="48"/>
      <c r="T33" s="25"/>
    </row>
    <row r="34" spans="1:20" ht="15">
      <c r="A34" s="45" t="s">
        <v>378</v>
      </c>
      <c r="B34" s="124"/>
      <c r="C34" s="490" t="s">
        <v>377</v>
      </c>
      <c r="D34" s="491"/>
      <c r="E34" s="252"/>
      <c r="F34" s="112"/>
      <c r="G34" s="112"/>
      <c r="H34" s="112"/>
      <c r="I34" s="112"/>
      <c r="J34" s="492">
        <v>1749940.39</v>
      </c>
      <c r="K34" s="33"/>
      <c r="L34" s="33"/>
      <c r="M34" s="55"/>
      <c r="N34" s="49"/>
      <c r="O34" s="48"/>
      <c r="P34" s="49"/>
      <c r="Q34" s="48"/>
      <c r="R34" s="48"/>
      <c r="S34" s="48"/>
      <c r="T34" s="25"/>
    </row>
    <row r="35" spans="1:20" ht="15">
      <c r="A35" s="45" t="s">
        <v>376</v>
      </c>
      <c r="B35" s="124"/>
      <c r="C35" s="490" t="s">
        <v>375</v>
      </c>
      <c r="D35" s="491"/>
      <c r="E35" s="252"/>
      <c r="F35" s="112"/>
      <c r="G35" s="112"/>
      <c r="H35" s="112"/>
      <c r="I35" s="112"/>
      <c r="J35" s="253">
        <v>0</v>
      </c>
      <c r="K35" s="33"/>
      <c r="L35" s="33"/>
      <c r="M35" s="55"/>
      <c r="N35" s="49"/>
      <c r="O35" s="48"/>
      <c r="P35" s="49"/>
      <c r="Q35" s="48"/>
      <c r="R35" s="48"/>
      <c r="S35" s="48"/>
      <c r="T35" s="25"/>
    </row>
    <row r="36" spans="1:20" ht="15.75" thickBot="1">
      <c r="A36" s="45">
        <v>7</v>
      </c>
      <c r="B36" s="124"/>
      <c r="C36" s="490" t="s">
        <v>374</v>
      </c>
      <c r="D36" s="491"/>
      <c r="E36" s="252"/>
      <c r="F36" s="112"/>
      <c r="G36" s="112"/>
      <c r="H36" s="112"/>
      <c r="I36" s="112"/>
      <c r="J36" s="251">
        <f>SUM(J33:J35)</f>
        <v>102446956.00653797</v>
      </c>
      <c r="K36" s="33"/>
      <c r="L36" s="33"/>
      <c r="M36" s="55"/>
      <c r="N36" s="49"/>
      <c r="O36" s="48"/>
      <c r="P36" s="49"/>
      <c r="Q36" s="48"/>
      <c r="R36" s="48"/>
      <c r="S36" s="48"/>
      <c r="T36" s="25"/>
    </row>
    <row r="37" spans="1:20" ht="15.75" thickTop="1">
      <c r="A37" s="47"/>
      <c r="B37" s="67"/>
      <c r="C37" s="67"/>
      <c r="D37" s="33"/>
      <c r="E37" s="250"/>
      <c r="F37" s="79"/>
      <c r="G37" s="79"/>
      <c r="H37" s="79"/>
      <c r="I37" s="79"/>
      <c r="J37" s="67"/>
      <c r="K37" s="33"/>
      <c r="L37" s="33"/>
      <c r="M37" s="55"/>
      <c r="N37" s="49"/>
      <c r="O37" s="48"/>
      <c r="P37" s="49"/>
      <c r="Q37" s="48"/>
      <c r="R37" s="48"/>
      <c r="S37" s="48"/>
      <c r="T37" s="25"/>
    </row>
    <row r="38" spans="1:20" ht="15">
      <c r="A38" s="47"/>
      <c r="B38" s="67"/>
      <c r="C38" s="85" t="s">
        <v>373</v>
      </c>
      <c r="D38" s="33"/>
      <c r="E38" s="245"/>
      <c r="F38" s="33"/>
      <c r="G38" s="33"/>
      <c r="H38" s="33"/>
      <c r="I38" s="33"/>
      <c r="J38" s="245"/>
      <c r="K38" s="33"/>
      <c r="L38" s="33"/>
      <c r="M38" s="55"/>
      <c r="N38" s="49"/>
      <c r="O38" s="48"/>
      <c r="P38" s="49"/>
      <c r="Q38" s="48"/>
      <c r="R38" s="48"/>
      <c r="S38" s="48"/>
      <c r="T38" s="25"/>
    </row>
    <row r="39" spans="1:20" ht="15">
      <c r="A39" s="47">
        <v>8</v>
      </c>
      <c r="B39" s="67"/>
      <c r="C39" s="85" t="s">
        <v>372</v>
      </c>
      <c r="D39" s="89"/>
      <c r="E39" s="245"/>
      <c r="F39" s="33"/>
      <c r="G39" s="33"/>
      <c r="H39" s="33" t="s">
        <v>371</v>
      </c>
      <c r="I39" s="33"/>
      <c r="J39" s="249">
        <v>1957755</v>
      </c>
      <c r="K39" s="33"/>
      <c r="L39" s="33"/>
      <c r="M39" s="55"/>
      <c r="N39" s="154"/>
      <c r="O39" s="48"/>
      <c r="P39" s="49"/>
      <c r="Q39" s="48"/>
      <c r="R39" s="48"/>
      <c r="S39" s="48"/>
      <c r="T39" s="25"/>
    </row>
    <row r="40" spans="1:20" ht="15">
      <c r="A40" s="47">
        <v>9</v>
      </c>
      <c r="B40" s="67"/>
      <c r="C40" s="85" t="s">
        <v>370</v>
      </c>
      <c r="D40" s="79"/>
      <c r="E40" s="79"/>
      <c r="F40" s="79"/>
      <c r="G40" s="79"/>
      <c r="H40" s="79" t="s">
        <v>369</v>
      </c>
      <c r="I40" s="79"/>
      <c r="J40" s="249">
        <v>0</v>
      </c>
      <c r="K40" s="33"/>
      <c r="L40" s="33"/>
      <c r="M40" s="55"/>
      <c r="N40" s="49"/>
      <c r="O40" s="48"/>
      <c r="P40" s="49"/>
      <c r="Q40" s="48"/>
      <c r="R40" s="48"/>
      <c r="S40" s="48"/>
      <c r="T40" s="25"/>
    </row>
    <row r="41" spans="1:20" ht="15">
      <c r="A41" s="47">
        <v>10</v>
      </c>
      <c r="B41" s="67"/>
      <c r="C41" s="85" t="s">
        <v>368</v>
      </c>
      <c r="D41" s="33"/>
      <c r="E41" s="33"/>
      <c r="F41" s="33"/>
      <c r="G41" s="33"/>
      <c r="H41" s="33" t="s">
        <v>30</v>
      </c>
      <c r="I41" s="33"/>
      <c r="J41" s="249">
        <v>0</v>
      </c>
      <c r="K41" s="33"/>
      <c r="L41" s="33"/>
      <c r="M41" s="55"/>
      <c r="N41" s="55" t="s">
        <v>432</v>
      </c>
      <c r="O41" s="31"/>
      <c r="P41" s="55"/>
      <c r="Q41" s="48"/>
      <c r="R41" s="48"/>
      <c r="S41" s="48"/>
      <c r="T41" s="25"/>
    </row>
    <row r="42" spans="1:20" ht="15">
      <c r="A42" s="47">
        <v>11</v>
      </c>
      <c r="B42" s="67"/>
      <c r="C42" s="248" t="s">
        <v>367</v>
      </c>
      <c r="D42" s="33"/>
      <c r="E42" s="33"/>
      <c r="F42" s="33"/>
      <c r="G42" s="33"/>
      <c r="H42" s="33" t="s">
        <v>31</v>
      </c>
      <c r="I42" s="33"/>
      <c r="J42" s="249">
        <v>0</v>
      </c>
      <c r="K42" s="33"/>
      <c r="L42" s="33"/>
      <c r="M42" s="55"/>
      <c r="N42" s="493" t="s">
        <v>432</v>
      </c>
      <c r="O42" s="494"/>
      <c r="P42" s="493"/>
      <c r="Q42" s="48"/>
      <c r="R42" s="48"/>
      <c r="S42" s="48"/>
      <c r="T42" s="25"/>
    </row>
    <row r="43" spans="1:20" ht="15">
      <c r="A43" s="47">
        <v>12</v>
      </c>
      <c r="B43" s="67"/>
      <c r="C43" s="248" t="s">
        <v>366</v>
      </c>
      <c r="D43" s="33"/>
      <c r="E43" s="33"/>
      <c r="F43" s="33"/>
      <c r="G43" s="33"/>
      <c r="H43" s="33"/>
      <c r="I43" s="33"/>
      <c r="J43" s="249">
        <v>0</v>
      </c>
      <c r="K43" s="33"/>
      <c r="L43" s="33"/>
      <c r="M43" s="55"/>
      <c r="N43" s="495"/>
      <c r="O43" s="496"/>
      <c r="P43" s="495"/>
      <c r="Q43" s="48"/>
      <c r="R43" s="48"/>
      <c r="S43" s="48"/>
      <c r="T43" s="25"/>
    </row>
    <row r="44" spans="1:20" ht="15">
      <c r="A44" s="47">
        <v>13</v>
      </c>
      <c r="B44" s="67"/>
      <c r="C44" s="248" t="s">
        <v>365</v>
      </c>
      <c r="D44" s="33"/>
      <c r="E44" s="33"/>
      <c r="F44" s="33"/>
      <c r="G44" s="33"/>
      <c r="H44" s="33"/>
      <c r="I44" s="33"/>
      <c r="J44" s="247">
        <v>0</v>
      </c>
      <c r="K44" s="33"/>
      <c r="L44" s="33"/>
      <c r="M44" s="55"/>
      <c r="N44" s="230" t="s">
        <v>433</v>
      </c>
      <c r="O44" s="231" t="s">
        <v>434</v>
      </c>
      <c r="P44" s="230" t="s">
        <v>435</v>
      </c>
      <c r="Q44" s="48"/>
      <c r="R44" s="48"/>
      <c r="S44" s="48"/>
      <c r="T44" s="25"/>
    </row>
    <row r="45" spans="1:20" ht="15.75" thickBot="1">
      <c r="A45" s="47">
        <v>14</v>
      </c>
      <c r="B45" s="67"/>
      <c r="C45" s="85" t="s">
        <v>364</v>
      </c>
      <c r="D45" s="33"/>
      <c r="E45" s="33"/>
      <c r="F45" s="33"/>
      <c r="G45" s="33"/>
      <c r="H45" s="33"/>
      <c r="I45" s="33"/>
      <c r="J45" s="246">
        <v>0</v>
      </c>
      <c r="K45" s="33"/>
      <c r="L45" s="33"/>
      <c r="M45" s="55"/>
      <c r="N45" s="497" t="s">
        <v>436</v>
      </c>
      <c r="O45" s="498" t="e">
        <f>R91*$J$33</f>
        <v>#DIV/0!</v>
      </c>
      <c r="P45" s="499">
        <v>0</v>
      </c>
      <c r="Q45" s="48"/>
      <c r="R45" s="48"/>
      <c r="S45" s="48"/>
      <c r="T45" s="25"/>
    </row>
    <row r="46" spans="1:20" ht="15">
      <c r="A46" s="47">
        <v>15</v>
      </c>
      <c r="B46" s="67"/>
      <c r="C46" s="85" t="s">
        <v>363</v>
      </c>
      <c r="D46" s="33"/>
      <c r="E46" s="33"/>
      <c r="F46" s="33"/>
      <c r="G46" s="33"/>
      <c r="H46" s="33"/>
      <c r="I46" s="33"/>
      <c r="J46" s="245">
        <f>SUM(J39:J45)</f>
        <v>1957755</v>
      </c>
      <c r="K46" s="33"/>
      <c r="L46" s="33"/>
      <c r="M46" s="55"/>
      <c r="N46" s="497" t="s">
        <v>449</v>
      </c>
      <c r="O46" s="498" t="e">
        <f>(R92*$J$33)+J34</f>
        <v>#DIV/0!</v>
      </c>
      <c r="P46" s="499">
        <v>0</v>
      </c>
      <c r="Q46" s="48"/>
      <c r="R46" s="48"/>
      <c r="S46" s="48"/>
      <c r="T46" s="25"/>
    </row>
    <row r="47" spans="1:20" ht="15">
      <c r="A47" s="47"/>
      <c r="B47" s="67"/>
      <c r="C47" s="85"/>
      <c r="D47" s="33"/>
      <c r="E47" s="33"/>
      <c r="F47" s="33"/>
      <c r="G47" s="33"/>
      <c r="H47" s="33"/>
      <c r="I47" s="33"/>
      <c r="J47" s="245"/>
      <c r="K47" s="33"/>
      <c r="L47" s="33"/>
      <c r="M47" s="55"/>
      <c r="N47" s="497" t="s">
        <v>438</v>
      </c>
      <c r="O47" s="498" t="e">
        <f>R93*$J$33</f>
        <v>#DIV/0!</v>
      </c>
      <c r="P47" s="281">
        <v>0</v>
      </c>
      <c r="Q47" s="48"/>
      <c r="R47" s="48"/>
      <c r="S47" s="48"/>
      <c r="T47" s="25"/>
    </row>
    <row r="48" spans="1:20" ht="15">
      <c r="A48" s="47">
        <v>16</v>
      </c>
      <c r="B48" s="67"/>
      <c r="C48" s="85" t="s">
        <v>362</v>
      </c>
      <c r="D48" s="33" t="s">
        <v>361</v>
      </c>
      <c r="E48" s="242">
        <f>IF(J46&gt;0,J36/J46,0)</f>
        <v>52.328792931974618</v>
      </c>
      <c r="F48" s="33"/>
      <c r="G48" s="33"/>
      <c r="H48" s="33"/>
      <c r="I48" s="33"/>
      <c r="J48" s="89"/>
      <c r="K48" s="33"/>
      <c r="L48" s="33"/>
      <c r="M48" s="55"/>
      <c r="N48" s="497" t="s">
        <v>439</v>
      </c>
      <c r="O48" s="498" t="e">
        <f>R94*$J$33</f>
        <v>#DIV/0!</v>
      </c>
      <c r="P48" s="499">
        <v>0</v>
      </c>
      <c r="Q48" s="48"/>
      <c r="R48" s="48"/>
      <c r="S48" s="48"/>
      <c r="T48" s="25"/>
    </row>
    <row r="49" spans="1:20" ht="15">
      <c r="A49" s="47">
        <v>17</v>
      </c>
      <c r="B49" s="67"/>
      <c r="C49" s="85" t="s">
        <v>360</v>
      </c>
      <c r="D49" s="33"/>
      <c r="E49" s="242">
        <f>+E48/12</f>
        <v>4.3607327443312185</v>
      </c>
      <c r="F49" s="33"/>
      <c r="G49" s="33"/>
      <c r="H49" s="33"/>
      <c r="I49" s="33"/>
      <c r="J49" s="89"/>
      <c r="K49" s="33"/>
      <c r="L49" s="33"/>
      <c r="M49" s="55"/>
      <c r="N49" s="497" t="s">
        <v>440</v>
      </c>
      <c r="O49" s="498" t="e">
        <f>R95*$J$33</f>
        <v>#DIV/0!</v>
      </c>
      <c r="P49" s="499">
        <v>0</v>
      </c>
      <c r="Q49" s="48"/>
      <c r="R49" s="48"/>
      <c r="S49" s="48"/>
      <c r="T49" s="25"/>
    </row>
    <row r="50" spans="1:20" ht="15">
      <c r="A50" s="47"/>
      <c r="B50" s="67"/>
      <c r="C50" s="85"/>
      <c r="D50" s="33"/>
      <c r="E50" s="242"/>
      <c r="F50" s="33"/>
      <c r="G50" s="33"/>
      <c r="H50" s="33"/>
      <c r="I50" s="33"/>
      <c r="J50" s="89"/>
      <c r="K50" s="33"/>
      <c r="L50" s="33"/>
      <c r="M50" s="55"/>
      <c r="N50" s="500" t="s">
        <v>442</v>
      </c>
      <c r="O50" s="498" t="e">
        <f>SUM(O45:O49)</f>
        <v>#DIV/0!</v>
      </c>
      <c r="P50" s="501">
        <f>SUM(P45:P49)</f>
        <v>0</v>
      </c>
      <c r="Q50" s="48"/>
      <c r="R50" s="48"/>
      <c r="S50" s="48"/>
      <c r="T50" s="25"/>
    </row>
    <row r="51" spans="1:20" ht="15">
      <c r="A51" s="47"/>
      <c r="B51" s="67"/>
      <c r="C51" s="85"/>
      <c r="D51" s="33"/>
      <c r="E51" s="244" t="s">
        <v>359</v>
      </c>
      <c r="F51" s="33"/>
      <c r="G51" s="33"/>
      <c r="H51" s="33"/>
      <c r="I51" s="33"/>
      <c r="J51" s="95" t="s">
        <v>358</v>
      </c>
      <c r="K51" s="33"/>
      <c r="L51" s="33"/>
      <c r="M51" s="55"/>
      <c r="N51" s="49"/>
      <c r="O51" s="48"/>
      <c r="P51" s="49"/>
      <c r="Q51" s="48"/>
      <c r="R51" s="48"/>
      <c r="S51" s="48"/>
      <c r="T51" s="25"/>
    </row>
    <row r="52" spans="1:20" ht="15">
      <c r="A52" s="47"/>
      <c r="B52" s="67"/>
      <c r="C52" s="85"/>
      <c r="D52" s="33"/>
      <c r="E52" s="242"/>
      <c r="F52" s="33"/>
      <c r="G52" s="33"/>
      <c r="H52" s="33"/>
      <c r="I52" s="33"/>
      <c r="J52" s="89"/>
      <c r="K52" s="33"/>
      <c r="L52" s="33"/>
      <c r="M52" s="55"/>
      <c r="N52" s="49"/>
      <c r="O52" s="48"/>
      <c r="P52" s="49"/>
      <c r="Q52" s="48"/>
      <c r="R52" s="48"/>
      <c r="S52" s="48"/>
      <c r="T52" s="25"/>
    </row>
    <row r="53" spans="1:20" ht="15">
      <c r="A53" s="47">
        <v>18</v>
      </c>
      <c r="B53" s="67"/>
      <c r="C53" s="85" t="s">
        <v>357</v>
      </c>
      <c r="D53" s="33" t="s">
        <v>356</v>
      </c>
      <c r="E53" s="242">
        <f>+E48/52</f>
        <v>1.0063229409995118</v>
      </c>
      <c r="F53" s="33"/>
      <c r="G53" s="33"/>
      <c r="H53" s="33"/>
      <c r="I53" s="33"/>
      <c r="J53" s="241">
        <f>+E48/52</f>
        <v>1.0063229409995118</v>
      </c>
      <c r="K53" s="33"/>
      <c r="L53" s="33"/>
      <c r="M53" s="55"/>
      <c r="N53" s="49"/>
      <c r="O53" s="243"/>
      <c r="P53" s="243"/>
      <c r="Q53" s="48"/>
      <c r="R53" s="48"/>
      <c r="S53" s="48"/>
      <c r="T53" s="25"/>
    </row>
    <row r="54" spans="1:20" ht="15">
      <c r="A54" s="47">
        <v>19</v>
      </c>
      <c r="B54" s="67"/>
      <c r="C54" s="85" t="s">
        <v>355</v>
      </c>
      <c r="D54" s="33" t="s">
        <v>354</v>
      </c>
      <c r="E54" s="242">
        <f>+E48/260</f>
        <v>0.20126458819990237</v>
      </c>
      <c r="F54" s="33" t="s">
        <v>353</v>
      </c>
      <c r="G54" s="89"/>
      <c r="H54" s="33"/>
      <c r="I54" s="33"/>
      <c r="J54" s="241">
        <f>+E48/365</f>
        <v>0.14336655597801265</v>
      </c>
      <c r="K54" s="33"/>
      <c r="L54" s="33"/>
      <c r="M54" s="55"/>
      <c r="N54" s="49"/>
      <c r="O54" s="48"/>
      <c r="P54" s="49"/>
      <c r="Q54" s="48"/>
      <c r="R54" s="48"/>
      <c r="S54" s="48"/>
      <c r="T54" s="25"/>
    </row>
    <row r="55" spans="1:20" ht="15">
      <c r="A55" s="47">
        <v>20</v>
      </c>
      <c r="B55" s="67"/>
      <c r="C55" s="85" t="s">
        <v>352</v>
      </c>
      <c r="D55" s="33" t="s">
        <v>351</v>
      </c>
      <c r="E55" s="242">
        <f>+E48/4160*1000</f>
        <v>12.579036762493898</v>
      </c>
      <c r="F55" s="33" t="s">
        <v>350</v>
      </c>
      <c r="G55" s="89"/>
      <c r="H55" s="33"/>
      <c r="I55" s="33"/>
      <c r="J55" s="241">
        <f>E48/8760*1000</f>
        <v>5.9736064990838607</v>
      </c>
      <c r="K55" s="33"/>
      <c r="L55" s="33" t="s">
        <v>5</v>
      </c>
      <c r="M55" s="55"/>
      <c r="N55" s="49"/>
      <c r="O55" s="48"/>
      <c r="P55" s="49"/>
      <c r="Q55" s="48"/>
      <c r="R55" s="48"/>
      <c r="S55" s="48"/>
      <c r="T55" s="25"/>
    </row>
    <row r="56" spans="1:20" ht="15">
      <c r="A56" s="47"/>
      <c r="B56" s="67"/>
      <c r="C56" s="85"/>
      <c r="D56" s="33" t="s">
        <v>349</v>
      </c>
      <c r="E56" s="33"/>
      <c r="F56" s="33" t="s">
        <v>348</v>
      </c>
      <c r="G56" s="89"/>
      <c r="H56" s="33"/>
      <c r="I56" s="33"/>
      <c r="J56" s="89"/>
      <c r="K56" s="33"/>
      <c r="L56" s="33" t="s">
        <v>5</v>
      </c>
      <c r="M56" s="55"/>
      <c r="N56" s="49"/>
      <c r="O56" s="48"/>
      <c r="P56" s="49"/>
      <c r="Q56" s="48"/>
      <c r="R56" s="48"/>
      <c r="S56" s="48"/>
      <c r="T56" s="25"/>
    </row>
    <row r="57" spans="1:20" ht="15">
      <c r="A57" s="47"/>
      <c r="B57" s="67"/>
      <c r="C57" s="85"/>
      <c r="D57" s="33"/>
      <c r="E57" s="33"/>
      <c r="F57" s="33"/>
      <c r="G57" s="89"/>
      <c r="H57" s="33"/>
      <c r="I57" s="33"/>
      <c r="J57" s="89"/>
      <c r="K57" s="33"/>
      <c r="L57" s="33" t="s">
        <v>5</v>
      </c>
      <c r="M57" s="55"/>
      <c r="N57" s="49"/>
      <c r="O57" s="48"/>
      <c r="P57" s="49"/>
      <c r="Q57" s="48"/>
      <c r="R57" s="48"/>
      <c r="S57" s="48"/>
      <c r="T57" s="25"/>
    </row>
    <row r="58" spans="1:20" ht="15">
      <c r="A58" s="47">
        <v>21</v>
      </c>
      <c r="B58" s="67"/>
      <c r="C58" s="85" t="s">
        <v>347</v>
      </c>
      <c r="D58" s="33" t="s">
        <v>346</v>
      </c>
      <c r="E58" s="240">
        <v>0</v>
      </c>
      <c r="F58" s="238" t="s">
        <v>345</v>
      </c>
      <c r="G58" s="238"/>
      <c r="H58" s="238"/>
      <c r="I58" s="238"/>
      <c r="J58" s="238">
        <f>E58</f>
        <v>0</v>
      </c>
      <c r="K58" s="238" t="s">
        <v>345</v>
      </c>
      <c r="L58" s="33"/>
      <c r="M58" s="55"/>
      <c r="N58" s="49"/>
      <c r="O58" s="48"/>
      <c r="P58" s="49"/>
      <c r="Q58" s="48"/>
      <c r="R58" s="48"/>
      <c r="S58" s="48"/>
      <c r="T58" s="25"/>
    </row>
    <row r="59" spans="1:20" ht="15">
      <c r="A59" s="47">
        <v>22</v>
      </c>
      <c r="B59" s="67"/>
      <c r="C59" s="85"/>
      <c r="D59" s="33"/>
      <c r="E59" s="239">
        <v>0</v>
      </c>
      <c r="F59" s="238" t="s">
        <v>344</v>
      </c>
      <c r="G59" s="238"/>
      <c r="H59" s="238"/>
      <c r="I59" s="238"/>
      <c r="J59" s="238">
        <f>E59</f>
        <v>0</v>
      </c>
      <c r="K59" s="238" t="s">
        <v>344</v>
      </c>
      <c r="L59" s="33"/>
      <c r="M59" s="55"/>
      <c r="N59" s="49"/>
      <c r="O59" s="48"/>
      <c r="P59" s="49"/>
      <c r="Q59" s="48"/>
      <c r="R59" s="48"/>
      <c r="S59" s="48"/>
      <c r="T59" s="25"/>
    </row>
    <row r="60" spans="1:20" ht="15">
      <c r="A60" s="89"/>
      <c r="B60" s="67"/>
      <c r="C60" s="67"/>
      <c r="D60" s="67"/>
      <c r="E60" s="67"/>
      <c r="F60" s="67"/>
      <c r="G60" s="67"/>
      <c r="H60" s="67"/>
      <c r="I60" s="67"/>
      <c r="J60" s="67"/>
      <c r="K60" s="237"/>
      <c r="L60" s="33"/>
      <c r="M60" s="55"/>
      <c r="N60" s="49"/>
      <c r="O60" s="48"/>
      <c r="P60" s="49"/>
      <c r="Q60" s="48"/>
      <c r="R60" s="48"/>
      <c r="S60" s="48"/>
      <c r="T60" s="25"/>
    </row>
    <row r="61" spans="1:20" ht="15">
      <c r="A61" s="89"/>
      <c r="B61" s="67"/>
      <c r="C61" s="85"/>
      <c r="D61" s="33"/>
      <c r="E61" s="33"/>
      <c r="F61" s="33"/>
      <c r="G61" s="33"/>
      <c r="H61" s="33"/>
      <c r="I61" s="33"/>
      <c r="J61" s="34"/>
      <c r="K61" s="33"/>
      <c r="L61" s="33"/>
      <c r="M61" s="55"/>
      <c r="N61" s="49"/>
      <c r="O61" s="48"/>
      <c r="P61" s="49"/>
      <c r="Q61" s="48"/>
      <c r="R61" s="48"/>
      <c r="S61" s="48"/>
      <c r="T61" s="25"/>
    </row>
    <row r="62" spans="1:20" ht="15">
      <c r="A62" s="89"/>
      <c r="B62" s="67"/>
      <c r="C62" s="85"/>
      <c r="D62" s="33"/>
      <c r="E62" s="33"/>
      <c r="F62" s="33"/>
      <c r="G62" s="33"/>
      <c r="H62" s="33"/>
      <c r="I62" s="33"/>
      <c r="J62" s="34"/>
      <c r="K62" s="33"/>
      <c r="L62" s="33"/>
      <c r="M62" s="55"/>
      <c r="N62" s="49"/>
      <c r="O62" s="48"/>
      <c r="P62" s="49"/>
      <c r="Q62" s="48"/>
      <c r="R62" s="48"/>
      <c r="S62" s="48"/>
      <c r="T62" s="25"/>
    </row>
    <row r="63" spans="1:20" ht="15">
      <c r="A63" s="89"/>
      <c r="B63" s="67"/>
      <c r="C63" s="85"/>
      <c r="D63" s="33"/>
      <c r="E63" s="33"/>
      <c r="F63" s="33"/>
      <c r="G63" s="33"/>
      <c r="H63" s="33"/>
      <c r="I63" s="33"/>
      <c r="J63" s="34"/>
      <c r="K63" s="33"/>
      <c r="L63" s="33"/>
      <c r="M63" s="55"/>
      <c r="N63" s="49"/>
      <c r="O63" s="48"/>
      <c r="P63" s="49"/>
      <c r="Q63" s="48"/>
      <c r="R63" s="48"/>
      <c r="S63" s="48"/>
      <c r="T63" s="25"/>
    </row>
    <row r="64" spans="1:20" ht="15">
      <c r="A64" s="89"/>
      <c r="B64" s="67"/>
      <c r="C64" s="85"/>
      <c r="D64" s="33"/>
      <c r="E64" s="33"/>
      <c r="F64" s="33"/>
      <c r="G64" s="33"/>
      <c r="H64" s="33"/>
      <c r="I64" s="33"/>
      <c r="J64" s="34"/>
      <c r="K64" s="33"/>
      <c r="L64" s="33"/>
      <c r="M64" s="55"/>
      <c r="N64" s="49"/>
      <c r="O64" s="48"/>
      <c r="P64" s="49"/>
      <c r="Q64" s="48"/>
      <c r="R64" s="48"/>
      <c r="S64" s="48"/>
      <c r="T64" s="25"/>
    </row>
    <row r="65" spans="1:20" ht="15">
      <c r="A65" s="89"/>
      <c r="B65" s="67"/>
      <c r="C65" s="85"/>
      <c r="D65" s="33"/>
      <c r="E65" s="33"/>
      <c r="F65" s="33"/>
      <c r="G65" s="33"/>
      <c r="H65" s="33"/>
      <c r="I65" s="33"/>
      <c r="J65" s="34"/>
      <c r="K65" s="33"/>
      <c r="L65" s="33"/>
      <c r="M65" s="55"/>
      <c r="N65" s="49"/>
      <c r="O65" s="48"/>
      <c r="P65" s="49"/>
      <c r="Q65" s="48"/>
      <c r="R65" s="48"/>
      <c r="S65" s="48"/>
      <c r="T65" s="25"/>
    </row>
    <row r="66" spans="1:20" ht="15">
      <c r="A66" s="89"/>
      <c r="B66" s="67"/>
      <c r="C66" s="85"/>
      <c r="D66" s="33"/>
      <c r="E66" s="33"/>
      <c r="F66" s="33"/>
      <c r="G66" s="33"/>
      <c r="H66" s="33"/>
      <c r="I66" s="33"/>
      <c r="J66" s="34"/>
      <c r="K66" s="33"/>
      <c r="L66" s="33"/>
      <c r="M66" s="55"/>
      <c r="N66" s="49"/>
      <c r="O66" s="48"/>
      <c r="P66" s="49"/>
      <c r="Q66" s="48"/>
      <c r="R66" s="48"/>
      <c r="S66" s="48"/>
      <c r="T66" s="25"/>
    </row>
    <row r="67" spans="1:20" ht="15">
      <c r="A67" s="89"/>
      <c r="B67" s="67"/>
      <c r="C67" s="85"/>
      <c r="D67" s="33"/>
      <c r="E67" s="33"/>
      <c r="F67" s="33"/>
      <c r="G67" s="33"/>
      <c r="H67" s="33"/>
      <c r="I67" s="33"/>
      <c r="J67" s="34"/>
      <c r="K67" s="33"/>
      <c r="L67" s="33"/>
      <c r="M67" s="55"/>
      <c r="N67" s="49"/>
      <c r="O67" s="48"/>
      <c r="P67" s="49"/>
      <c r="Q67" s="48"/>
      <c r="R67" s="48"/>
      <c r="S67" s="48"/>
      <c r="T67" s="25"/>
    </row>
    <row r="68" spans="1:20" ht="15">
      <c r="A68" s="89"/>
      <c r="B68" s="67"/>
      <c r="C68" s="85"/>
      <c r="D68" s="33"/>
      <c r="E68" s="33"/>
      <c r="F68" s="33"/>
      <c r="G68" s="33"/>
      <c r="H68" s="33"/>
      <c r="I68" s="33"/>
      <c r="J68" s="34"/>
      <c r="K68" s="33"/>
      <c r="L68" s="33"/>
      <c r="M68" s="55"/>
      <c r="N68" s="49"/>
      <c r="O68" s="48"/>
      <c r="P68" s="49"/>
      <c r="Q68" s="48"/>
      <c r="R68" s="48"/>
      <c r="S68" s="48"/>
      <c r="T68" s="25"/>
    </row>
    <row r="69" spans="1:20" ht="15">
      <c r="A69" s="89"/>
      <c r="B69" s="67"/>
      <c r="C69" s="85"/>
      <c r="D69" s="33"/>
      <c r="E69" s="33"/>
      <c r="F69" s="33"/>
      <c r="G69" s="33"/>
      <c r="H69" s="33"/>
      <c r="I69" s="33"/>
      <c r="J69" s="34"/>
      <c r="K69" s="33"/>
      <c r="L69" s="33"/>
      <c r="M69" s="55"/>
      <c r="N69" s="49"/>
      <c r="O69" s="48"/>
      <c r="P69" s="49"/>
      <c r="Q69" s="48"/>
      <c r="R69" s="48"/>
      <c r="S69" s="48"/>
      <c r="T69" s="25"/>
    </row>
    <row r="70" spans="1:20" ht="15.75">
      <c r="A70" s="89"/>
      <c r="B70" s="67"/>
      <c r="C70" s="85"/>
      <c r="D70" s="33"/>
      <c r="E70" s="205"/>
      <c r="F70" s="33"/>
      <c r="G70" s="33"/>
      <c r="H70" s="33"/>
      <c r="I70" s="33"/>
      <c r="J70" s="34"/>
      <c r="K70" s="33"/>
      <c r="L70" s="33"/>
      <c r="M70" s="55"/>
      <c r="N70" s="49"/>
      <c r="O70" s="48"/>
      <c r="P70" s="49"/>
      <c r="Q70" s="48"/>
      <c r="R70" s="48"/>
      <c r="S70" s="48"/>
      <c r="T70" s="25"/>
    </row>
    <row r="71" spans="1:20" ht="15">
      <c r="A71" s="89"/>
      <c r="B71" s="67"/>
      <c r="C71" s="85"/>
      <c r="D71" s="33"/>
      <c r="E71" s="33"/>
      <c r="F71" s="33"/>
      <c r="G71" s="33"/>
      <c r="H71" s="33"/>
      <c r="I71" s="33"/>
      <c r="J71" s="34"/>
      <c r="K71" s="33"/>
      <c r="L71" s="33"/>
      <c r="M71" s="55"/>
      <c r="N71" s="49"/>
      <c r="O71" s="48"/>
      <c r="P71" s="49"/>
      <c r="Q71" s="48"/>
      <c r="R71" s="48"/>
      <c r="S71" s="48"/>
      <c r="T71" s="25"/>
    </row>
    <row r="72" spans="1:20" ht="15.75">
      <c r="A72" s="41"/>
      <c r="B72" s="41"/>
      <c r="C72" s="132"/>
      <c r="D72" s="33"/>
      <c r="E72" s="33"/>
      <c r="F72" s="33"/>
      <c r="G72" s="33"/>
      <c r="H72" s="33"/>
      <c r="I72" s="33"/>
      <c r="J72" s="34"/>
      <c r="K72" s="36"/>
      <c r="L72" s="36"/>
      <c r="M72" s="236"/>
      <c r="N72" s="49"/>
      <c r="O72" s="48"/>
      <c r="P72" s="49"/>
      <c r="Q72" s="48"/>
      <c r="R72" s="48"/>
      <c r="S72" s="48"/>
      <c r="T72" s="25"/>
    </row>
    <row r="73" spans="1:20" ht="15.75">
      <c r="A73" s="235"/>
      <c r="B73" s="41"/>
      <c r="C73" s="132"/>
      <c r="D73" s="33"/>
      <c r="E73" s="33"/>
      <c r="F73" s="33"/>
      <c r="G73" s="33"/>
      <c r="H73" s="33"/>
      <c r="I73" s="33"/>
      <c r="J73" s="34"/>
      <c r="K73" s="33"/>
      <c r="L73" s="33"/>
      <c r="M73" s="32"/>
      <c r="N73" s="49"/>
      <c r="O73" s="48"/>
      <c r="P73" s="49"/>
      <c r="Q73" s="48"/>
      <c r="R73" s="48"/>
      <c r="S73" s="48"/>
      <c r="T73" s="25"/>
    </row>
    <row r="74" spans="1:20" ht="15">
      <c r="A74" s="89"/>
      <c r="B74" s="67"/>
      <c r="C74" s="67"/>
      <c r="D74" s="67"/>
      <c r="E74" s="67"/>
      <c r="F74" s="67"/>
      <c r="G74" s="67"/>
      <c r="H74" s="67"/>
      <c r="I74" s="88"/>
      <c r="J74" s="88"/>
      <c r="K74" s="88"/>
      <c r="L74" s="88"/>
      <c r="M74" s="88"/>
      <c r="N74" s="49"/>
      <c r="O74" s="48"/>
      <c r="P74" s="87"/>
      <c r="Q74" s="87"/>
      <c r="R74" s="87"/>
      <c r="S74" s="87"/>
      <c r="T74" s="25"/>
    </row>
    <row r="75" spans="1:20" ht="15">
      <c r="A75" s="89"/>
      <c r="B75" s="67"/>
      <c r="C75" s="85"/>
      <c r="D75" s="85"/>
      <c r="E75" s="86"/>
      <c r="F75" s="85"/>
      <c r="G75" s="85"/>
      <c r="H75" s="85"/>
      <c r="I75" s="33"/>
      <c r="J75" s="674"/>
      <c r="K75" s="674"/>
      <c r="L75" s="674"/>
      <c r="M75" s="88"/>
      <c r="N75" s="49"/>
      <c r="O75" s="48"/>
      <c r="P75" s="49"/>
      <c r="Q75" s="48"/>
      <c r="R75" s="48"/>
      <c r="S75" s="48"/>
      <c r="T75" s="25"/>
    </row>
    <row r="76" spans="1:20" ht="15">
      <c r="A76" s="89"/>
      <c r="B76" s="67"/>
      <c r="C76" s="85"/>
      <c r="D76" s="85"/>
      <c r="E76" s="86"/>
      <c r="F76" s="85"/>
      <c r="G76" s="85"/>
      <c r="H76" s="85"/>
      <c r="I76" s="33"/>
      <c r="J76" s="674"/>
      <c r="K76" s="674"/>
      <c r="L76" s="678" t="s">
        <v>602</v>
      </c>
      <c r="M76" s="678"/>
      <c r="N76" s="49"/>
      <c r="O76" s="48"/>
      <c r="P76" s="49"/>
      <c r="Q76" s="48"/>
      <c r="R76" s="48"/>
      <c r="S76" s="48"/>
      <c r="T76" s="25"/>
    </row>
    <row r="77" spans="1:20" ht="15">
      <c r="A77" s="89"/>
      <c r="B77" s="67"/>
      <c r="C77" s="85"/>
      <c r="D77" s="85"/>
      <c r="E77" s="86"/>
      <c r="F77" s="85"/>
      <c r="G77" s="85"/>
      <c r="H77" s="85"/>
      <c r="I77" s="33"/>
      <c r="J77" s="33"/>
      <c r="K77" s="33"/>
      <c r="L77" s="678" t="s">
        <v>343</v>
      </c>
      <c r="M77" s="678"/>
      <c r="N77" s="234"/>
      <c r="O77" s="233"/>
      <c r="P77" s="232"/>
      <c r="Q77" s="48"/>
      <c r="R77" s="48"/>
      <c r="S77" s="48"/>
      <c r="T77" s="25"/>
    </row>
    <row r="78" spans="1:20" ht="15">
      <c r="A78" s="89"/>
      <c r="B78" s="67"/>
      <c r="C78" s="33"/>
      <c r="D78" s="33"/>
      <c r="E78" s="33"/>
      <c r="F78" s="33"/>
      <c r="G78" s="33"/>
      <c r="H78" s="33"/>
      <c r="I78" s="33"/>
      <c r="J78" s="33"/>
      <c r="K78" s="33"/>
      <c r="L78" s="33"/>
      <c r="M78" s="55"/>
      <c r="N78" s="234"/>
      <c r="O78" s="233"/>
      <c r="P78" s="232"/>
      <c r="Q78" s="48"/>
      <c r="R78" s="48"/>
      <c r="S78" s="48"/>
      <c r="T78" s="25"/>
    </row>
    <row r="79" spans="1:20" ht="15">
      <c r="A79" s="89"/>
      <c r="B79" s="67"/>
      <c r="C79" s="85" t="str">
        <f>C4</f>
        <v xml:space="preserve">Formula Rate - Non-Levelized </v>
      </c>
      <c r="D79" s="85"/>
      <c r="E79" s="86" t="str">
        <f>E4</f>
        <v xml:space="preserve">     Rate Formula Template</v>
      </c>
      <c r="F79" s="85"/>
      <c r="G79" s="85"/>
      <c r="H79" s="85"/>
      <c r="I79" s="85"/>
      <c r="J79" s="47" t="str">
        <f>J4</f>
        <v>For budgeted 12 months ended 12/31/15</v>
      </c>
      <c r="K79" s="85"/>
      <c r="L79" s="85"/>
      <c r="M79" s="71"/>
      <c r="N79" s="234"/>
      <c r="O79" s="233"/>
      <c r="P79" s="232"/>
      <c r="Q79" s="48"/>
      <c r="R79" s="48"/>
      <c r="S79" s="48"/>
      <c r="T79" s="25"/>
    </row>
    <row r="80" spans="1:20" ht="15">
      <c r="A80" s="89"/>
      <c r="B80" s="67"/>
      <c r="C80" s="85"/>
      <c r="D80" s="79"/>
      <c r="E80" s="84" t="str">
        <f>E5</f>
        <v xml:space="preserve"> Utilizing Great River Energy Annual Operating Report</v>
      </c>
      <c r="F80" s="79"/>
      <c r="G80" s="79"/>
      <c r="H80" s="79"/>
      <c r="I80" s="79"/>
      <c r="J80" s="79"/>
      <c r="K80" s="79"/>
      <c r="L80" s="79"/>
      <c r="M80" s="54"/>
      <c r="N80" s="234"/>
      <c r="O80" s="233"/>
      <c r="P80" s="232"/>
      <c r="Q80" s="48"/>
      <c r="R80" s="48"/>
      <c r="S80" s="48"/>
      <c r="T80" s="25"/>
    </row>
    <row r="81" spans="1:25" ht="15">
      <c r="A81" s="89"/>
      <c r="B81" s="67"/>
      <c r="C81" s="85"/>
      <c r="D81" s="79" t="s">
        <v>5</v>
      </c>
      <c r="E81" s="79" t="s">
        <v>5</v>
      </c>
      <c r="F81" s="79"/>
      <c r="G81" s="79"/>
      <c r="H81" s="79" t="s">
        <v>5</v>
      </c>
      <c r="I81" s="79"/>
      <c r="J81" s="79"/>
      <c r="K81" s="79"/>
      <c r="L81" s="79"/>
      <c r="M81" s="54"/>
      <c r="N81" s="234"/>
      <c r="O81" s="233"/>
      <c r="P81" s="232"/>
      <c r="Q81" s="48"/>
      <c r="R81" s="48"/>
      <c r="S81" s="48"/>
      <c r="T81" s="25"/>
    </row>
    <row r="82" spans="1:25" ht="15">
      <c r="A82" s="89"/>
      <c r="B82" s="67"/>
      <c r="C82" s="85"/>
      <c r="D82" s="33"/>
      <c r="E82" s="79" t="str">
        <f>E7</f>
        <v>Great River Energy</v>
      </c>
      <c r="F82" s="79"/>
      <c r="G82" s="79"/>
      <c r="H82" s="79"/>
      <c r="I82" s="79"/>
      <c r="J82" s="79"/>
      <c r="K82" s="79"/>
      <c r="L82" s="79"/>
      <c r="M82" s="54"/>
      <c r="N82" s="234"/>
      <c r="O82" s="233"/>
      <c r="P82" s="232"/>
      <c r="Q82" s="48"/>
      <c r="R82" s="48"/>
      <c r="S82" s="48"/>
      <c r="T82" s="25"/>
    </row>
    <row r="83" spans="1:25" ht="15">
      <c r="A83" s="89"/>
      <c r="B83" s="67"/>
      <c r="C83" s="47" t="s">
        <v>20</v>
      </c>
      <c r="D83" s="47" t="s">
        <v>21</v>
      </c>
      <c r="E83" s="47" t="s">
        <v>22</v>
      </c>
      <c r="F83" s="79" t="s">
        <v>5</v>
      </c>
      <c r="G83" s="79"/>
      <c r="H83" s="201" t="s">
        <v>23</v>
      </c>
      <c r="I83" s="79"/>
      <c r="J83" s="169" t="s">
        <v>289</v>
      </c>
      <c r="K83" s="79"/>
      <c r="L83" s="47"/>
      <c r="M83" s="54"/>
      <c r="N83" s="49"/>
      <c r="O83" s="48"/>
      <c r="P83" s="82"/>
      <c r="Q83" s="48"/>
      <c r="R83" s="48"/>
      <c r="S83" s="48"/>
      <c r="T83" s="25"/>
    </row>
    <row r="84" spans="1:25" ht="15.75">
      <c r="A84" s="89"/>
      <c r="B84" s="67"/>
      <c r="C84" s="85"/>
      <c r="D84" s="142" t="s">
        <v>288</v>
      </c>
      <c r="E84" s="79"/>
      <c r="F84" s="79"/>
      <c r="G84" s="79"/>
      <c r="H84" s="47"/>
      <c r="I84" s="79"/>
      <c r="J84" s="56" t="s">
        <v>25</v>
      </c>
      <c r="K84" s="79"/>
      <c r="L84" s="47"/>
      <c r="M84" s="54"/>
      <c r="N84" s="82"/>
      <c r="O84" s="48"/>
      <c r="P84" s="82"/>
      <c r="Q84" s="48"/>
      <c r="R84" s="48"/>
      <c r="S84" s="48"/>
      <c r="T84" s="25"/>
    </row>
    <row r="85" spans="1:25" ht="15.75">
      <c r="A85" s="47" t="s">
        <v>24</v>
      </c>
      <c r="B85" s="67"/>
      <c r="C85" s="85"/>
      <c r="D85" s="200" t="s">
        <v>287</v>
      </c>
      <c r="E85" s="56" t="s">
        <v>286</v>
      </c>
      <c r="F85" s="199"/>
      <c r="G85" s="56" t="s">
        <v>285</v>
      </c>
      <c r="H85" s="89"/>
      <c r="I85" s="199"/>
      <c r="J85" s="47" t="s">
        <v>284</v>
      </c>
      <c r="K85" s="79"/>
      <c r="L85" s="47"/>
      <c r="M85" s="55"/>
      <c r="N85" s="82"/>
      <c r="O85" s="48"/>
      <c r="P85" s="82"/>
      <c r="Q85" s="48"/>
      <c r="R85" s="48"/>
      <c r="S85" s="48"/>
      <c r="T85" s="25"/>
    </row>
    <row r="86" spans="1:25" ht="16.5" thickBot="1">
      <c r="A86" s="118" t="s">
        <v>27</v>
      </c>
      <c r="B86" s="67"/>
      <c r="C86" s="177" t="s">
        <v>342</v>
      </c>
      <c r="D86" s="79"/>
      <c r="E86" s="79"/>
      <c r="F86" s="79"/>
      <c r="G86" s="79"/>
      <c r="H86" s="79"/>
      <c r="I86" s="79"/>
      <c r="J86" s="79"/>
      <c r="K86" s="79"/>
      <c r="L86" s="79"/>
      <c r="M86" s="55"/>
      <c r="N86" s="82"/>
      <c r="O86" s="48"/>
      <c r="P86" s="82"/>
      <c r="Q86" s="48"/>
      <c r="R86" s="48"/>
      <c r="S86" s="48"/>
      <c r="T86" s="25"/>
    </row>
    <row r="87" spans="1:25" ht="15">
      <c r="A87" s="47"/>
      <c r="B87" s="67"/>
      <c r="C87" s="85"/>
      <c r="D87" s="79"/>
      <c r="E87" s="79"/>
      <c r="F87" s="79"/>
      <c r="G87" s="79"/>
      <c r="H87" s="79"/>
      <c r="I87" s="79"/>
      <c r="J87" s="79"/>
      <c r="K87" s="79"/>
      <c r="L87" s="79"/>
      <c r="M87" s="55"/>
      <c r="N87" s="82"/>
      <c r="O87" s="48"/>
      <c r="P87" s="82"/>
      <c r="Q87" s="48"/>
      <c r="R87" s="48"/>
      <c r="S87" s="48"/>
      <c r="T87" s="25"/>
      <c r="U87" s="25"/>
      <c r="V87" s="25"/>
      <c r="W87" s="25"/>
      <c r="X87" s="25"/>
      <c r="Y87" s="25"/>
    </row>
    <row r="88" spans="1:25" ht="15">
      <c r="A88" s="47"/>
      <c r="B88" s="67"/>
      <c r="C88" s="132" t="s">
        <v>341</v>
      </c>
      <c r="D88" s="218" t="s">
        <v>325</v>
      </c>
      <c r="E88" s="79"/>
      <c r="F88" s="79"/>
      <c r="G88" s="79"/>
      <c r="H88" s="79"/>
      <c r="I88" s="79"/>
      <c r="J88" s="79"/>
      <c r="K88" s="79"/>
      <c r="L88" s="79"/>
      <c r="M88" s="55"/>
      <c r="N88" s="211"/>
      <c r="O88" s="48"/>
      <c r="P88" s="82"/>
      <c r="Q88" s="48"/>
      <c r="R88" s="48"/>
      <c r="S88" s="48"/>
      <c r="T88" s="25"/>
      <c r="U88" s="25"/>
      <c r="V88" s="25"/>
      <c r="W88" s="25"/>
      <c r="X88" s="25"/>
      <c r="Y88" s="25"/>
    </row>
    <row r="89" spans="1:25" ht="60">
      <c r="A89" s="47">
        <v>1</v>
      </c>
      <c r="B89" s="67"/>
      <c r="C89" s="132" t="s">
        <v>189</v>
      </c>
      <c r="D89" s="210" t="s">
        <v>340</v>
      </c>
      <c r="E89" s="217">
        <v>3045214528</v>
      </c>
      <c r="F89" s="79"/>
      <c r="G89" s="79" t="s">
        <v>231</v>
      </c>
      <c r="H89" s="143" t="s">
        <v>5</v>
      </c>
      <c r="I89" s="79"/>
      <c r="J89" s="79" t="s">
        <v>5</v>
      </c>
      <c r="K89" s="79"/>
      <c r="L89" s="79"/>
      <c r="M89" s="55"/>
      <c r="N89" s="502" t="s">
        <v>734</v>
      </c>
      <c r="O89" s="231"/>
      <c r="P89" s="230"/>
      <c r="Q89" s="48"/>
      <c r="R89" s="48"/>
      <c r="S89" s="48"/>
      <c r="T89" s="25"/>
      <c r="U89" s="25"/>
      <c r="V89" s="25"/>
      <c r="W89" s="25"/>
      <c r="X89" s="25"/>
      <c r="Y89" s="25"/>
    </row>
    <row r="90" spans="1:25" ht="15">
      <c r="A90" s="47">
        <v>2</v>
      </c>
      <c r="B90" s="67"/>
      <c r="C90" s="132" t="s">
        <v>188</v>
      </c>
      <c r="D90" s="210" t="s">
        <v>339</v>
      </c>
      <c r="E90" s="217">
        <v>1041527901</v>
      </c>
      <c r="F90" s="79"/>
      <c r="G90" s="79" t="s">
        <v>192</v>
      </c>
      <c r="H90" s="143">
        <f>J251</f>
        <v>0.95525076919902885</v>
      </c>
      <c r="I90" s="79"/>
      <c r="J90" s="112">
        <f>+H90*E90</f>
        <v>994920328.57249999</v>
      </c>
      <c r="K90" s="79"/>
      <c r="L90" s="79">
        <f>J90+J112+J121</f>
        <v>1007298882.2832692</v>
      </c>
      <c r="M90" s="55"/>
      <c r="N90" s="282"/>
      <c r="O90" s="229" t="s">
        <v>431</v>
      </c>
      <c r="P90" s="228" t="s">
        <v>338</v>
      </c>
      <c r="Q90" s="283" t="s">
        <v>443</v>
      </c>
      <c r="R90" s="48"/>
      <c r="S90" s="48"/>
      <c r="T90" s="25"/>
      <c r="U90" s="25"/>
      <c r="V90" s="25"/>
      <c r="W90" s="25"/>
      <c r="X90" s="25"/>
      <c r="Y90" s="25"/>
    </row>
    <row r="91" spans="1:25" ht="15">
      <c r="A91" s="47">
        <v>3</v>
      </c>
      <c r="B91" s="67"/>
      <c r="C91" s="132" t="s">
        <v>187</v>
      </c>
      <c r="D91" s="210" t="s">
        <v>337</v>
      </c>
      <c r="E91" s="217">
        <v>3695600.9538461543</v>
      </c>
      <c r="F91" s="79"/>
      <c r="G91" s="79" t="s">
        <v>231</v>
      </c>
      <c r="H91" s="143" t="s">
        <v>5</v>
      </c>
      <c r="I91" s="79"/>
      <c r="J91" s="79" t="s">
        <v>5</v>
      </c>
      <c r="K91" s="79"/>
      <c r="L91" s="79"/>
      <c r="M91" s="55"/>
      <c r="N91" s="497" t="s">
        <v>436</v>
      </c>
      <c r="O91" s="503">
        <v>0</v>
      </c>
      <c r="P91" s="504" t="e">
        <f>O91/O96</f>
        <v>#DIV/0!</v>
      </c>
      <c r="Q91" s="286">
        <v>0</v>
      </c>
      <c r="R91" s="287" t="e">
        <f>(O91-Q91)/($O$95-$Q$95)</f>
        <v>#DIV/0!</v>
      </c>
      <c r="S91" s="48"/>
      <c r="T91" s="25"/>
      <c r="U91" s="25"/>
      <c r="V91" s="25"/>
      <c r="W91" s="25"/>
      <c r="X91" s="25"/>
      <c r="Y91" s="25"/>
    </row>
    <row r="92" spans="1:25" ht="15">
      <c r="A92" s="47">
        <v>4</v>
      </c>
      <c r="B92" s="67"/>
      <c r="C92" s="132" t="s">
        <v>336</v>
      </c>
      <c r="D92" s="210" t="s">
        <v>335</v>
      </c>
      <c r="E92" s="217">
        <v>371798385.31384605</v>
      </c>
      <c r="F92" s="79"/>
      <c r="G92" s="79" t="s">
        <v>254</v>
      </c>
      <c r="H92" s="143">
        <f>J260</f>
        <v>0.17992882790012946</v>
      </c>
      <c r="I92" s="79"/>
      <c r="J92" s="79">
        <f>+H92*E92</f>
        <v>66897247.684681028</v>
      </c>
      <c r="K92" s="79"/>
      <c r="L92" s="79"/>
      <c r="M92" s="54"/>
      <c r="N92" s="497" t="s">
        <v>437</v>
      </c>
      <c r="O92" s="503">
        <v>0</v>
      </c>
      <c r="P92" s="504" t="e">
        <f>O92/O96</f>
        <v>#DIV/0!</v>
      </c>
      <c r="Q92" s="286">
        <v>0</v>
      </c>
      <c r="R92" s="287" t="e">
        <f>(O92-Q92)/($O$95-$Q$95)</f>
        <v>#DIV/0!</v>
      </c>
      <c r="S92" s="48"/>
      <c r="T92" s="25"/>
      <c r="U92" s="25"/>
      <c r="V92" s="25"/>
      <c r="W92" s="25"/>
      <c r="X92" s="25"/>
      <c r="Y92" s="25"/>
    </row>
    <row r="93" spans="1:25" ht="15.75" thickBot="1">
      <c r="A93" s="47">
        <v>5</v>
      </c>
      <c r="B93" s="67"/>
      <c r="C93" s="132" t="s">
        <v>271</v>
      </c>
      <c r="D93" s="112"/>
      <c r="E93" s="113">
        <v>0</v>
      </c>
      <c r="F93" s="79"/>
      <c r="G93" s="79" t="s">
        <v>176</v>
      </c>
      <c r="H93" s="143">
        <f>L266</f>
        <v>0</v>
      </c>
      <c r="I93" s="79"/>
      <c r="J93" s="138">
        <f>+H93*E93</f>
        <v>0</v>
      </c>
      <c r="K93" s="79"/>
      <c r="L93" s="79"/>
      <c r="M93" s="54"/>
      <c r="N93" s="497" t="s">
        <v>438</v>
      </c>
      <c r="O93" s="503">
        <v>0</v>
      </c>
      <c r="P93" s="504" t="e">
        <f>O93/O96</f>
        <v>#DIV/0!</v>
      </c>
      <c r="Q93" s="286">
        <v>0</v>
      </c>
      <c r="R93" s="287" t="e">
        <f>(O93-Q93)/($O$95-$Q$95)</f>
        <v>#DIV/0!</v>
      </c>
      <c r="S93" s="48"/>
      <c r="T93" s="25"/>
      <c r="U93" s="25"/>
      <c r="V93" s="25"/>
      <c r="W93" s="25"/>
      <c r="X93" s="25"/>
      <c r="Y93" s="25"/>
    </row>
    <row r="94" spans="1:25" ht="15">
      <c r="A94" s="47">
        <v>6</v>
      </c>
      <c r="B94" s="67"/>
      <c r="C94" s="132" t="s">
        <v>334</v>
      </c>
      <c r="D94" s="112"/>
      <c r="E94" s="79">
        <f>SUM(E89:E93)</f>
        <v>4462236415.2676916</v>
      </c>
      <c r="F94" s="79"/>
      <c r="G94" s="79" t="s">
        <v>333</v>
      </c>
      <c r="H94" s="141">
        <f>IF(J94&gt;0,J94/E94,0)</f>
        <v>0.23795636928248279</v>
      </c>
      <c r="I94" s="79"/>
      <c r="J94" s="79">
        <f>SUM(J89:J93)</f>
        <v>1061817576.257181</v>
      </c>
      <c r="K94" s="79"/>
      <c r="L94" s="141"/>
      <c r="M94" s="55"/>
      <c r="N94" s="497" t="s">
        <v>439</v>
      </c>
      <c r="O94" s="503">
        <v>0</v>
      </c>
      <c r="P94" s="504" t="e">
        <f>O94/O96</f>
        <v>#DIV/0!</v>
      </c>
      <c r="Q94" s="286">
        <v>0</v>
      </c>
      <c r="R94" s="287" t="e">
        <f>(O94-Q94)/($O$95-$Q$95)</f>
        <v>#DIV/0!</v>
      </c>
      <c r="S94" s="48"/>
      <c r="T94" s="25"/>
      <c r="U94" s="25"/>
      <c r="V94" s="25"/>
      <c r="W94" s="25"/>
      <c r="X94" s="25"/>
      <c r="Y94" s="25"/>
    </row>
    <row r="95" spans="1:25" ht="15">
      <c r="A95" s="89"/>
      <c r="B95" s="67"/>
      <c r="C95" s="132"/>
      <c r="D95" s="112"/>
      <c r="E95" s="79"/>
      <c r="F95" s="79"/>
      <c r="G95" s="79"/>
      <c r="H95" s="141"/>
      <c r="I95" s="79"/>
      <c r="J95" s="79"/>
      <c r="K95" s="79"/>
      <c r="L95" s="141"/>
      <c r="M95" s="55"/>
      <c r="N95" s="497" t="s">
        <v>440</v>
      </c>
      <c r="O95" s="503">
        <v>0</v>
      </c>
      <c r="P95" s="504" t="e">
        <f>O95/O96</f>
        <v>#DIV/0!</v>
      </c>
      <c r="Q95" s="286">
        <v>0</v>
      </c>
      <c r="R95" s="287" t="e">
        <f>(O95-Q95)/($O$95-$Q$95)</f>
        <v>#DIV/0!</v>
      </c>
      <c r="S95" s="48"/>
      <c r="T95" s="25"/>
      <c r="U95" s="25"/>
      <c r="V95" s="25"/>
      <c r="W95" s="25"/>
      <c r="X95" s="25"/>
      <c r="Y95" s="25"/>
    </row>
    <row r="96" spans="1:25" ht="15">
      <c r="A96" s="89"/>
      <c r="B96" s="67"/>
      <c r="C96" s="132" t="s">
        <v>332</v>
      </c>
      <c r="D96" s="218" t="s">
        <v>325</v>
      </c>
      <c r="E96" s="79"/>
      <c r="F96" s="79"/>
      <c r="G96" s="79"/>
      <c r="H96" s="79"/>
      <c r="I96" s="79"/>
      <c r="J96" s="79"/>
      <c r="K96" s="79"/>
      <c r="L96" s="79"/>
      <c r="M96" s="55"/>
      <c r="N96" s="497" t="s">
        <v>444</v>
      </c>
      <c r="O96" s="498">
        <f>SUM(O91:O95)</f>
        <v>0</v>
      </c>
      <c r="P96" s="504" t="e">
        <f>SUM(P91:P95)</f>
        <v>#DIV/0!</v>
      </c>
      <c r="Q96" s="288">
        <f>SUM(Q91:Q95)</f>
        <v>0</v>
      </c>
      <c r="R96" s="287" t="e">
        <f>SUM(R91:R95)</f>
        <v>#DIV/0!</v>
      </c>
      <c r="S96" s="48"/>
      <c r="T96" s="25"/>
      <c r="U96" s="25"/>
      <c r="V96" s="25"/>
      <c r="W96" s="25"/>
      <c r="X96" s="25"/>
      <c r="Y96" s="25"/>
    </row>
    <row r="97" spans="1:25" ht="15">
      <c r="A97" s="47">
        <v>7</v>
      </c>
      <c r="B97" s="67"/>
      <c r="C97" s="132" t="str">
        <f>+C89</f>
        <v xml:space="preserve">  Production</v>
      </c>
      <c r="D97" s="210" t="s">
        <v>331</v>
      </c>
      <c r="E97" s="115">
        <v>1399419100.6869228</v>
      </c>
      <c r="F97" s="79"/>
      <c r="G97" s="79" t="str">
        <f>+G89</f>
        <v>NA</v>
      </c>
      <c r="H97" s="143" t="str">
        <f>+H89</f>
        <v xml:space="preserve"> </v>
      </c>
      <c r="I97" s="79"/>
      <c r="J97" s="79" t="s">
        <v>5</v>
      </c>
      <c r="K97" s="79"/>
      <c r="L97" s="79"/>
      <c r="M97" s="55"/>
      <c r="N97" s="82"/>
      <c r="O97" s="178">
        <f>J90-O96</f>
        <v>994920328.57249999</v>
      </c>
      <c r="P97" s="82"/>
      <c r="Q97" s="48"/>
      <c r="R97" s="48"/>
      <c r="S97" s="48"/>
      <c r="T97" s="25"/>
      <c r="U97" s="25"/>
      <c r="V97" s="25"/>
      <c r="W97" s="25"/>
      <c r="X97" s="25"/>
      <c r="Y97" s="25"/>
    </row>
    <row r="98" spans="1:25" ht="15">
      <c r="A98" s="47">
        <v>8</v>
      </c>
      <c r="B98" s="67"/>
      <c r="C98" s="132" t="str">
        <f>+C90</f>
        <v xml:space="preserve">  Transmission</v>
      </c>
      <c r="D98" s="210" t="s">
        <v>330</v>
      </c>
      <c r="E98" s="115">
        <v>299059653.02384615</v>
      </c>
      <c r="F98" s="79"/>
      <c r="G98" s="79" t="str">
        <f>+G90</f>
        <v>TP</v>
      </c>
      <c r="H98" s="143">
        <f>J251</f>
        <v>0.95525076919902885</v>
      </c>
      <c r="I98" s="79"/>
      <c r="J98" s="79">
        <f>+H98*E98</f>
        <v>285676963.58742368</v>
      </c>
      <c r="K98" s="79"/>
      <c r="L98" s="79"/>
      <c r="M98" s="55"/>
      <c r="N98" s="211"/>
      <c r="O98" s="48"/>
      <c r="P98" s="82"/>
      <c r="Q98" s="48"/>
      <c r="R98" s="48"/>
      <c r="S98" s="48"/>
      <c r="T98" s="25"/>
      <c r="U98" s="25"/>
      <c r="V98" s="25"/>
      <c r="W98" s="25"/>
      <c r="X98" s="25"/>
      <c r="Y98" s="25"/>
    </row>
    <row r="99" spans="1:25" ht="15">
      <c r="A99" s="47">
        <v>9</v>
      </c>
      <c r="B99" s="67"/>
      <c r="C99" s="132" t="str">
        <f>+C91</f>
        <v xml:space="preserve">  Distribution</v>
      </c>
      <c r="D99" s="210" t="s">
        <v>329</v>
      </c>
      <c r="E99" s="115">
        <v>122757.79384615383</v>
      </c>
      <c r="F99" s="79"/>
      <c r="G99" s="79" t="str">
        <f t="shared" ref="G99:H101" si="0">+G91</f>
        <v>NA</v>
      </c>
      <c r="H99" s="143" t="str">
        <f t="shared" si="0"/>
        <v xml:space="preserve"> </v>
      </c>
      <c r="I99" s="79"/>
      <c r="J99" s="79" t="s">
        <v>5</v>
      </c>
      <c r="K99" s="79"/>
      <c r="L99" s="79"/>
      <c r="M99" s="55"/>
      <c r="N99" s="82"/>
      <c r="O99" s="48"/>
      <c r="P99" s="82"/>
      <c r="Q99" s="48"/>
      <c r="R99" s="48"/>
      <c r="S99" s="48"/>
      <c r="T99" s="25"/>
    </row>
    <row r="100" spans="1:25" ht="15">
      <c r="A100" s="47">
        <v>10</v>
      </c>
      <c r="B100" s="67"/>
      <c r="C100" s="132" t="str">
        <f>+C92</f>
        <v xml:space="preserve">  General &amp; Intangible</v>
      </c>
      <c r="D100" s="210" t="s">
        <v>328</v>
      </c>
      <c r="E100" s="217">
        <v>197290952.6207692</v>
      </c>
      <c r="F100" s="79"/>
      <c r="G100" s="79" t="str">
        <f t="shared" si="0"/>
        <v>W/S</v>
      </c>
      <c r="H100" s="143">
        <f t="shared" si="0"/>
        <v>0.17992882790012946</v>
      </c>
      <c r="I100" s="79"/>
      <c r="J100" s="79">
        <f>+H100*E100</f>
        <v>35498329.860354975</v>
      </c>
      <c r="K100" s="79"/>
      <c r="L100" s="79"/>
      <c r="M100" s="55"/>
      <c r="N100" s="82"/>
      <c r="O100" s="48"/>
      <c r="P100" s="82"/>
      <c r="Q100" s="48"/>
      <c r="R100" s="48"/>
      <c r="S100" s="48"/>
      <c r="T100" s="25"/>
    </row>
    <row r="101" spans="1:25" ht="15.75" thickBot="1">
      <c r="A101" s="47">
        <v>11</v>
      </c>
      <c r="B101" s="67"/>
      <c r="C101" s="132" t="str">
        <f>+C93</f>
        <v xml:space="preserve">  Common</v>
      </c>
      <c r="D101" s="112"/>
      <c r="E101" s="113">
        <v>0</v>
      </c>
      <c r="F101" s="79"/>
      <c r="G101" s="79" t="str">
        <f t="shared" si="0"/>
        <v>CE</v>
      </c>
      <c r="H101" s="143">
        <f t="shared" si="0"/>
        <v>0</v>
      </c>
      <c r="I101" s="79"/>
      <c r="J101" s="138">
        <f>+H101*E101</f>
        <v>0</v>
      </c>
      <c r="K101" s="79"/>
      <c r="L101" s="79"/>
      <c r="M101" s="55"/>
      <c r="N101" s="82"/>
      <c r="O101" s="48"/>
      <c r="P101" s="82"/>
      <c r="Q101" s="48"/>
      <c r="R101" s="48"/>
      <c r="S101" s="48"/>
      <c r="T101" s="25"/>
    </row>
    <row r="102" spans="1:25" ht="15">
      <c r="A102" s="47">
        <v>12</v>
      </c>
      <c r="B102" s="67"/>
      <c r="C102" s="132" t="s">
        <v>327</v>
      </c>
      <c r="D102" s="112"/>
      <c r="E102" s="79">
        <f>SUM(E97:E101)</f>
        <v>1895892464.1253843</v>
      </c>
      <c r="F102" s="79"/>
      <c r="G102" s="79"/>
      <c r="H102" s="79"/>
      <c r="I102" s="79"/>
      <c r="J102" s="79">
        <f>SUM(J97:J101)</f>
        <v>321175293.44777864</v>
      </c>
      <c r="K102" s="79"/>
      <c r="L102" s="79"/>
      <c r="M102" s="55"/>
      <c r="N102" s="82"/>
      <c r="O102" s="48"/>
      <c r="P102" s="82"/>
      <c r="Q102" s="48"/>
      <c r="R102" s="48"/>
      <c r="S102" s="48"/>
      <c r="T102" s="25"/>
    </row>
    <row r="103" spans="1:25" ht="15">
      <c r="A103" s="47"/>
      <c r="B103" s="67"/>
      <c r="C103" s="212"/>
      <c r="D103" s="112" t="s">
        <v>5</v>
      </c>
      <c r="E103" s="67"/>
      <c r="F103" s="79"/>
      <c r="G103" s="79"/>
      <c r="H103" s="141"/>
      <c r="I103" s="79"/>
      <c r="J103" s="67"/>
      <c r="K103" s="79"/>
      <c r="L103" s="141"/>
      <c r="M103" s="55"/>
      <c r="N103" s="82"/>
      <c r="O103" s="48"/>
      <c r="P103" s="82"/>
      <c r="Q103" s="48"/>
      <c r="R103" s="48"/>
      <c r="S103" s="48"/>
      <c r="T103" s="25"/>
    </row>
    <row r="104" spans="1:25" ht="15">
      <c r="A104" s="47"/>
      <c r="B104" s="67"/>
      <c r="C104" s="132" t="s">
        <v>326</v>
      </c>
      <c r="D104" s="218" t="s">
        <v>325</v>
      </c>
      <c r="E104" s="79"/>
      <c r="F104" s="79"/>
      <c r="G104" s="79"/>
      <c r="H104" s="79"/>
      <c r="I104" s="79"/>
      <c r="J104" s="79"/>
      <c r="K104" s="79"/>
      <c r="L104" s="79"/>
      <c r="M104" s="55"/>
      <c r="N104" s="82"/>
      <c r="O104" s="48"/>
      <c r="P104" s="82"/>
      <c r="Q104" s="48"/>
      <c r="R104" s="48"/>
      <c r="S104" s="48"/>
      <c r="T104" s="25"/>
    </row>
    <row r="105" spans="1:25" ht="15">
      <c r="A105" s="47">
        <v>13</v>
      </c>
      <c r="B105" s="67"/>
      <c r="C105" s="132" t="str">
        <f>+C97</f>
        <v xml:space="preserve">  Production</v>
      </c>
      <c r="D105" s="112" t="s">
        <v>324</v>
      </c>
      <c r="E105" s="79">
        <f>E89-E97</f>
        <v>1645795427.3130772</v>
      </c>
      <c r="F105" s="79"/>
      <c r="G105" s="79"/>
      <c r="H105" s="141"/>
      <c r="I105" s="79"/>
      <c r="J105" s="79" t="s">
        <v>5</v>
      </c>
      <c r="K105" s="79"/>
      <c r="L105" s="141"/>
      <c r="M105" s="55"/>
      <c r="N105" s="82"/>
      <c r="O105" s="48"/>
      <c r="P105" s="82"/>
      <c r="Q105" s="48"/>
      <c r="R105" s="48"/>
      <c r="S105" s="48"/>
      <c r="T105" s="25"/>
    </row>
    <row r="106" spans="1:25" ht="15">
      <c r="A106" s="47">
        <v>14</v>
      </c>
      <c r="B106" s="67"/>
      <c r="C106" s="132" t="str">
        <f>+C98</f>
        <v xml:space="preserve">  Transmission</v>
      </c>
      <c r="D106" s="112" t="s">
        <v>323</v>
      </c>
      <c r="E106" s="79">
        <f>E90-E98</f>
        <v>742468247.97615385</v>
      </c>
      <c r="F106" s="79"/>
      <c r="G106" s="79"/>
      <c r="H106" s="143"/>
      <c r="I106" s="79"/>
      <c r="J106" s="112">
        <f>J90-J98</f>
        <v>709243364.98507631</v>
      </c>
      <c r="K106" s="79"/>
      <c r="L106" s="675"/>
      <c r="M106" s="55"/>
      <c r="N106" s="82"/>
      <c r="O106" s="48"/>
      <c r="P106" s="82"/>
      <c r="Q106" s="48"/>
      <c r="R106" s="48"/>
      <c r="S106" s="48"/>
      <c r="T106" s="25"/>
    </row>
    <row r="107" spans="1:25" ht="15">
      <c r="A107" s="47">
        <v>15</v>
      </c>
      <c r="B107" s="67"/>
      <c r="C107" s="132" t="str">
        <f>+C99</f>
        <v xml:space="preserve">  Distribution</v>
      </c>
      <c r="D107" s="112" t="s">
        <v>322</v>
      </c>
      <c r="E107" s="79">
        <f>E91-E99</f>
        <v>3572843.1600000006</v>
      </c>
      <c r="F107" s="79"/>
      <c r="G107" s="79"/>
      <c r="H107" s="141"/>
      <c r="I107" s="79"/>
      <c r="J107" s="79" t="s">
        <v>5</v>
      </c>
      <c r="K107" s="79"/>
      <c r="L107" s="141"/>
      <c r="M107" s="55"/>
      <c r="N107" s="82"/>
      <c r="O107" s="48"/>
      <c r="P107" s="82"/>
      <c r="Q107" s="48"/>
      <c r="R107" s="48"/>
      <c r="S107" s="48"/>
      <c r="T107" s="25"/>
    </row>
    <row r="108" spans="1:25" ht="15">
      <c r="A108" s="47">
        <v>16</v>
      </c>
      <c r="B108" s="67"/>
      <c r="C108" s="132" t="str">
        <f>+C100</f>
        <v xml:space="preserve">  General &amp; Intangible</v>
      </c>
      <c r="D108" s="112" t="s">
        <v>321</v>
      </c>
      <c r="E108" s="79">
        <f>E92-E100</f>
        <v>174507432.69307685</v>
      </c>
      <c r="F108" s="79"/>
      <c r="G108" s="79"/>
      <c r="H108" s="141"/>
      <c r="I108" s="79"/>
      <c r="J108" s="79">
        <f>J92-J100</f>
        <v>31398917.824326053</v>
      </c>
      <c r="K108" s="79"/>
      <c r="L108" s="141"/>
      <c r="M108" s="55"/>
      <c r="N108" s="82"/>
      <c r="O108" s="48"/>
      <c r="P108" s="82"/>
      <c r="Q108" s="48"/>
      <c r="R108" s="48"/>
      <c r="S108" s="48"/>
      <c r="T108" s="25"/>
    </row>
    <row r="109" spans="1:25" ht="15.75" thickBot="1">
      <c r="A109" s="47">
        <v>17</v>
      </c>
      <c r="B109" s="67"/>
      <c r="C109" s="132" t="str">
        <f>+C101</f>
        <v xml:space="preserve">  Common</v>
      </c>
      <c r="D109" s="112" t="s">
        <v>320</v>
      </c>
      <c r="E109" s="138">
        <f>E93-E101</f>
        <v>0</v>
      </c>
      <c r="F109" s="79"/>
      <c r="G109" s="79"/>
      <c r="H109" s="141"/>
      <c r="I109" s="79"/>
      <c r="J109" s="138">
        <f>J93-J101</f>
        <v>0</v>
      </c>
      <c r="K109" s="79"/>
      <c r="L109" s="141"/>
      <c r="M109" s="55"/>
      <c r="N109" s="82"/>
      <c r="O109" s="48"/>
      <c r="P109" s="82"/>
      <c r="Q109" s="48"/>
      <c r="R109" s="48"/>
      <c r="S109" s="48"/>
      <c r="T109" s="25"/>
    </row>
    <row r="110" spans="1:25" ht="15">
      <c r="A110" s="47">
        <v>18</v>
      </c>
      <c r="B110" s="67"/>
      <c r="C110" s="132" t="s">
        <v>319</v>
      </c>
      <c r="D110" s="112"/>
      <c r="E110" s="79">
        <f>SUM(E105:E109)</f>
        <v>2566343951.1423082</v>
      </c>
      <c r="F110" s="79"/>
      <c r="G110" s="79" t="s">
        <v>318</v>
      </c>
      <c r="H110" s="141">
        <f>IF(J110&gt;0,J110/E110,0)</f>
        <v>0.28859821477933006</v>
      </c>
      <c r="I110" s="79"/>
      <c r="J110" s="79">
        <f>SUM(J105:J109)</f>
        <v>740642282.80940235</v>
      </c>
      <c r="K110" s="79"/>
      <c r="L110" s="79"/>
      <c r="M110" s="55"/>
      <c r="N110" s="82"/>
      <c r="O110" s="48"/>
      <c r="P110" s="82"/>
      <c r="Q110" s="48"/>
      <c r="R110" s="48"/>
      <c r="S110" s="48"/>
      <c r="T110" s="25"/>
    </row>
    <row r="111" spans="1:25" ht="15">
      <c r="A111" s="47"/>
      <c r="B111" s="67"/>
      <c r="C111" s="132"/>
      <c r="D111" s="112"/>
      <c r="E111" s="79"/>
      <c r="F111" s="79"/>
      <c r="G111" s="79"/>
      <c r="H111" s="141"/>
      <c r="I111" s="79"/>
      <c r="J111" s="79"/>
      <c r="K111" s="79"/>
      <c r="L111" s="79"/>
      <c r="M111" s="55"/>
      <c r="N111" s="82"/>
      <c r="O111" s="48"/>
      <c r="P111" s="82"/>
      <c r="Q111" s="48"/>
      <c r="R111" s="48"/>
      <c r="S111" s="48"/>
      <c r="T111" s="25"/>
    </row>
    <row r="112" spans="1:25" ht="15">
      <c r="A112" s="225" t="s">
        <v>317</v>
      </c>
      <c r="B112" s="94"/>
      <c r="C112" s="227" t="s">
        <v>316</v>
      </c>
      <c r="D112" s="112" t="s">
        <v>315</v>
      </c>
      <c r="E112" s="226">
        <v>29743404.091538459</v>
      </c>
      <c r="F112" s="79"/>
      <c r="G112" s="79" t="s">
        <v>261</v>
      </c>
      <c r="H112" s="188">
        <v>1</v>
      </c>
      <c r="I112" s="79"/>
      <c r="J112" s="79">
        <f>+E112*H112</f>
        <v>29743404.091538459</v>
      </c>
      <c r="K112" s="79"/>
      <c r="L112" s="79"/>
      <c r="M112" s="55"/>
      <c r="N112" s="82"/>
      <c r="O112" s="48"/>
      <c r="P112" s="82"/>
      <c r="Q112" s="48"/>
      <c r="R112" s="48"/>
      <c r="S112" s="48"/>
      <c r="T112" s="25"/>
    </row>
    <row r="113" spans="1:20" ht="15">
      <c r="A113" s="225"/>
      <c r="B113" s="94"/>
      <c r="C113" s="210" t="s">
        <v>314</v>
      </c>
      <c r="D113" s="112"/>
      <c r="E113" s="224"/>
      <c r="F113" s="79"/>
      <c r="G113" s="79"/>
      <c r="H113" s="141"/>
      <c r="I113" s="79"/>
      <c r="J113" s="79"/>
      <c r="K113" s="79"/>
      <c r="L113" s="79"/>
      <c r="M113" s="55"/>
      <c r="N113" s="82"/>
      <c r="O113" s="48"/>
      <c r="P113" s="82"/>
      <c r="Q113" s="48"/>
      <c r="R113" s="48"/>
      <c r="S113" s="48"/>
      <c r="T113" s="25"/>
    </row>
    <row r="114" spans="1:20" ht="15">
      <c r="A114" s="223"/>
      <c r="B114" s="67"/>
      <c r="C114" s="181"/>
      <c r="D114" s="222"/>
      <c r="E114" s="221"/>
      <c r="F114" s="79"/>
      <c r="G114" s="219"/>
      <c r="H114" s="220"/>
      <c r="I114" s="79"/>
      <c r="J114" s="219"/>
      <c r="K114" s="79"/>
      <c r="L114" s="79"/>
      <c r="M114" s="55"/>
      <c r="N114" s="82"/>
      <c r="O114" s="48"/>
      <c r="P114" s="82"/>
      <c r="Q114" s="48"/>
      <c r="R114" s="48"/>
      <c r="S114" s="48"/>
      <c r="T114" s="25"/>
    </row>
    <row r="115" spans="1:20" ht="15">
      <c r="A115" s="47"/>
      <c r="B115" s="67"/>
      <c r="C115" s="132" t="s">
        <v>313</v>
      </c>
      <c r="D115" s="218" t="s">
        <v>312</v>
      </c>
      <c r="E115" s="79"/>
      <c r="F115" s="79"/>
      <c r="G115" s="79"/>
      <c r="H115" s="79"/>
      <c r="I115" s="79"/>
      <c r="J115" s="79"/>
      <c r="K115" s="79"/>
      <c r="L115" s="79"/>
      <c r="M115" s="55"/>
      <c r="N115" s="82"/>
      <c r="O115" s="48"/>
      <c r="P115" s="82"/>
      <c r="Q115" s="48"/>
      <c r="R115" s="48"/>
      <c r="S115" s="48"/>
      <c r="T115" s="25"/>
    </row>
    <row r="116" spans="1:20" ht="15">
      <c r="A116" s="47">
        <v>19</v>
      </c>
      <c r="B116" s="67"/>
      <c r="C116" s="132" t="s">
        <v>311</v>
      </c>
      <c r="D116" s="112"/>
      <c r="E116" s="115">
        <v>0</v>
      </c>
      <c r="F116" s="79"/>
      <c r="G116" s="79"/>
      <c r="H116" s="175" t="s">
        <v>249</v>
      </c>
      <c r="I116" s="79"/>
      <c r="J116" s="79">
        <v>0</v>
      </c>
      <c r="K116" s="79"/>
      <c r="L116" s="141"/>
      <c r="M116" s="55"/>
      <c r="N116" s="82"/>
      <c r="O116" s="48"/>
      <c r="P116" s="82"/>
      <c r="Q116" s="48"/>
      <c r="R116" s="48"/>
      <c r="S116" s="48"/>
      <c r="T116" s="25"/>
    </row>
    <row r="117" spans="1:20" ht="15">
      <c r="A117" s="47">
        <v>20</v>
      </c>
      <c r="B117" s="67"/>
      <c r="C117" s="132" t="s">
        <v>310</v>
      </c>
      <c r="D117" s="112"/>
      <c r="E117" s="115">
        <v>0</v>
      </c>
      <c r="F117" s="79"/>
      <c r="G117" s="79" t="s">
        <v>233</v>
      </c>
      <c r="H117" s="143">
        <f>+H110</f>
        <v>0.28859821477933006</v>
      </c>
      <c r="I117" s="79"/>
      <c r="J117" s="79">
        <f>E117*H117</f>
        <v>0</v>
      </c>
      <c r="K117" s="79"/>
      <c r="L117" s="141"/>
      <c r="M117" s="55"/>
      <c r="N117" s="82"/>
      <c r="O117" s="48"/>
      <c r="P117" s="82"/>
      <c r="Q117" s="48"/>
      <c r="R117" s="48"/>
      <c r="S117" s="48"/>
      <c r="T117" s="25"/>
    </row>
    <row r="118" spans="1:20" ht="15">
      <c r="A118" s="47">
        <v>21</v>
      </c>
      <c r="B118" s="67"/>
      <c r="C118" s="132" t="s">
        <v>309</v>
      </c>
      <c r="D118" s="112"/>
      <c r="E118" s="217">
        <v>0</v>
      </c>
      <c r="F118" s="79"/>
      <c r="G118" s="79" t="s">
        <v>233</v>
      </c>
      <c r="H118" s="143">
        <f>+H117</f>
        <v>0.28859821477933006</v>
      </c>
      <c r="I118" s="79"/>
      <c r="J118" s="79">
        <f>E118*H118</f>
        <v>0</v>
      </c>
      <c r="K118" s="79"/>
      <c r="L118" s="141"/>
      <c r="M118" s="55"/>
      <c r="N118" s="82"/>
      <c r="O118" s="48"/>
      <c r="P118" s="82"/>
      <c r="Q118" s="48"/>
      <c r="R118" s="48"/>
      <c r="S118" s="48"/>
      <c r="T118" s="25"/>
    </row>
    <row r="119" spans="1:20" ht="15">
      <c r="A119" s="47">
        <v>22</v>
      </c>
      <c r="B119" s="67"/>
      <c r="C119" s="132" t="s">
        <v>308</v>
      </c>
      <c r="D119" s="112"/>
      <c r="E119" s="217">
        <v>0</v>
      </c>
      <c r="F119" s="79"/>
      <c r="G119" s="79" t="str">
        <f>+G118</f>
        <v>NP</v>
      </c>
      <c r="H119" s="143">
        <f>+H118</f>
        <v>0.28859821477933006</v>
      </c>
      <c r="I119" s="79"/>
      <c r="J119" s="79">
        <f>E119*H119</f>
        <v>0</v>
      </c>
      <c r="K119" s="79"/>
      <c r="L119" s="141"/>
      <c r="M119" s="55"/>
      <c r="N119" s="82"/>
      <c r="O119" s="48"/>
      <c r="P119" s="82"/>
      <c r="Q119" s="48"/>
      <c r="R119" s="48"/>
      <c r="S119" s="48"/>
      <c r="T119" s="25"/>
    </row>
    <row r="120" spans="1:20" ht="15">
      <c r="A120" s="47">
        <v>23</v>
      </c>
      <c r="B120" s="67"/>
      <c r="C120" s="210" t="s">
        <v>307</v>
      </c>
      <c r="D120" s="124"/>
      <c r="E120" s="217">
        <v>0</v>
      </c>
      <c r="F120" s="79"/>
      <c r="G120" s="79" t="s">
        <v>233</v>
      </c>
      <c r="H120" s="143">
        <f>+H118</f>
        <v>0.28859821477933006</v>
      </c>
      <c r="I120" s="79"/>
      <c r="J120" s="179">
        <f>E120*H120</f>
        <v>0</v>
      </c>
      <c r="K120" s="79"/>
      <c r="L120" s="79"/>
      <c r="M120" s="55"/>
      <c r="N120" s="82"/>
      <c r="O120" s="48"/>
      <c r="P120" s="82"/>
      <c r="Q120" s="48"/>
      <c r="R120" s="48"/>
      <c r="S120" s="48"/>
      <c r="T120" s="25"/>
    </row>
    <row r="121" spans="1:20" ht="15.75">
      <c r="A121" s="505" t="s">
        <v>306</v>
      </c>
      <c r="B121" s="506"/>
      <c r="C121" s="506" t="s">
        <v>305</v>
      </c>
      <c r="D121" s="507"/>
      <c r="E121" s="216">
        <v>-17364850.380769227</v>
      </c>
      <c r="F121" s="508"/>
      <c r="G121" s="508" t="s">
        <v>261</v>
      </c>
      <c r="H121" s="509">
        <v>1</v>
      </c>
      <c r="I121" s="508"/>
      <c r="J121" s="256">
        <f>+E121*H121</f>
        <v>-17364850.380769227</v>
      </c>
      <c r="K121" s="79"/>
      <c r="L121" s="79"/>
      <c r="M121" s="215"/>
      <c r="N121" s="214"/>
      <c r="O121" s="189"/>
      <c r="P121" s="214"/>
      <c r="Q121" s="189"/>
      <c r="R121" s="189"/>
      <c r="S121" s="189"/>
      <c r="T121" s="25"/>
    </row>
    <row r="122" spans="1:20" ht="16.5" thickBot="1">
      <c r="A122" s="505" t="s">
        <v>304</v>
      </c>
      <c r="B122" s="494"/>
      <c r="C122" s="510" t="s">
        <v>303</v>
      </c>
      <c r="D122" s="507"/>
      <c r="E122" s="511">
        <v>0</v>
      </c>
      <c r="F122" s="508"/>
      <c r="G122" s="508" t="s">
        <v>261</v>
      </c>
      <c r="H122" s="509">
        <v>1</v>
      </c>
      <c r="I122" s="508"/>
      <c r="J122" s="512">
        <f>+E122*H122</f>
        <v>0</v>
      </c>
      <c r="K122" s="79"/>
      <c r="L122" s="79"/>
      <c r="M122" s="215"/>
      <c r="N122" s="214"/>
      <c r="O122" s="189"/>
      <c r="P122" s="214"/>
      <c r="Q122" s="189"/>
      <c r="R122" s="189"/>
      <c r="S122" s="189"/>
      <c r="T122" s="25"/>
    </row>
    <row r="123" spans="1:20" ht="15">
      <c r="A123" s="47">
        <v>24</v>
      </c>
      <c r="B123" s="94"/>
      <c r="C123" s="132" t="s">
        <v>302</v>
      </c>
      <c r="D123" s="112"/>
      <c r="E123" s="213">
        <f>SUM(E116:E122)</f>
        <v>-17364850.380769227</v>
      </c>
      <c r="F123" s="79"/>
      <c r="G123" s="79"/>
      <c r="H123" s="79"/>
      <c r="I123" s="79"/>
      <c r="J123" s="213">
        <f>SUM(J116:J122)</f>
        <v>-17364850.380769227</v>
      </c>
      <c r="K123" s="79"/>
      <c r="L123" s="79"/>
      <c r="M123" s="55"/>
      <c r="N123" s="82"/>
      <c r="O123" s="48"/>
      <c r="P123" s="82"/>
      <c r="Q123" s="48"/>
      <c r="R123" s="48"/>
      <c r="S123" s="48"/>
      <c r="T123" s="25"/>
    </row>
    <row r="124" spans="1:20" ht="15">
      <c r="A124" s="47"/>
      <c r="B124" s="67"/>
      <c r="C124" s="212"/>
      <c r="D124" s="112"/>
      <c r="E124" s="67"/>
      <c r="F124" s="79"/>
      <c r="G124" s="79"/>
      <c r="H124" s="141"/>
      <c r="I124" s="79"/>
      <c r="J124" s="67"/>
      <c r="K124" s="79"/>
      <c r="L124" s="141"/>
      <c r="M124" s="55"/>
      <c r="N124" s="82"/>
      <c r="O124" s="48"/>
      <c r="P124" s="82"/>
      <c r="Q124" s="48"/>
      <c r="R124" s="48"/>
      <c r="S124" s="48"/>
      <c r="T124" s="25"/>
    </row>
    <row r="125" spans="1:20" ht="15">
      <c r="A125" s="47">
        <v>25</v>
      </c>
      <c r="B125" s="67"/>
      <c r="C125" s="132" t="s">
        <v>301</v>
      </c>
      <c r="D125" s="112" t="s">
        <v>300</v>
      </c>
      <c r="E125" s="115">
        <v>0</v>
      </c>
      <c r="F125" s="79"/>
      <c r="G125" s="79" t="str">
        <f>+G98</f>
        <v>TP</v>
      </c>
      <c r="H125" s="143">
        <f>+H98</f>
        <v>0.95525076919902885</v>
      </c>
      <c r="I125" s="79"/>
      <c r="J125" s="79">
        <f>+H125*E125</f>
        <v>0</v>
      </c>
      <c r="K125" s="79"/>
      <c r="L125" s="79"/>
      <c r="M125" s="55"/>
      <c r="N125" s="82"/>
      <c r="O125" s="48"/>
      <c r="P125" s="82"/>
      <c r="Q125" s="48"/>
      <c r="R125" s="48"/>
      <c r="S125" s="48"/>
      <c r="T125" s="25"/>
    </row>
    <row r="126" spans="1:20" ht="15">
      <c r="A126" s="47"/>
      <c r="B126" s="67"/>
      <c r="C126" s="132"/>
      <c r="D126" s="112"/>
      <c r="E126" s="79"/>
      <c r="F126" s="79"/>
      <c r="G126" s="79"/>
      <c r="H126" s="79"/>
      <c r="I126" s="79"/>
      <c r="J126" s="79"/>
      <c r="K126" s="79"/>
      <c r="L126" s="79"/>
      <c r="M126" s="55"/>
      <c r="N126" s="82"/>
      <c r="O126" s="48"/>
      <c r="P126" s="82"/>
      <c r="Q126" s="48"/>
      <c r="R126" s="48"/>
      <c r="S126" s="48"/>
      <c r="T126" s="25"/>
    </row>
    <row r="127" spans="1:20" ht="15">
      <c r="A127" s="47"/>
      <c r="B127" s="67"/>
      <c r="C127" s="132" t="s">
        <v>299</v>
      </c>
      <c r="D127" s="212"/>
      <c r="E127" s="79"/>
      <c r="F127" s="79"/>
      <c r="G127" s="79"/>
      <c r="H127" s="79"/>
      <c r="I127" s="79"/>
      <c r="J127" s="79"/>
      <c r="K127" s="79"/>
      <c r="L127" s="79"/>
      <c r="M127" s="55"/>
      <c r="N127" s="82"/>
      <c r="O127" s="48"/>
      <c r="P127" s="82"/>
      <c r="Q127" s="48"/>
      <c r="R127" s="48"/>
      <c r="S127" s="48"/>
      <c r="T127" s="25"/>
    </row>
    <row r="128" spans="1:20" ht="15">
      <c r="A128" s="47">
        <v>26</v>
      </c>
      <c r="B128" s="67"/>
      <c r="C128" s="132" t="s">
        <v>298</v>
      </c>
      <c r="D128" s="112" t="s">
        <v>297</v>
      </c>
      <c r="E128" s="79">
        <f>E166/8</f>
        <v>12427252.596249999</v>
      </c>
      <c r="F128" s="79"/>
      <c r="G128" s="79"/>
      <c r="H128" s="141"/>
      <c r="I128" s="79"/>
      <c r="J128" s="79">
        <f>J166/8</f>
        <v>6559270.3723080652</v>
      </c>
      <c r="K128" s="33"/>
      <c r="L128" s="141"/>
      <c r="M128" s="55"/>
      <c r="N128" s="82"/>
      <c r="O128" s="48"/>
      <c r="P128" s="82"/>
      <c r="Q128" s="48"/>
      <c r="R128" s="48"/>
      <c r="S128" s="48"/>
      <c r="T128" s="25"/>
    </row>
    <row r="129" spans="1:20" ht="15">
      <c r="A129" s="47">
        <v>27</v>
      </c>
      <c r="B129" s="67"/>
      <c r="C129" s="132" t="s">
        <v>296</v>
      </c>
      <c r="D129" s="210" t="s">
        <v>295</v>
      </c>
      <c r="E129" s="115">
        <v>14222162</v>
      </c>
      <c r="F129" s="79"/>
      <c r="G129" s="79" t="s">
        <v>278</v>
      </c>
      <c r="H129" s="143">
        <f>J252</f>
        <v>0.89831171374332308</v>
      </c>
      <c r="I129" s="79"/>
      <c r="J129" s="79">
        <f>+H129*E129</f>
        <v>12775934.719355168</v>
      </c>
      <c r="K129" s="79" t="s">
        <v>5</v>
      </c>
      <c r="L129" s="141"/>
      <c r="M129" s="55"/>
      <c r="N129" s="211"/>
      <c r="O129" s="154"/>
      <c r="P129" s="82"/>
      <c r="Q129" s="48"/>
      <c r="R129" s="48"/>
      <c r="S129" s="48"/>
      <c r="T129" s="25"/>
    </row>
    <row r="130" spans="1:20" ht="15.75" thickBot="1">
      <c r="A130" s="47">
        <v>28</v>
      </c>
      <c r="B130" s="67"/>
      <c r="C130" s="132" t="s">
        <v>294</v>
      </c>
      <c r="D130" s="210" t="s">
        <v>293</v>
      </c>
      <c r="E130" s="113">
        <v>11507210.995000001</v>
      </c>
      <c r="F130" s="79"/>
      <c r="G130" s="79" t="s">
        <v>246</v>
      </c>
      <c r="H130" s="143">
        <f>+H94</f>
        <v>0.23795636928248279</v>
      </c>
      <c r="I130" s="79"/>
      <c r="J130" s="138">
        <f>+H130*E130</f>
        <v>2738214.1489376663</v>
      </c>
      <c r="K130" s="79"/>
      <c r="L130" s="141"/>
      <c r="M130" s="55"/>
      <c r="N130" s="82"/>
      <c r="O130" s="48"/>
      <c r="P130" s="82"/>
      <c r="Q130" s="48"/>
      <c r="R130" s="48"/>
      <c r="S130" s="48"/>
      <c r="T130" s="25"/>
    </row>
    <row r="131" spans="1:20" ht="15">
      <c r="A131" s="47">
        <v>29</v>
      </c>
      <c r="B131" s="67"/>
      <c r="C131" s="85" t="s">
        <v>292</v>
      </c>
      <c r="D131" s="33"/>
      <c r="E131" s="79">
        <f>E128+E129+E130</f>
        <v>38156625.591250002</v>
      </c>
      <c r="F131" s="33"/>
      <c r="G131" s="33"/>
      <c r="H131" s="33"/>
      <c r="I131" s="33"/>
      <c r="J131" s="79">
        <f>J128+J129+J130</f>
        <v>22073419.240600899</v>
      </c>
      <c r="K131" s="33"/>
      <c r="L131" s="33"/>
      <c r="M131" s="55"/>
      <c r="N131" s="82"/>
      <c r="O131" s="48"/>
      <c r="P131" s="82"/>
      <c r="Q131" s="48"/>
      <c r="R131" s="48"/>
      <c r="S131" s="48"/>
      <c r="T131" s="25"/>
    </row>
    <row r="132" spans="1:20" ht="15.75" thickBot="1">
      <c r="A132" s="89"/>
      <c r="B132" s="67"/>
      <c r="C132" s="67"/>
      <c r="D132" s="79"/>
      <c r="E132" s="209"/>
      <c r="F132" s="79"/>
      <c r="G132" s="79"/>
      <c r="H132" s="79"/>
      <c r="I132" s="79"/>
      <c r="J132" s="209"/>
      <c r="K132" s="79"/>
      <c r="L132" s="79"/>
      <c r="M132" s="55"/>
      <c r="N132" s="82"/>
      <c r="O132" s="48"/>
      <c r="P132" s="82"/>
      <c r="Q132" s="48"/>
      <c r="R132" s="48"/>
      <c r="S132" s="48"/>
      <c r="T132" s="25"/>
    </row>
    <row r="133" spans="1:20" ht="15.75" thickBot="1">
      <c r="A133" s="47">
        <v>30</v>
      </c>
      <c r="B133" s="94"/>
      <c r="C133" s="132" t="s">
        <v>291</v>
      </c>
      <c r="D133" s="79"/>
      <c r="E133" s="208">
        <f>+E110+E112+E123+E125+E131</f>
        <v>2616879130.4443274</v>
      </c>
      <c r="F133" s="179"/>
      <c r="G133" s="179"/>
      <c r="H133" s="179"/>
      <c r="I133" s="179"/>
      <c r="J133" s="208">
        <f>+J110+J112+J123+J125+J131</f>
        <v>775094255.76077247</v>
      </c>
      <c r="K133" s="79"/>
      <c r="L133" s="141"/>
      <c r="M133" s="54"/>
      <c r="N133" s="82"/>
      <c r="O133" s="48"/>
      <c r="P133" s="82"/>
      <c r="Q133" s="48"/>
      <c r="R133" s="48"/>
      <c r="S133" s="48"/>
      <c r="T133" s="25"/>
    </row>
    <row r="134" spans="1:20" ht="15.75" thickTop="1">
      <c r="A134" s="47"/>
      <c r="B134" s="67"/>
      <c r="C134" s="85"/>
      <c r="D134" s="79"/>
      <c r="E134" s="207"/>
      <c r="F134" s="79"/>
      <c r="G134" s="79"/>
      <c r="H134" s="79"/>
      <c r="I134" s="79"/>
      <c r="J134" s="207"/>
      <c r="K134" s="79"/>
      <c r="L134" s="79"/>
      <c r="M134" s="54"/>
      <c r="N134" s="82"/>
      <c r="O134" s="48"/>
      <c r="P134" s="82"/>
      <c r="Q134" s="48"/>
      <c r="R134" s="48"/>
      <c r="S134" s="48"/>
      <c r="T134" s="25"/>
    </row>
    <row r="135" spans="1:20" ht="15">
      <c r="A135" s="47"/>
      <c r="B135" s="67"/>
      <c r="C135" s="206"/>
      <c r="D135" s="79"/>
      <c r="E135" s="179"/>
      <c r="F135" s="79"/>
      <c r="G135" s="79"/>
      <c r="H135" s="79"/>
      <c r="I135" s="79"/>
      <c r="J135" s="179"/>
      <c r="K135" s="79"/>
      <c r="L135" s="79"/>
      <c r="M135" s="54"/>
      <c r="N135" s="82"/>
      <c r="O135" s="48"/>
      <c r="P135" s="82"/>
      <c r="Q135" s="48"/>
      <c r="R135" s="48"/>
      <c r="S135" s="48"/>
      <c r="T135" s="25"/>
    </row>
    <row r="136" spans="1:20" ht="15">
      <c r="A136" s="47"/>
      <c r="B136" s="67"/>
      <c r="C136" s="85"/>
      <c r="D136" s="79"/>
      <c r="E136" s="79"/>
      <c r="F136" s="79"/>
      <c r="G136" s="79"/>
      <c r="H136" s="79"/>
      <c r="I136" s="79"/>
      <c r="J136" s="79"/>
      <c r="K136" s="79"/>
      <c r="L136" s="79"/>
      <c r="M136" s="54"/>
      <c r="N136" s="82"/>
      <c r="O136" s="48"/>
      <c r="P136" s="82"/>
      <c r="Q136" s="48"/>
      <c r="R136" s="48"/>
      <c r="S136" s="48"/>
      <c r="T136" s="25"/>
    </row>
    <row r="137" spans="1:20" ht="15">
      <c r="A137" s="47"/>
      <c r="B137" s="67"/>
      <c r="C137" s="85"/>
      <c r="D137" s="79"/>
      <c r="E137" s="79"/>
      <c r="F137" s="79"/>
      <c r="G137" s="79"/>
      <c r="H137" s="79"/>
      <c r="I137" s="79"/>
      <c r="J137" s="79"/>
      <c r="K137" s="79"/>
      <c r="L137" s="79"/>
      <c r="M137" s="54"/>
      <c r="N137" s="82"/>
      <c r="O137" s="48"/>
      <c r="P137" s="82"/>
      <c r="Q137" s="48"/>
      <c r="R137" s="48"/>
      <c r="S137" s="48"/>
      <c r="T137" s="25"/>
    </row>
    <row r="138" spans="1:20" ht="15.75">
      <c r="A138" s="47"/>
      <c r="B138" s="67"/>
      <c r="C138" s="85"/>
      <c r="D138" s="79"/>
      <c r="E138" s="205"/>
      <c r="F138" s="79"/>
      <c r="G138" s="79"/>
      <c r="H138" s="79"/>
      <c r="I138" s="79"/>
      <c r="J138" s="79"/>
      <c r="K138" s="79"/>
      <c r="L138" s="79"/>
      <c r="M138" s="54"/>
      <c r="N138" s="82"/>
      <c r="O138" s="48"/>
      <c r="P138" s="82"/>
      <c r="Q138" s="48"/>
      <c r="R138" s="48"/>
      <c r="S138" s="48"/>
      <c r="T138" s="25"/>
    </row>
    <row r="139" spans="1:20" ht="15">
      <c r="A139" s="47"/>
      <c r="B139" s="67"/>
      <c r="C139" s="85"/>
      <c r="D139" s="79"/>
      <c r="E139" s="79"/>
      <c r="F139" s="79"/>
      <c r="G139" s="79"/>
      <c r="H139" s="79"/>
      <c r="I139" s="79"/>
      <c r="J139" s="79"/>
      <c r="K139" s="79"/>
      <c r="L139" s="79"/>
      <c r="M139" s="54"/>
      <c r="N139" s="82"/>
      <c r="O139" s="48"/>
      <c r="P139" s="82"/>
      <c r="Q139" s="48"/>
      <c r="R139" s="48"/>
      <c r="S139" s="48"/>
      <c r="T139" s="25"/>
    </row>
    <row r="140" spans="1:20" ht="15.75">
      <c r="A140" s="31"/>
      <c r="B140" s="31"/>
      <c r="C140" s="85"/>
      <c r="D140" s="33"/>
      <c r="E140" s="33"/>
      <c r="F140" s="33"/>
      <c r="G140" s="33"/>
      <c r="H140" s="33"/>
      <c r="I140" s="33"/>
      <c r="J140" s="34"/>
      <c r="K140" s="33"/>
      <c r="L140" s="33"/>
      <c r="M140" s="35"/>
      <c r="N140" s="82"/>
      <c r="O140" s="48"/>
      <c r="P140" s="82"/>
      <c r="Q140" s="48"/>
      <c r="R140" s="48"/>
      <c r="S140" s="48"/>
      <c r="T140" s="25"/>
    </row>
    <row r="141" spans="1:20" ht="15.75">
      <c r="A141" s="180"/>
      <c r="B141" s="31"/>
      <c r="C141" s="85"/>
      <c r="D141" s="33"/>
      <c r="E141" s="33"/>
      <c r="F141" s="33"/>
      <c r="G141" s="33"/>
      <c r="H141" s="33"/>
      <c r="I141" s="33"/>
      <c r="J141" s="34"/>
      <c r="K141" s="33"/>
      <c r="L141" s="33"/>
      <c r="M141" s="32"/>
      <c r="N141" s="82"/>
      <c r="O141" s="48"/>
      <c r="P141" s="82"/>
      <c r="Q141" s="48"/>
      <c r="R141" s="48"/>
      <c r="S141" s="48"/>
      <c r="T141" s="25"/>
    </row>
    <row r="142" spans="1:20" ht="15">
      <c r="A142" s="47"/>
      <c r="B142" s="67"/>
      <c r="C142" s="85"/>
      <c r="D142" s="79"/>
      <c r="E142" s="79"/>
      <c r="F142" s="79"/>
      <c r="G142" s="79"/>
      <c r="H142" s="79"/>
      <c r="I142" s="79"/>
      <c r="J142" s="79"/>
      <c r="K142" s="79"/>
      <c r="L142" s="79"/>
      <c r="M142" s="54"/>
      <c r="N142" s="49"/>
      <c r="O142" s="48"/>
      <c r="P142" s="82"/>
      <c r="Q142" s="48"/>
      <c r="R142" s="48"/>
      <c r="S142" s="48"/>
      <c r="T142" s="25"/>
    </row>
    <row r="143" spans="1:20" ht="15">
      <c r="A143" s="89"/>
      <c r="B143" s="67"/>
      <c r="C143" s="67"/>
      <c r="D143" s="67"/>
      <c r="E143" s="67"/>
      <c r="F143" s="67"/>
      <c r="G143" s="67"/>
      <c r="H143" s="67"/>
      <c r="I143" s="88"/>
      <c r="J143" s="88"/>
      <c r="K143" s="88"/>
      <c r="L143" s="88"/>
      <c r="M143" s="88"/>
      <c r="N143" s="49"/>
      <c r="O143" s="48"/>
      <c r="P143" s="87"/>
      <c r="Q143" s="87"/>
      <c r="R143" s="87"/>
      <c r="S143" s="87"/>
      <c r="T143" s="25"/>
    </row>
    <row r="144" spans="1:20" ht="15">
      <c r="A144" s="89"/>
      <c r="B144" s="67"/>
      <c r="C144" s="85"/>
      <c r="D144" s="85"/>
      <c r="E144" s="86"/>
      <c r="F144" s="85"/>
      <c r="G144" s="85"/>
      <c r="H144" s="85"/>
      <c r="I144" s="33"/>
      <c r="J144" s="674"/>
      <c r="K144" s="674"/>
      <c r="L144" s="674"/>
      <c r="M144" s="88"/>
      <c r="N144" s="49"/>
      <c r="O144" s="48"/>
      <c r="P144" s="49"/>
      <c r="Q144" s="48"/>
      <c r="R144" s="48"/>
      <c r="S144" s="48"/>
      <c r="T144" s="25"/>
    </row>
    <row r="145" spans="1:20" ht="15">
      <c r="A145" s="89"/>
      <c r="B145" s="67"/>
      <c r="C145" s="85"/>
      <c r="D145" s="85"/>
      <c r="E145" s="86"/>
      <c r="F145" s="85"/>
      <c r="G145" s="85"/>
      <c r="H145" s="85"/>
      <c r="I145" s="33"/>
      <c r="J145" s="674"/>
      <c r="K145" s="674"/>
      <c r="L145" s="678" t="s">
        <v>602</v>
      </c>
      <c r="M145" s="678"/>
      <c r="N145" s="49"/>
      <c r="O145" s="48"/>
      <c r="P145" s="49"/>
      <c r="Q145" s="48"/>
      <c r="R145" s="48"/>
      <c r="S145" s="48"/>
      <c r="T145" s="25"/>
    </row>
    <row r="146" spans="1:20" ht="15">
      <c r="A146" s="89"/>
      <c r="B146" s="67"/>
      <c r="C146" s="85"/>
      <c r="D146" s="85"/>
      <c r="E146" s="86"/>
      <c r="F146" s="85"/>
      <c r="G146" s="85"/>
      <c r="H146" s="85"/>
      <c r="I146" s="33"/>
      <c r="J146" s="33"/>
      <c r="K146" s="33"/>
      <c r="L146" s="678" t="s">
        <v>290</v>
      </c>
      <c r="M146" s="678"/>
      <c r="N146" s="49"/>
      <c r="O146" s="48"/>
      <c r="P146" s="49"/>
      <c r="Q146" s="48"/>
      <c r="R146" s="48"/>
      <c r="S146" s="48"/>
      <c r="T146" s="25"/>
    </row>
    <row r="147" spans="1:20" ht="15">
      <c r="A147" s="47"/>
      <c r="B147" s="67"/>
      <c r="C147" s="85"/>
      <c r="D147" s="79"/>
      <c r="E147" s="79"/>
      <c r="F147" s="79"/>
      <c r="G147" s="79"/>
      <c r="H147" s="79"/>
      <c r="I147" s="79"/>
      <c r="J147" s="79"/>
      <c r="K147" s="79"/>
      <c r="L147" s="79"/>
      <c r="M147" s="54"/>
      <c r="N147" s="49"/>
      <c r="O147" s="48"/>
      <c r="P147" s="82"/>
      <c r="Q147" s="48"/>
      <c r="R147" s="48"/>
      <c r="S147" s="48"/>
      <c r="T147" s="25"/>
    </row>
    <row r="148" spans="1:20" ht="15">
      <c r="A148" s="47"/>
      <c r="B148" s="67"/>
      <c r="C148" s="85" t="str">
        <f>C4</f>
        <v xml:space="preserve">Formula Rate - Non-Levelized </v>
      </c>
      <c r="D148" s="79"/>
      <c r="E148" s="79" t="str">
        <f>E4</f>
        <v xml:space="preserve">     Rate Formula Template</v>
      </c>
      <c r="F148" s="79"/>
      <c r="G148" s="79"/>
      <c r="H148" s="79"/>
      <c r="I148" s="79"/>
      <c r="L148" s="204" t="str">
        <f>J4</f>
        <v>For budgeted 12 months ended 12/31/15</v>
      </c>
      <c r="M148" s="203"/>
      <c r="N148" s="202"/>
      <c r="O148" s="48"/>
      <c r="P148" s="82"/>
      <c r="Q148" s="48"/>
      <c r="R148" s="48"/>
      <c r="S148" s="48"/>
      <c r="T148" s="25"/>
    </row>
    <row r="149" spans="1:20" ht="15">
      <c r="A149" s="47"/>
      <c r="B149" s="67"/>
      <c r="C149" s="85"/>
      <c r="D149" s="79"/>
      <c r="E149" s="84" t="str">
        <f>E5</f>
        <v xml:space="preserve"> Utilizing Great River Energy Annual Operating Report</v>
      </c>
      <c r="F149" s="79"/>
      <c r="G149" s="79"/>
      <c r="H149" s="79"/>
      <c r="I149" s="79"/>
      <c r="J149" s="79"/>
      <c r="K149" s="79"/>
      <c r="L149" s="79"/>
      <c r="M149" s="54"/>
      <c r="N149" s="49"/>
      <c r="O149" s="48"/>
      <c r="P149" s="82"/>
      <c r="Q149" s="48"/>
      <c r="R149" s="48"/>
      <c r="S149" s="48"/>
      <c r="T149" s="25"/>
    </row>
    <row r="150" spans="1:20" ht="15">
      <c r="A150" s="47"/>
      <c r="B150" s="67"/>
      <c r="C150" s="67"/>
      <c r="D150" s="79"/>
      <c r="E150" s="79"/>
      <c r="F150" s="79"/>
      <c r="G150" s="79"/>
      <c r="H150" s="79"/>
      <c r="I150" s="79"/>
      <c r="J150" s="79"/>
      <c r="K150" s="79"/>
      <c r="L150" s="79"/>
      <c r="M150" s="54"/>
      <c r="N150" s="82"/>
      <c r="O150" s="48"/>
      <c r="P150" s="82"/>
      <c r="Q150" s="48"/>
      <c r="R150" s="48"/>
      <c r="S150" s="48"/>
      <c r="T150" s="25"/>
    </row>
    <row r="151" spans="1:20" ht="15">
      <c r="A151" s="47"/>
      <c r="B151" s="67"/>
      <c r="C151" s="67"/>
      <c r="D151" s="89"/>
      <c r="E151" s="89" t="str">
        <f>E7</f>
        <v>Great River Energy</v>
      </c>
      <c r="F151" s="89"/>
      <c r="G151" s="89"/>
      <c r="H151" s="89"/>
      <c r="I151" s="89"/>
      <c r="J151" s="89"/>
      <c r="K151" s="79"/>
      <c r="L151" s="79"/>
      <c r="M151" s="54"/>
      <c r="N151" s="82"/>
      <c r="O151" s="48"/>
      <c r="P151" s="82"/>
      <c r="Q151" s="48"/>
      <c r="R151" s="48"/>
      <c r="S151" s="48"/>
      <c r="T151" s="25"/>
    </row>
    <row r="152" spans="1:20" ht="15">
      <c r="A152" s="47"/>
      <c r="B152" s="67"/>
      <c r="C152" s="47" t="s">
        <v>20</v>
      </c>
      <c r="D152" s="47" t="s">
        <v>21</v>
      </c>
      <c r="E152" s="47" t="s">
        <v>22</v>
      </c>
      <c r="F152" s="79" t="s">
        <v>5</v>
      </c>
      <c r="G152" s="79"/>
      <c r="H152" s="201" t="s">
        <v>23</v>
      </c>
      <c r="I152" s="79"/>
      <c r="J152" s="169" t="s">
        <v>289</v>
      </c>
      <c r="K152" s="79"/>
      <c r="L152" s="79"/>
      <c r="M152" s="54"/>
      <c r="N152" s="82"/>
      <c r="O152" s="48"/>
      <c r="P152" s="82"/>
      <c r="Q152" s="48"/>
      <c r="R152" s="48"/>
      <c r="S152" s="48"/>
      <c r="T152" s="25"/>
    </row>
    <row r="153" spans="1:20" ht="15.75">
      <c r="A153" s="47"/>
      <c r="B153" s="67"/>
      <c r="C153" s="47"/>
      <c r="D153" s="75"/>
      <c r="E153" s="75"/>
      <c r="F153" s="75"/>
      <c r="G153" s="75"/>
      <c r="H153" s="75"/>
      <c r="I153" s="75"/>
      <c r="J153" s="75"/>
      <c r="K153" s="75"/>
      <c r="L153" s="56"/>
      <c r="M153" s="75"/>
      <c r="N153" s="82"/>
      <c r="O153" s="48"/>
      <c r="P153" s="82"/>
      <c r="Q153" s="48"/>
      <c r="R153" s="48"/>
      <c r="S153" s="48"/>
      <c r="T153" s="25"/>
    </row>
    <row r="154" spans="1:20" ht="15.75">
      <c r="A154" s="47" t="s">
        <v>24</v>
      </c>
      <c r="B154" s="67"/>
      <c r="C154" s="85"/>
      <c r="D154" s="142" t="s">
        <v>288</v>
      </c>
      <c r="E154" s="79"/>
      <c r="F154" s="79"/>
      <c r="G154" s="79"/>
      <c r="H154" s="47"/>
      <c r="I154" s="79"/>
      <c r="J154" s="56" t="s">
        <v>25</v>
      </c>
      <c r="K154" s="79"/>
      <c r="L154" s="56"/>
      <c r="M154" s="79"/>
      <c r="N154" s="82"/>
      <c r="O154" s="48"/>
      <c r="P154" s="82"/>
      <c r="Q154" s="48"/>
      <c r="R154" s="48"/>
      <c r="S154" s="48"/>
      <c r="T154" s="25"/>
    </row>
    <row r="155" spans="1:20" ht="16.5" thickBot="1">
      <c r="A155" s="118" t="s">
        <v>27</v>
      </c>
      <c r="B155" s="67"/>
      <c r="C155" s="85"/>
      <c r="D155" s="200" t="s">
        <v>287</v>
      </c>
      <c r="E155" s="56" t="s">
        <v>286</v>
      </c>
      <c r="F155" s="199"/>
      <c r="G155" s="56" t="s">
        <v>285</v>
      </c>
      <c r="H155" s="89"/>
      <c r="I155" s="199"/>
      <c r="J155" s="198" t="s">
        <v>284</v>
      </c>
      <c r="K155" s="79"/>
      <c r="L155" s="197"/>
      <c r="M155" s="196"/>
      <c r="N155" s="82"/>
      <c r="O155" s="48"/>
      <c r="P155" s="82"/>
      <c r="Q155" s="48"/>
      <c r="R155" s="48"/>
      <c r="S155" s="48"/>
      <c r="T155" s="25"/>
    </row>
    <row r="156" spans="1:20" ht="15.75">
      <c r="A156" s="89"/>
      <c r="B156" s="67"/>
      <c r="C156" s="85"/>
      <c r="D156" s="79"/>
      <c r="E156" s="194"/>
      <c r="F156" s="195"/>
      <c r="G156" s="56"/>
      <c r="H156" s="89"/>
      <c r="I156" s="195"/>
      <c r="J156" s="194"/>
      <c r="K156" s="79"/>
      <c r="L156" s="79"/>
      <c r="M156" s="54"/>
      <c r="N156" s="82"/>
      <c r="O156" s="48"/>
      <c r="P156" s="82"/>
      <c r="Q156" s="48"/>
      <c r="R156" s="48"/>
      <c r="S156" s="48"/>
      <c r="T156" s="25"/>
    </row>
    <row r="157" spans="1:20" ht="15">
      <c r="A157" s="47"/>
      <c r="B157" s="67"/>
      <c r="C157" s="85" t="s">
        <v>283</v>
      </c>
      <c r="D157" s="79"/>
      <c r="E157" s="79"/>
      <c r="F157" s="79"/>
      <c r="G157" s="79"/>
      <c r="H157" s="79"/>
      <c r="I157" s="79"/>
      <c r="J157" s="79"/>
      <c r="K157" s="79"/>
      <c r="L157" s="79"/>
      <c r="M157" s="54"/>
      <c r="N157" s="178"/>
      <c r="O157" s="48"/>
      <c r="P157" s="82"/>
      <c r="Q157" s="48"/>
      <c r="R157" s="48"/>
      <c r="S157" s="48"/>
      <c r="T157" s="25"/>
    </row>
    <row r="158" spans="1:20" ht="15">
      <c r="A158" s="47">
        <v>1</v>
      </c>
      <c r="B158" s="67"/>
      <c r="C158" s="85" t="s">
        <v>282</v>
      </c>
      <c r="D158" s="89" t="s">
        <v>281</v>
      </c>
      <c r="E158" s="115">
        <v>95648745.769999996</v>
      </c>
      <c r="F158" s="79"/>
      <c r="G158" s="79" t="s">
        <v>278</v>
      </c>
      <c r="H158" s="143">
        <f>J252</f>
        <v>0.89831171374332308</v>
      </c>
      <c r="I158" s="79"/>
      <c r="J158" s="79">
        <f t="shared" ref="J158:J165" si="1">+H158*E158</f>
        <v>85922388.73004812</v>
      </c>
      <c r="K158" s="33"/>
      <c r="L158" s="79"/>
      <c r="M158" s="54"/>
      <c r="N158" s="171"/>
      <c r="O158" s="48"/>
      <c r="P158" s="178"/>
      <c r="Q158" s="48"/>
      <c r="R158" s="48"/>
      <c r="S158" s="48"/>
      <c r="T158" s="25"/>
    </row>
    <row r="159" spans="1:20" ht="15">
      <c r="A159" s="47">
        <v>2</v>
      </c>
      <c r="B159" s="67"/>
      <c r="C159" s="85" t="s">
        <v>280</v>
      </c>
      <c r="D159" s="89" t="s">
        <v>279</v>
      </c>
      <c r="E159" s="115">
        <v>47774346</v>
      </c>
      <c r="F159" s="79"/>
      <c r="G159" s="112" t="s">
        <v>278</v>
      </c>
      <c r="H159" s="193">
        <f>J252</f>
        <v>0.89831171374332308</v>
      </c>
      <c r="I159" s="79"/>
      <c r="J159" s="79">
        <f t="shared" si="1"/>
        <v>42916254.628226474</v>
      </c>
      <c r="K159" s="33"/>
      <c r="L159" s="79"/>
      <c r="M159" s="54"/>
      <c r="N159" s="82"/>
      <c r="O159" s="48"/>
      <c r="P159" s="178"/>
      <c r="Q159" s="48"/>
      <c r="R159" s="48"/>
      <c r="S159" s="48"/>
      <c r="T159" s="25"/>
    </row>
    <row r="160" spans="1:20" ht="15">
      <c r="A160" s="47">
        <v>3</v>
      </c>
      <c r="B160" s="67"/>
      <c r="C160" s="85" t="s">
        <v>277</v>
      </c>
      <c r="D160" s="89" t="s">
        <v>276</v>
      </c>
      <c r="E160" s="115">
        <v>53799905</v>
      </c>
      <c r="F160" s="79"/>
      <c r="G160" s="79" t="s">
        <v>254</v>
      </c>
      <c r="H160" s="143">
        <f>J260</f>
        <v>0.17992882790012946</v>
      </c>
      <c r="I160" s="79"/>
      <c r="J160" s="79">
        <f t="shared" si="1"/>
        <v>9680153.8477883134</v>
      </c>
      <c r="K160" s="79"/>
      <c r="L160" s="79"/>
      <c r="M160" s="54"/>
      <c r="N160" s="82"/>
      <c r="O160" s="48"/>
      <c r="P160" s="82"/>
      <c r="Q160" s="48"/>
      <c r="R160" s="48"/>
      <c r="S160" s="48"/>
      <c r="T160" s="25"/>
    </row>
    <row r="161" spans="1:20" ht="15">
      <c r="A161" s="47">
        <v>4</v>
      </c>
      <c r="B161" s="67"/>
      <c r="C161" s="85" t="s">
        <v>275</v>
      </c>
      <c r="D161" s="79"/>
      <c r="E161" s="115">
        <v>0</v>
      </c>
      <c r="F161" s="79"/>
      <c r="G161" s="79" t="str">
        <f>+G160</f>
        <v>W/S</v>
      </c>
      <c r="H161" s="143">
        <f>J260</f>
        <v>0.17992882790012946</v>
      </c>
      <c r="I161" s="79"/>
      <c r="J161" s="79">
        <f t="shared" si="1"/>
        <v>0</v>
      </c>
      <c r="K161" s="79"/>
      <c r="L161" s="79"/>
      <c r="M161" s="54"/>
      <c r="N161" s="82"/>
      <c r="O161" s="48"/>
      <c r="P161" s="82"/>
      <c r="Q161" s="48"/>
      <c r="R161" s="48"/>
      <c r="S161" s="48"/>
      <c r="T161" s="25"/>
    </row>
    <row r="162" spans="1:20" ht="15">
      <c r="A162" s="47">
        <v>5</v>
      </c>
      <c r="B162" s="67"/>
      <c r="C162" s="85" t="s">
        <v>274</v>
      </c>
      <c r="D162" s="79"/>
      <c r="E162" s="115">
        <v>2526120</v>
      </c>
      <c r="F162" s="79"/>
      <c r="G162" s="79" t="str">
        <f>+G161</f>
        <v>W/S</v>
      </c>
      <c r="H162" s="143">
        <f>J260</f>
        <v>0.17992882790012946</v>
      </c>
      <c r="I162" s="79"/>
      <c r="J162" s="79">
        <f t="shared" si="1"/>
        <v>454521.81073507504</v>
      </c>
      <c r="K162" s="79"/>
      <c r="L162" s="79"/>
      <c r="M162" s="54"/>
      <c r="N162" s="82"/>
      <c r="O162" s="48"/>
      <c r="P162" s="82"/>
      <c r="Q162" s="48"/>
      <c r="R162" s="48"/>
      <c r="S162" s="48"/>
      <c r="T162" s="25"/>
    </row>
    <row r="163" spans="1:20" ht="15">
      <c r="A163" s="47" t="s">
        <v>273</v>
      </c>
      <c r="B163" s="67"/>
      <c r="C163" s="85" t="s">
        <v>272</v>
      </c>
      <c r="D163" s="79"/>
      <c r="E163" s="115">
        <v>269836</v>
      </c>
      <c r="F163" s="79"/>
      <c r="G163" s="79" t="str">
        <f>+G158</f>
        <v>TE</v>
      </c>
      <c r="H163" s="143">
        <f>+H158</f>
        <v>0.89831171374332308</v>
      </c>
      <c r="I163" s="79"/>
      <c r="J163" s="79">
        <f t="shared" si="1"/>
        <v>242396.83958964332</v>
      </c>
      <c r="K163" s="79"/>
      <c r="L163" s="79"/>
      <c r="M163" s="54"/>
      <c r="N163" s="82"/>
      <c r="O163" s="48"/>
      <c r="P163" s="82"/>
      <c r="Q163" s="48"/>
      <c r="R163" s="48"/>
      <c r="S163" s="48"/>
      <c r="T163" s="25"/>
    </row>
    <row r="164" spans="1:20" ht="15">
      <c r="A164" s="47">
        <v>6</v>
      </c>
      <c r="B164" s="67"/>
      <c r="C164" s="85" t="s">
        <v>271</v>
      </c>
      <c r="D164" s="79"/>
      <c r="E164" s="115">
        <v>0</v>
      </c>
      <c r="F164" s="79"/>
      <c r="G164" s="79" t="s">
        <v>176</v>
      </c>
      <c r="H164" s="143">
        <f>L266</f>
        <v>0</v>
      </c>
      <c r="I164" s="79"/>
      <c r="J164" s="79">
        <f t="shared" si="1"/>
        <v>0</v>
      </c>
      <c r="K164" s="79"/>
      <c r="L164" s="79"/>
      <c r="M164" s="54"/>
      <c r="N164" s="82"/>
      <c r="O164" s="48"/>
      <c r="P164" s="82"/>
      <c r="Q164" s="48"/>
      <c r="R164" s="48"/>
      <c r="S164" s="48"/>
      <c r="T164" s="25"/>
    </row>
    <row r="165" spans="1:20" ht="15.75" thickBot="1">
      <c r="A165" s="47">
        <v>7</v>
      </c>
      <c r="B165" s="67"/>
      <c r="C165" s="85" t="s">
        <v>270</v>
      </c>
      <c r="D165" s="79"/>
      <c r="E165" s="113">
        <v>0</v>
      </c>
      <c r="F165" s="79"/>
      <c r="G165" s="79" t="s">
        <v>231</v>
      </c>
      <c r="H165" s="143">
        <v>1</v>
      </c>
      <c r="I165" s="79"/>
      <c r="J165" s="138">
        <f t="shared" si="1"/>
        <v>0</v>
      </c>
      <c r="K165" s="79"/>
      <c r="L165" s="79"/>
      <c r="M165" s="54"/>
      <c r="N165" s="82"/>
      <c r="O165" s="48"/>
      <c r="P165" s="82"/>
      <c r="Q165" s="48"/>
      <c r="R165" s="48"/>
      <c r="S165" s="48"/>
      <c r="T165" s="25"/>
    </row>
    <row r="166" spans="1:20" ht="15">
      <c r="A166" s="47">
        <v>8</v>
      </c>
      <c r="B166" s="67"/>
      <c r="C166" s="85" t="s">
        <v>269</v>
      </c>
      <c r="D166" s="79"/>
      <c r="E166" s="79">
        <f>+E158-E159+E160-E161-E162+E163+E164+E165</f>
        <v>99418020.769999996</v>
      </c>
      <c r="F166" s="79"/>
      <c r="G166" s="79"/>
      <c r="H166" s="79"/>
      <c r="I166" s="79"/>
      <c r="J166" s="112">
        <f>+J158-J159+J160-J161-J162+J163+J164+J165</f>
        <v>52474162.978464521</v>
      </c>
      <c r="K166" s="79"/>
      <c r="L166" s="79"/>
      <c r="M166" s="54"/>
      <c r="N166" s="82"/>
      <c r="O166" s="48"/>
      <c r="P166" s="82"/>
      <c r="Q166" s="48"/>
      <c r="R166" s="48"/>
      <c r="S166" s="48"/>
      <c r="T166" s="25"/>
    </row>
    <row r="167" spans="1:20" ht="15">
      <c r="A167" s="47"/>
      <c r="B167" s="67"/>
      <c r="C167" s="67"/>
      <c r="D167" s="79"/>
      <c r="E167" s="67"/>
      <c r="F167" s="79"/>
      <c r="G167" s="79"/>
      <c r="H167" s="79"/>
      <c r="I167" s="79"/>
      <c r="J167" s="67"/>
      <c r="K167" s="79"/>
      <c r="L167" s="79"/>
      <c r="M167" s="54"/>
      <c r="N167" s="82"/>
      <c r="O167" s="48"/>
      <c r="P167" s="82"/>
      <c r="Q167" s="48"/>
      <c r="R167" s="48"/>
      <c r="S167" s="48"/>
      <c r="T167" s="25"/>
    </row>
    <row r="168" spans="1:20" ht="15">
      <c r="A168" s="47"/>
      <c r="B168" s="67"/>
      <c r="C168" s="85" t="s">
        <v>268</v>
      </c>
      <c r="D168" s="79"/>
      <c r="E168" s="79"/>
      <c r="F168" s="79"/>
      <c r="G168" s="79"/>
      <c r="H168" s="79"/>
      <c r="I168" s="79"/>
      <c r="J168" s="79"/>
      <c r="K168" s="79"/>
      <c r="L168" s="79"/>
      <c r="M168" s="54"/>
      <c r="N168" s="178"/>
      <c r="O168" s="48"/>
      <c r="P168" s="82"/>
      <c r="Q168" s="48"/>
      <c r="R168" s="48"/>
      <c r="S168" s="48"/>
      <c r="T168" s="25"/>
    </row>
    <row r="169" spans="1:20" ht="15">
      <c r="A169" s="47">
        <v>9</v>
      </c>
      <c r="B169" s="67"/>
      <c r="C169" s="85" t="str">
        <f>+C158</f>
        <v xml:space="preserve">  Transmission </v>
      </c>
      <c r="D169" s="89" t="s">
        <v>267</v>
      </c>
      <c r="E169" s="115">
        <v>33380049</v>
      </c>
      <c r="F169" s="79"/>
      <c r="G169" s="79" t="s">
        <v>192</v>
      </c>
      <c r="H169" s="143">
        <f>+H125</f>
        <v>0.95525076919902885</v>
      </c>
      <c r="I169" s="79"/>
      <c r="J169" s="79">
        <f>+H169*E169</f>
        <v>31886317.483151272</v>
      </c>
      <c r="K169" s="79"/>
      <c r="L169" s="141"/>
      <c r="M169" s="54"/>
      <c r="N169" s="171"/>
      <c r="O169" s="48"/>
      <c r="P169" s="178"/>
      <c r="Q169" s="48"/>
      <c r="R169" s="48"/>
      <c r="S169" s="48"/>
      <c r="T169" s="25"/>
    </row>
    <row r="170" spans="1:20" ht="15.75">
      <c r="A170" s="505" t="s">
        <v>266</v>
      </c>
      <c r="B170" s="494"/>
      <c r="C170" s="506" t="s">
        <v>265</v>
      </c>
      <c r="D170" s="506" t="s">
        <v>262</v>
      </c>
      <c r="E170" s="513">
        <v>-425999.92</v>
      </c>
      <c r="F170" s="508"/>
      <c r="G170" s="508" t="s">
        <v>261</v>
      </c>
      <c r="H170" s="514">
        <v>1</v>
      </c>
      <c r="I170" s="508"/>
      <c r="J170" s="79">
        <f>+E170*H170</f>
        <v>-425999.92</v>
      </c>
      <c r="K170" s="79"/>
      <c r="L170" s="141"/>
      <c r="M170" s="191"/>
      <c r="N170" s="190"/>
      <c r="O170" s="189"/>
      <c r="P170" s="190"/>
      <c r="Q170" s="189"/>
      <c r="R170" s="189"/>
      <c r="S170" s="189"/>
      <c r="T170" s="25"/>
    </row>
    <row r="171" spans="1:20" ht="15.75">
      <c r="A171" s="505" t="s">
        <v>264</v>
      </c>
      <c r="B171" s="494"/>
      <c r="C171" s="506" t="s">
        <v>263</v>
      </c>
      <c r="D171" s="506" t="s">
        <v>262</v>
      </c>
      <c r="E171" s="515">
        <v>0</v>
      </c>
      <c r="F171" s="508"/>
      <c r="G171" s="508" t="s">
        <v>261</v>
      </c>
      <c r="H171" s="514">
        <v>1</v>
      </c>
      <c r="I171" s="508"/>
      <c r="J171" s="508">
        <f>+E171*H171</f>
        <v>0</v>
      </c>
      <c r="K171" s="79"/>
      <c r="L171" s="141"/>
      <c r="M171" s="191"/>
      <c r="N171" s="190"/>
      <c r="O171" s="189"/>
      <c r="P171" s="190"/>
      <c r="Q171" s="189"/>
      <c r="R171" s="189"/>
      <c r="S171" s="189"/>
      <c r="T171" s="25"/>
    </row>
    <row r="172" spans="1:20" ht="15">
      <c r="A172" s="47">
        <v>10</v>
      </c>
      <c r="B172" s="67"/>
      <c r="C172" s="85" t="s">
        <v>260</v>
      </c>
      <c r="D172" s="89" t="s">
        <v>259</v>
      </c>
      <c r="E172" s="115">
        <v>13549586.729999999</v>
      </c>
      <c r="F172" s="79"/>
      <c r="G172" s="79" t="s">
        <v>254</v>
      </c>
      <c r="H172" s="143">
        <f>+H160</f>
        <v>0.17992882790012946</v>
      </c>
      <c r="I172" s="79"/>
      <c r="J172" s="79">
        <f>+H172*E172</f>
        <v>2437961.2588600474</v>
      </c>
      <c r="K172" s="79"/>
      <c r="L172" s="141"/>
      <c r="M172" s="54"/>
      <c r="N172" s="178"/>
      <c r="O172" s="48"/>
      <c r="P172" s="178"/>
      <c r="Q172" s="48"/>
      <c r="R172" s="48"/>
      <c r="S172" s="48"/>
      <c r="T172" s="25"/>
    </row>
    <row r="173" spans="1:20" ht="15.75" thickBot="1">
      <c r="A173" s="47">
        <v>11</v>
      </c>
      <c r="B173" s="67"/>
      <c r="C173" s="85" t="str">
        <f>+C164</f>
        <v xml:space="preserve">  Common</v>
      </c>
      <c r="D173" s="79"/>
      <c r="E173" s="113">
        <v>0</v>
      </c>
      <c r="F173" s="79"/>
      <c r="G173" s="79" t="s">
        <v>176</v>
      </c>
      <c r="H173" s="143">
        <f>+H164</f>
        <v>0</v>
      </c>
      <c r="I173" s="79"/>
      <c r="J173" s="138">
        <f>+H173*E173</f>
        <v>0</v>
      </c>
      <c r="K173" s="79"/>
      <c r="L173" s="141"/>
      <c r="M173" s="54"/>
      <c r="N173" s="82"/>
      <c r="O173" s="48"/>
      <c r="P173" s="178"/>
      <c r="Q173" s="48"/>
      <c r="R173" s="48"/>
      <c r="S173" s="48"/>
      <c r="T173" s="25"/>
    </row>
    <row r="174" spans="1:20" ht="15">
      <c r="A174" s="47">
        <v>12</v>
      </c>
      <c r="B174" s="67"/>
      <c r="C174" s="85" t="s">
        <v>258</v>
      </c>
      <c r="D174" s="79"/>
      <c r="E174" s="79">
        <f>SUM(E169:E173)</f>
        <v>46503635.809999995</v>
      </c>
      <c r="F174" s="79"/>
      <c r="G174" s="79"/>
      <c r="H174" s="79"/>
      <c r="I174" s="79"/>
      <c r="J174" s="79">
        <f>SUM(J169:J173)</f>
        <v>33898278.822011314</v>
      </c>
      <c r="K174" s="79"/>
      <c r="L174" s="79"/>
      <c r="M174" s="54"/>
      <c r="N174" s="82"/>
      <c r="O174" s="48"/>
      <c r="P174" s="82"/>
      <c r="Q174" s="48"/>
      <c r="R174" s="48"/>
      <c r="S174" s="48"/>
      <c r="T174" s="25"/>
    </row>
    <row r="175" spans="1:20" ht="15">
      <c r="A175" s="47"/>
      <c r="B175" s="67"/>
      <c r="C175" s="85"/>
      <c r="D175" s="79"/>
      <c r="E175" s="79"/>
      <c r="F175" s="79"/>
      <c r="G175" s="79"/>
      <c r="H175" s="79"/>
      <c r="I175" s="79"/>
      <c r="J175" s="79"/>
      <c r="K175" s="79"/>
      <c r="L175" s="79"/>
      <c r="M175" s="54"/>
      <c r="N175" s="82"/>
      <c r="O175" s="48"/>
      <c r="P175" s="82"/>
      <c r="Q175" s="48"/>
      <c r="R175" s="48"/>
      <c r="S175" s="48"/>
      <c r="T175" s="25"/>
    </row>
    <row r="176" spans="1:20" ht="15">
      <c r="A176" s="47" t="s">
        <v>5</v>
      </c>
      <c r="B176" s="67"/>
      <c r="C176" s="85" t="s">
        <v>257</v>
      </c>
      <c r="D176" s="89"/>
      <c r="E176" s="79"/>
      <c r="F176" s="79"/>
      <c r="G176" s="79"/>
      <c r="H176" s="79"/>
      <c r="I176" s="79"/>
      <c r="J176" s="79"/>
      <c r="K176" s="79"/>
      <c r="L176" s="79"/>
      <c r="M176" s="54"/>
      <c r="N176" s="82"/>
      <c r="O176" s="48"/>
      <c r="P176" s="82"/>
      <c r="Q176" s="48"/>
      <c r="R176" s="48"/>
      <c r="S176" s="48"/>
      <c r="T176" s="25"/>
    </row>
    <row r="177" spans="1:20" ht="15">
      <c r="A177" s="47"/>
      <c r="B177" s="67"/>
      <c r="C177" s="85" t="s">
        <v>256</v>
      </c>
      <c r="D177" s="89"/>
      <c r="E177" s="89"/>
      <c r="F177" s="79"/>
      <c r="G177" s="79"/>
      <c r="H177" s="89"/>
      <c r="I177" s="79"/>
      <c r="J177" s="89"/>
      <c r="K177" s="79"/>
      <c r="L177" s="141"/>
      <c r="M177" s="54"/>
      <c r="N177" s="82"/>
      <c r="O177" s="48"/>
      <c r="P177" s="82"/>
      <c r="Q177" s="48"/>
      <c r="R177" s="48"/>
      <c r="S177" s="48"/>
      <c r="T177" s="25"/>
    </row>
    <row r="178" spans="1:20" ht="15">
      <c r="A178" s="47">
        <v>13</v>
      </c>
      <c r="B178" s="67"/>
      <c r="C178" s="85" t="s">
        <v>255</v>
      </c>
      <c r="D178" s="79"/>
      <c r="E178" s="115">
        <v>7250116.04</v>
      </c>
      <c r="F178" s="79"/>
      <c r="G178" s="79" t="s">
        <v>254</v>
      </c>
      <c r="H178" s="139">
        <f>+H172</f>
        <v>0.17992882790012946</v>
      </c>
      <c r="I178" s="79"/>
      <c r="J178" s="79">
        <f>+H178*E178</f>
        <v>1304504.8812171281</v>
      </c>
      <c r="K178" s="79"/>
      <c r="L178" s="141"/>
      <c r="M178" s="54"/>
      <c r="N178" s="82"/>
      <c r="O178" s="48"/>
      <c r="P178" s="82"/>
      <c r="Q178" s="48"/>
      <c r="R178" s="48"/>
      <c r="S178" s="48"/>
      <c r="T178" s="25"/>
    </row>
    <row r="179" spans="1:20" ht="15">
      <c r="A179" s="47">
        <v>14</v>
      </c>
      <c r="B179" s="67"/>
      <c r="C179" s="85" t="s">
        <v>253</v>
      </c>
      <c r="D179" s="79"/>
      <c r="E179" s="115">
        <v>0</v>
      </c>
      <c r="F179" s="79"/>
      <c r="G179" s="79" t="str">
        <f>+G178</f>
        <v>W/S</v>
      </c>
      <c r="H179" s="139">
        <f>+H178</f>
        <v>0.17992882790012946</v>
      </c>
      <c r="I179" s="79"/>
      <c r="J179" s="79">
        <f>+H179*E179</f>
        <v>0</v>
      </c>
      <c r="K179" s="79"/>
      <c r="L179" s="141"/>
      <c r="M179" s="54"/>
      <c r="N179" s="82"/>
      <c r="O179" s="48"/>
      <c r="P179" s="82"/>
      <c r="Q179" s="48"/>
      <c r="R179" s="48"/>
      <c r="S179" s="48"/>
      <c r="T179" s="25"/>
    </row>
    <row r="180" spans="1:20" ht="15">
      <c r="A180" s="47">
        <v>15</v>
      </c>
      <c r="B180" s="67"/>
      <c r="C180" s="85" t="s">
        <v>252</v>
      </c>
      <c r="D180" s="79"/>
      <c r="E180" s="89"/>
      <c r="F180" s="79"/>
      <c r="G180" s="79"/>
      <c r="H180" s="89"/>
      <c r="I180" s="79"/>
      <c r="J180" s="89"/>
      <c r="K180" s="79"/>
      <c r="L180" s="141"/>
      <c r="M180" s="54"/>
      <c r="N180" s="82"/>
      <c r="O180" s="48"/>
      <c r="P180" s="82"/>
      <c r="Q180" s="48"/>
      <c r="R180" s="48"/>
      <c r="S180" s="48"/>
      <c r="T180" s="25"/>
    </row>
    <row r="181" spans="1:20" ht="15">
      <c r="A181" s="47">
        <v>16</v>
      </c>
      <c r="B181" s="67"/>
      <c r="C181" s="85" t="s">
        <v>251</v>
      </c>
      <c r="D181" s="79"/>
      <c r="E181" s="115">
        <v>1948483</v>
      </c>
      <c r="F181" s="79"/>
      <c r="G181" s="79" t="s">
        <v>246</v>
      </c>
      <c r="H181" s="139">
        <f>+H94</f>
        <v>0.23795636928248279</v>
      </c>
      <c r="I181" s="79"/>
      <c r="J181" s="79">
        <f>+H181*E181</f>
        <v>463653.94028863992</v>
      </c>
      <c r="K181" s="79"/>
      <c r="L181" s="141"/>
      <c r="M181" s="54"/>
      <c r="N181" s="82"/>
      <c r="O181" s="48"/>
      <c r="P181" s="82"/>
      <c r="Q181" s="48"/>
      <c r="R181" s="48"/>
      <c r="S181" s="48"/>
      <c r="T181" s="25"/>
    </row>
    <row r="182" spans="1:20" ht="15">
      <c r="A182" s="47">
        <v>17</v>
      </c>
      <c r="B182" s="67"/>
      <c r="C182" s="85" t="s">
        <v>250</v>
      </c>
      <c r="D182" s="79"/>
      <c r="E182" s="115">
        <v>0</v>
      </c>
      <c r="F182" s="79"/>
      <c r="G182" s="79"/>
      <c r="H182" s="188" t="s">
        <v>249</v>
      </c>
      <c r="I182" s="79"/>
      <c r="J182" s="79">
        <v>0</v>
      </c>
      <c r="K182" s="79"/>
      <c r="L182" s="141"/>
      <c r="M182" s="54"/>
      <c r="N182" s="82"/>
      <c r="O182" s="48"/>
      <c r="P182" s="82"/>
      <c r="Q182" s="48"/>
      <c r="R182" s="48"/>
      <c r="S182" s="48"/>
      <c r="T182" s="25"/>
    </row>
    <row r="183" spans="1:20" ht="15">
      <c r="A183" s="47">
        <v>18</v>
      </c>
      <c r="B183" s="67"/>
      <c r="C183" s="85" t="s">
        <v>248</v>
      </c>
      <c r="D183" s="79"/>
      <c r="E183" s="115">
        <v>8442.6299999999992</v>
      </c>
      <c r="F183" s="79"/>
      <c r="G183" s="79" t="str">
        <f>+G181</f>
        <v>GP</v>
      </c>
      <c r="H183" s="139">
        <f>+H181</f>
        <v>0.23795636928248279</v>
      </c>
      <c r="I183" s="79"/>
      <c r="J183" s="79">
        <f>+H183*E183</f>
        <v>2008.9775819953675</v>
      </c>
      <c r="K183" s="79"/>
      <c r="L183" s="141"/>
      <c r="M183" s="54"/>
      <c r="N183" s="82"/>
      <c r="O183" s="48"/>
      <c r="P183" s="82"/>
      <c r="Q183" s="48"/>
      <c r="R183" s="48"/>
      <c r="S183" s="48"/>
      <c r="T183" s="25"/>
    </row>
    <row r="184" spans="1:20" ht="15.75" thickBot="1">
      <c r="A184" s="47">
        <v>19</v>
      </c>
      <c r="B184" s="67"/>
      <c r="C184" s="85" t="s">
        <v>247</v>
      </c>
      <c r="D184" s="79"/>
      <c r="E184" s="113">
        <v>0</v>
      </c>
      <c r="F184" s="79"/>
      <c r="G184" s="79" t="s">
        <v>246</v>
      </c>
      <c r="H184" s="139">
        <f>+H183</f>
        <v>0.23795636928248279</v>
      </c>
      <c r="I184" s="79"/>
      <c r="J184" s="138">
        <f>+H184*E184</f>
        <v>0</v>
      </c>
      <c r="K184" s="79"/>
      <c r="L184" s="141"/>
      <c r="M184" s="54"/>
      <c r="N184" s="82"/>
      <c r="O184" s="48"/>
      <c r="P184" s="82"/>
      <c r="Q184" s="48"/>
      <c r="R184" s="48"/>
      <c r="S184" s="48"/>
      <c r="T184" s="25"/>
    </row>
    <row r="185" spans="1:20" ht="15">
      <c r="A185" s="47">
        <v>20</v>
      </c>
      <c r="B185" s="67"/>
      <c r="C185" s="85" t="s">
        <v>245</v>
      </c>
      <c r="D185" s="79"/>
      <c r="E185" s="79">
        <f>SUM(E178:E184)</f>
        <v>9207041.6699999999</v>
      </c>
      <c r="F185" s="79"/>
      <c r="G185" s="79"/>
      <c r="H185" s="139"/>
      <c r="I185" s="79"/>
      <c r="J185" s="112">
        <f>SUM(J178:J184)</f>
        <v>1770167.7990877633</v>
      </c>
      <c r="K185" s="79"/>
      <c r="L185" s="79"/>
      <c r="M185" s="54"/>
      <c r="N185" s="82"/>
      <c r="O185" s="48"/>
      <c r="P185" s="82"/>
      <c r="Q185" s="48"/>
      <c r="R185" s="48"/>
      <c r="S185" s="48"/>
      <c r="T185" s="25"/>
    </row>
    <row r="186" spans="1:20" ht="15">
      <c r="A186" s="47"/>
      <c r="B186" s="67"/>
      <c r="C186" s="85"/>
      <c r="D186" s="79"/>
      <c r="E186" s="79"/>
      <c r="F186" s="79"/>
      <c r="G186" s="79"/>
      <c r="H186" s="139"/>
      <c r="I186" s="79"/>
      <c r="J186" s="79"/>
      <c r="K186" s="79"/>
      <c r="L186" s="79"/>
      <c r="M186" s="54"/>
      <c r="N186" s="82"/>
      <c r="O186" s="48"/>
      <c r="P186" s="82"/>
      <c r="Q186" s="48"/>
      <c r="R186" s="48"/>
      <c r="S186" s="48"/>
      <c r="T186" s="25"/>
    </row>
    <row r="187" spans="1:20" ht="15">
      <c r="A187" s="47" t="s">
        <v>244</v>
      </c>
      <c r="B187" s="67"/>
      <c r="C187" s="85"/>
      <c r="D187" s="79"/>
      <c r="E187" s="79"/>
      <c r="F187" s="79"/>
      <c r="G187" s="79"/>
      <c r="H187" s="139"/>
      <c r="I187" s="79"/>
      <c r="J187" s="79"/>
      <c r="K187" s="79"/>
      <c r="L187" s="79"/>
      <c r="M187" s="54"/>
      <c r="N187" s="178"/>
      <c r="O187" s="48"/>
      <c r="P187" s="82"/>
      <c r="Q187" s="48"/>
      <c r="R187" s="48"/>
      <c r="S187" s="48"/>
      <c r="T187" s="25"/>
    </row>
    <row r="188" spans="1:20" ht="15">
      <c r="A188" s="47"/>
      <c r="B188" s="67"/>
      <c r="C188" s="85" t="s">
        <v>243</v>
      </c>
      <c r="D188" s="184" t="s">
        <v>242</v>
      </c>
      <c r="E188" s="79"/>
      <c r="F188" s="79"/>
      <c r="G188" s="79" t="s">
        <v>231</v>
      </c>
      <c r="H188" s="140"/>
      <c r="I188" s="79"/>
      <c r="J188" s="79"/>
      <c r="K188" s="79"/>
      <c r="L188" s="89"/>
      <c r="M188" s="54"/>
      <c r="N188" s="178"/>
      <c r="O188" s="48"/>
      <c r="P188" s="178"/>
      <c r="Q188" s="48"/>
      <c r="R188" s="48"/>
      <c r="S188" s="48"/>
      <c r="T188" s="25"/>
    </row>
    <row r="189" spans="1:20" ht="15">
      <c r="A189" s="47">
        <v>21</v>
      </c>
      <c r="B189" s="67"/>
      <c r="C189" s="183" t="s">
        <v>241</v>
      </c>
      <c r="D189" s="79"/>
      <c r="E189" s="187">
        <f>IF(E348&gt;0,1-(((1-E349)*(1-E348))/(1-E349*E348*E350)),0)</f>
        <v>0</v>
      </c>
      <c r="F189" s="79"/>
      <c r="G189" s="67"/>
      <c r="H189" s="140"/>
      <c r="I189" s="79"/>
      <c r="J189" s="67"/>
      <c r="K189" s="79"/>
      <c r="L189" s="89"/>
      <c r="M189" s="54"/>
      <c r="N189" s="178"/>
      <c r="O189" s="48"/>
      <c r="P189" s="178"/>
      <c r="Q189" s="48"/>
      <c r="R189" s="48"/>
      <c r="S189" s="48"/>
      <c r="T189" s="25"/>
    </row>
    <row r="190" spans="1:20" ht="15">
      <c r="A190" s="47">
        <v>22</v>
      </c>
      <c r="B190" s="67"/>
      <c r="C190" s="89" t="s">
        <v>240</v>
      </c>
      <c r="D190" s="79"/>
      <c r="E190" s="187">
        <f>IF(J277&gt;0,(E189/(1-E189))*(1-J275/J277),0)</f>
        <v>0</v>
      </c>
      <c r="F190" s="79"/>
      <c r="G190" s="67"/>
      <c r="H190" s="140"/>
      <c r="I190" s="79"/>
      <c r="J190" s="67"/>
      <c r="K190" s="79"/>
      <c r="L190" s="89"/>
      <c r="M190" s="54"/>
      <c r="N190" s="178"/>
      <c r="O190" s="48"/>
      <c r="P190" s="178"/>
      <c r="Q190" s="48"/>
      <c r="R190" s="48"/>
      <c r="S190" s="48"/>
      <c r="T190" s="25"/>
    </row>
    <row r="191" spans="1:20" ht="15">
      <c r="A191" s="47"/>
      <c r="B191" s="94"/>
      <c r="C191" s="85" t="s">
        <v>239</v>
      </c>
      <c r="D191" s="79"/>
      <c r="E191" s="79"/>
      <c r="F191" s="79"/>
      <c r="G191" s="94"/>
      <c r="H191" s="140"/>
      <c r="I191" s="79"/>
      <c r="J191" s="94"/>
      <c r="K191" s="79"/>
      <c r="L191" s="89"/>
      <c r="M191" s="54"/>
      <c r="N191" s="178"/>
      <c r="O191" s="48"/>
      <c r="P191" s="178"/>
      <c r="Q191" s="48"/>
      <c r="R191" s="48"/>
      <c r="S191" s="48"/>
      <c r="T191" s="25"/>
    </row>
    <row r="192" spans="1:20" ht="15">
      <c r="A192" s="47"/>
      <c r="B192" s="67"/>
      <c r="C192" s="85" t="s">
        <v>238</v>
      </c>
      <c r="D192" s="79"/>
      <c r="E192" s="79"/>
      <c r="F192" s="79"/>
      <c r="G192" s="67"/>
      <c r="H192" s="140"/>
      <c r="I192" s="79"/>
      <c r="J192" s="67"/>
      <c r="K192" s="79"/>
      <c r="L192" s="89"/>
      <c r="M192" s="54"/>
      <c r="N192" s="178"/>
      <c r="O192" s="48"/>
      <c r="P192" s="178"/>
      <c r="Q192" s="48"/>
      <c r="R192" s="48"/>
      <c r="S192" s="48"/>
      <c r="T192" s="25"/>
    </row>
    <row r="193" spans="1:20" ht="15">
      <c r="A193" s="47">
        <v>23</v>
      </c>
      <c r="B193" s="67"/>
      <c r="C193" s="183" t="s">
        <v>237</v>
      </c>
      <c r="D193" s="79"/>
      <c r="E193" s="186">
        <f>IF(E189&gt;0,1/(1-E189),0)</f>
        <v>0</v>
      </c>
      <c r="F193" s="79"/>
      <c r="G193" s="67"/>
      <c r="H193" s="140"/>
      <c r="I193" s="79"/>
      <c r="J193" s="67"/>
      <c r="K193" s="79"/>
      <c r="L193" s="89"/>
      <c r="M193" s="54"/>
      <c r="N193" s="178"/>
      <c r="O193" s="48"/>
      <c r="P193" s="178"/>
      <c r="Q193" s="48"/>
      <c r="R193" s="48"/>
      <c r="S193" s="48"/>
      <c r="T193" s="25"/>
    </row>
    <row r="194" spans="1:20" ht="15">
      <c r="A194" s="47">
        <v>24</v>
      </c>
      <c r="B194" s="67"/>
      <c r="C194" s="85" t="s">
        <v>236</v>
      </c>
      <c r="D194" s="79"/>
      <c r="E194" s="115">
        <v>0</v>
      </c>
      <c r="F194" s="79"/>
      <c r="G194" s="67"/>
      <c r="H194" s="140"/>
      <c r="I194" s="79"/>
      <c r="J194" s="67"/>
      <c r="K194" s="79"/>
      <c r="L194" s="89"/>
      <c r="M194" s="54"/>
      <c r="N194" s="178"/>
      <c r="O194" s="48"/>
      <c r="P194" s="178"/>
      <c r="Q194" s="48"/>
      <c r="R194" s="48"/>
      <c r="S194" s="48"/>
      <c r="T194" s="25"/>
    </row>
    <row r="195" spans="1:20" ht="15">
      <c r="A195" s="47"/>
      <c r="B195" s="67"/>
      <c r="C195" s="85"/>
      <c r="D195" s="79"/>
      <c r="E195" s="79"/>
      <c r="F195" s="79"/>
      <c r="G195" s="67"/>
      <c r="H195" s="140"/>
      <c r="I195" s="79"/>
      <c r="J195" s="67"/>
      <c r="K195" s="79"/>
      <c r="L195" s="89"/>
      <c r="M195" s="54"/>
      <c r="N195" s="82"/>
      <c r="O195" s="48"/>
      <c r="P195" s="178"/>
      <c r="Q195" s="48"/>
      <c r="R195" s="48"/>
      <c r="S195" s="48"/>
      <c r="T195" s="25"/>
    </row>
    <row r="196" spans="1:20" ht="15">
      <c r="A196" s="47">
        <v>25</v>
      </c>
      <c r="B196" s="67"/>
      <c r="C196" s="183" t="s">
        <v>235</v>
      </c>
      <c r="D196" s="184"/>
      <c r="E196" s="79">
        <f>E190*E200</f>
        <v>0</v>
      </c>
      <c r="F196" s="79"/>
      <c r="G196" s="79" t="s">
        <v>231</v>
      </c>
      <c r="H196" s="139"/>
      <c r="I196" s="79"/>
      <c r="J196" s="79">
        <f>E190*J200</f>
        <v>0</v>
      </c>
      <c r="K196" s="79"/>
      <c r="L196" s="89"/>
      <c r="M196" s="54"/>
      <c r="N196" s="82"/>
      <c r="O196" s="48"/>
      <c r="P196" s="178"/>
      <c r="Q196" s="48"/>
      <c r="R196" s="48"/>
      <c r="S196" s="48"/>
      <c r="T196" s="25"/>
    </row>
    <row r="197" spans="1:20" ht="15.75" thickBot="1">
      <c r="A197" s="47">
        <v>26</v>
      </c>
      <c r="B197" s="67"/>
      <c r="C197" s="89" t="s">
        <v>234</v>
      </c>
      <c r="D197" s="184"/>
      <c r="E197" s="138">
        <f>E193*E194</f>
        <v>0</v>
      </c>
      <c r="F197" s="79"/>
      <c r="G197" s="67" t="s">
        <v>233</v>
      </c>
      <c r="H197" s="139">
        <f>H110</f>
        <v>0.28859821477933006</v>
      </c>
      <c r="I197" s="79"/>
      <c r="J197" s="138">
        <f>H197*E197</f>
        <v>0</v>
      </c>
      <c r="K197" s="79"/>
      <c r="L197" s="89"/>
      <c r="M197" s="54"/>
      <c r="N197" s="82"/>
      <c r="O197" s="48"/>
      <c r="P197" s="178"/>
      <c r="Q197" s="48"/>
      <c r="R197" s="48"/>
      <c r="S197" s="48"/>
      <c r="T197" s="25"/>
    </row>
    <row r="198" spans="1:20" ht="15">
      <c r="A198" s="47">
        <v>27</v>
      </c>
      <c r="B198" s="67"/>
      <c r="C198" s="183" t="s">
        <v>28</v>
      </c>
      <c r="D198" s="67" t="s">
        <v>232</v>
      </c>
      <c r="E198" s="185">
        <f>+E196+E197</f>
        <v>0</v>
      </c>
      <c r="F198" s="79"/>
      <c r="G198" s="79" t="s">
        <v>5</v>
      </c>
      <c r="H198" s="139" t="s">
        <v>5</v>
      </c>
      <c r="I198" s="79"/>
      <c r="J198" s="185">
        <f>+J196+J197</f>
        <v>0</v>
      </c>
      <c r="K198" s="79"/>
      <c r="L198" s="89"/>
      <c r="M198" s="54"/>
      <c r="N198" s="82"/>
      <c r="O198" s="48"/>
      <c r="P198" s="178"/>
      <c r="Q198" s="48"/>
      <c r="R198" s="48"/>
      <c r="S198" s="48"/>
      <c r="T198" s="25"/>
    </row>
    <row r="199" spans="1:20" ht="15">
      <c r="A199" s="47"/>
      <c r="B199" s="67"/>
      <c r="C199" s="85"/>
      <c r="D199" s="184"/>
      <c r="E199" s="79"/>
      <c r="F199" s="79"/>
      <c r="G199" s="79"/>
      <c r="H199" s="140"/>
      <c r="I199" s="79"/>
      <c r="J199" s="79"/>
      <c r="K199" s="79"/>
      <c r="L199" s="89"/>
      <c r="M199" s="54"/>
      <c r="N199" s="178"/>
      <c r="O199" s="48"/>
      <c r="P199" s="178"/>
      <c r="Q199" s="48"/>
      <c r="R199" s="48"/>
      <c r="S199" s="48"/>
      <c r="T199" s="25"/>
    </row>
    <row r="200" spans="1:20" ht="15">
      <c r="A200" s="47">
        <v>28</v>
      </c>
      <c r="B200" s="67"/>
      <c r="C200" s="85" t="s">
        <v>29</v>
      </c>
      <c r="D200" s="141"/>
      <c r="E200" s="79">
        <f>+$J277*E133</f>
        <v>178578353.39817068</v>
      </c>
      <c r="F200" s="79"/>
      <c r="G200" s="79" t="s">
        <v>231</v>
      </c>
      <c r="H200" s="140"/>
      <c r="I200" s="79"/>
      <c r="J200" s="112">
        <f>+$J277*J133</f>
        <v>52893178.867851421</v>
      </c>
      <c r="K200" s="79"/>
      <c r="L200" s="89"/>
      <c r="M200" s="54"/>
      <c r="N200" s="178"/>
      <c r="O200" s="48"/>
      <c r="P200" s="178"/>
      <c r="Q200" s="48"/>
      <c r="R200" s="48"/>
      <c r="S200" s="48"/>
      <c r="T200" s="25"/>
    </row>
    <row r="201" spans="1:20" ht="15">
      <c r="A201" s="47"/>
      <c r="B201" s="67"/>
      <c r="C201" s="183" t="s">
        <v>230</v>
      </c>
      <c r="D201" s="89"/>
      <c r="E201" s="79"/>
      <c r="F201" s="79"/>
      <c r="G201" s="79"/>
      <c r="H201" s="140"/>
      <c r="I201" s="79"/>
      <c r="J201" s="79"/>
      <c r="K201" s="79"/>
      <c r="L201" s="141"/>
      <c r="M201" s="54"/>
      <c r="N201" s="82"/>
      <c r="O201" s="48"/>
      <c r="P201" s="178"/>
      <c r="Q201" s="48"/>
      <c r="R201" s="48"/>
      <c r="S201" s="48"/>
      <c r="T201" s="25"/>
    </row>
    <row r="202" spans="1:20" ht="15">
      <c r="A202" s="47"/>
      <c r="B202" s="67"/>
      <c r="C202" s="183"/>
      <c r="D202" s="89"/>
      <c r="E202" s="79"/>
      <c r="F202" s="79"/>
      <c r="G202" s="79"/>
      <c r="H202" s="140"/>
      <c r="I202" s="79"/>
      <c r="J202" s="79"/>
      <c r="K202" s="79"/>
      <c r="L202" s="141"/>
      <c r="M202" s="54"/>
      <c r="N202" s="82"/>
      <c r="O202" s="48"/>
      <c r="P202" s="178"/>
      <c r="Q202" s="48"/>
      <c r="R202" s="48"/>
      <c r="S202" s="48"/>
      <c r="T202" s="25"/>
    </row>
    <row r="203" spans="1:20" ht="15.75" thickBot="1">
      <c r="A203" s="47"/>
      <c r="B203" s="67"/>
      <c r="C203" s="85"/>
      <c r="D203" s="89"/>
      <c r="E203" s="138"/>
      <c r="F203" s="79"/>
      <c r="G203" s="79"/>
      <c r="H203" s="140"/>
      <c r="I203" s="79"/>
      <c r="J203" s="138"/>
      <c r="K203" s="79"/>
      <c r="L203" s="141"/>
      <c r="M203" s="54"/>
      <c r="N203" s="49"/>
      <c r="O203" s="48"/>
      <c r="P203" s="178"/>
      <c r="Q203" s="48"/>
      <c r="R203" s="48"/>
      <c r="S203" s="48"/>
      <c r="T203" s="25"/>
    </row>
    <row r="204" spans="1:20" ht="15">
      <c r="A204" s="47">
        <v>29</v>
      </c>
      <c r="B204" s="67"/>
      <c r="C204" s="85" t="s">
        <v>229</v>
      </c>
      <c r="D204" s="79"/>
      <c r="E204" s="131">
        <f>+E200+E198+E185+E174+E166</f>
        <v>333707051.64817065</v>
      </c>
      <c r="F204" s="79"/>
      <c r="G204" s="79"/>
      <c r="H204" s="79"/>
      <c r="I204" s="79"/>
      <c r="J204" s="179">
        <f>+J200+J198+J185+J174+J166</f>
        <v>141035788.467415</v>
      </c>
      <c r="K204" s="33"/>
      <c r="L204" s="33"/>
      <c r="M204" s="55"/>
      <c r="N204" s="49"/>
      <c r="O204" s="48"/>
      <c r="P204" s="82"/>
      <c r="Q204" s="48"/>
      <c r="R204" s="48"/>
      <c r="S204" s="48"/>
      <c r="T204" s="25"/>
    </row>
    <row r="205" spans="1:20" ht="15">
      <c r="A205" s="47"/>
      <c r="B205" s="67"/>
      <c r="C205" s="85"/>
      <c r="D205" s="79"/>
      <c r="E205" s="131"/>
      <c r="F205" s="79"/>
      <c r="G205" s="79"/>
      <c r="H205" s="79"/>
      <c r="I205" s="79"/>
      <c r="J205" s="179"/>
      <c r="K205" s="33"/>
      <c r="L205" s="33"/>
      <c r="M205" s="55"/>
      <c r="N205" s="49"/>
      <c r="O205" s="48"/>
      <c r="P205" s="82"/>
      <c r="Q205" s="48"/>
      <c r="R205" s="48"/>
      <c r="S205" s="48"/>
      <c r="T205" s="25"/>
    </row>
    <row r="206" spans="1:20" ht="15">
      <c r="A206" s="47">
        <v>30</v>
      </c>
      <c r="B206" s="94"/>
      <c r="C206" s="85" t="s">
        <v>228</v>
      </c>
      <c r="D206" s="79"/>
      <c r="E206" s="179"/>
      <c r="F206" s="79"/>
      <c r="G206" s="79"/>
      <c r="H206" s="79"/>
      <c r="I206" s="79"/>
      <c r="J206" s="179"/>
      <c r="K206" s="33"/>
      <c r="L206" s="33"/>
      <c r="M206" s="55"/>
      <c r="N206" s="49"/>
      <c r="O206" s="48"/>
      <c r="P206" s="82"/>
      <c r="Q206" s="48"/>
      <c r="R206" s="48"/>
      <c r="S206" s="48"/>
      <c r="T206" s="25"/>
    </row>
    <row r="207" spans="1:20" ht="15">
      <c r="A207" s="47"/>
      <c r="B207" s="94"/>
      <c r="C207" s="132" t="s">
        <v>227</v>
      </c>
      <c r="D207" s="79"/>
      <c r="E207" s="179"/>
      <c r="F207" s="79"/>
      <c r="G207" s="79"/>
      <c r="H207" s="79"/>
      <c r="I207" s="79"/>
      <c r="J207" s="179"/>
      <c r="K207" s="33"/>
      <c r="L207" s="33"/>
      <c r="M207" s="55"/>
      <c r="N207" s="49"/>
      <c r="O207" s="48"/>
      <c r="P207" s="82"/>
      <c r="Q207" s="48"/>
      <c r="R207" s="48"/>
      <c r="S207" s="48"/>
      <c r="T207" s="25"/>
    </row>
    <row r="208" spans="1:20" ht="15">
      <c r="A208" s="47"/>
      <c r="B208" s="67"/>
      <c r="C208" s="85" t="s">
        <v>223</v>
      </c>
      <c r="D208" s="79"/>
      <c r="E208" s="179"/>
      <c r="F208" s="79"/>
      <c r="G208" s="79"/>
      <c r="H208" s="79"/>
      <c r="I208" s="79"/>
      <c r="J208" s="179"/>
      <c r="K208" s="33"/>
      <c r="L208" s="33"/>
      <c r="M208" s="55"/>
      <c r="N208" s="49"/>
      <c r="O208" s="48"/>
      <c r="P208" s="82"/>
      <c r="Q208" s="48"/>
      <c r="R208" s="48"/>
      <c r="S208" s="48"/>
      <c r="T208" s="25"/>
    </row>
    <row r="209" spans="1:20" ht="15">
      <c r="A209" s="47"/>
      <c r="B209" s="67"/>
      <c r="C209" s="85" t="s">
        <v>226</v>
      </c>
      <c r="D209" s="79"/>
      <c r="E209" s="115">
        <v>28860028</v>
      </c>
      <c r="F209" s="79"/>
      <c r="G209" s="79"/>
      <c r="H209" s="79"/>
      <c r="I209" s="79"/>
      <c r="J209" s="179">
        <f>+E209</f>
        <v>28860028</v>
      </c>
      <c r="K209" s="33"/>
      <c r="L209" s="33"/>
      <c r="M209" s="55"/>
      <c r="N209" s="49"/>
      <c r="O209" s="48"/>
      <c r="P209" s="82"/>
      <c r="Q209" s="48"/>
      <c r="R209" s="48"/>
      <c r="S209" s="48"/>
      <c r="T209" s="25"/>
    </row>
    <row r="210" spans="1:20" ht="15">
      <c r="A210" s="47"/>
      <c r="B210" s="67"/>
      <c r="C210" s="85"/>
      <c r="D210" s="79"/>
      <c r="E210" s="179"/>
      <c r="F210" s="79"/>
      <c r="G210" s="79"/>
      <c r="H210" s="79"/>
      <c r="I210" s="79"/>
      <c r="J210" s="179"/>
      <c r="K210" s="33"/>
      <c r="L210" s="33"/>
      <c r="M210" s="55"/>
      <c r="N210" s="49"/>
      <c r="O210" s="48"/>
      <c r="P210" s="82"/>
      <c r="Q210" s="48"/>
      <c r="R210" s="48"/>
      <c r="S210" s="48"/>
      <c r="T210" s="25"/>
    </row>
    <row r="211" spans="1:20" ht="15">
      <c r="A211" s="47" t="s">
        <v>225</v>
      </c>
      <c r="B211" s="94"/>
      <c r="C211" s="85" t="s">
        <v>224</v>
      </c>
      <c r="D211" s="79"/>
      <c r="E211" s="179"/>
      <c r="F211" s="79"/>
      <c r="G211" s="79"/>
      <c r="H211" s="79"/>
      <c r="I211" s="79"/>
      <c r="J211" s="179"/>
      <c r="K211" s="33"/>
      <c r="L211" s="33"/>
      <c r="M211" s="55"/>
      <c r="N211" s="49"/>
      <c r="O211" s="48"/>
      <c r="P211" s="82"/>
      <c r="Q211" s="48"/>
      <c r="R211" s="48"/>
      <c r="S211" s="48"/>
      <c r="T211" s="25"/>
    </row>
    <row r="212" spans="1:20" ht="15">
      <c r="A212" s="47"/>
      <c r="B212" s="94"/>
      <c r="C212" s="132" t="s">
        <v>675</v>
      </c>
      <c r="D212" s="79"/>
      <c r="E212" s="179"/>
      <c r="F212" s="79"/>
      <c r="G212" s="79"/>
      <c r="H212" s="79"/>
      <c r="I212" s="79"/>
      <c r="J212" s="179"/>
      <c r="K212" s="33"/>
      <c r="L212" s="33"/>
      <c r="M212" s="55"/>
      <c r="N212" s="49"/>
      <c r="O212" s="48"/>
      <c r="P212" s="82"/>
      <c r="Q212" s="48"/>
      <c r="R212" s="48"/>
      <c r="S212" s="48"/>
      <c r="T212" s="25"/>
    </row>
    <row r="213" spans="1:20" ht="15">
      <c r="A213" s="47"/>
      <c r="B213" s="67"/>
      <c r="C213" s="85" t="s">
        <v>223</v>
      </c>
      <c r="D213" s="79"/>
      <c r="E213" s="179"/>
      <c r="F213" s="79"/>
      <c r="G213" s="79"/>
      <c r="H213" s="79"/>
      <c r="I213" s="79"/>
      <c r="J213" s="179"/>
      <c r="K213" s="33"/>
      <c r="L213" s="33"/>
      <c r="M213" s="55"/>
      <c r="N213" s="49"/>
      <c r="O213" s="48"/>
      <c r="P213" s="82"/>
      <c r="Q213" s="48"/>
      <c r="R213" s="48"/>
      <c r="S213" s="48"/>
      <c r="T213" s="25"/>
    </row>
    <row r="214" spans="1:20" ht="15.75" thickBot="1">
      <c r="A214" s="47"/>
      <c r="B214" s="67"/>
      <c r="C214" s="85" t="s">
        <v>222</v>
      </c>
      <c r="D214" s="79"/>
      <c r="E214" s="115">
        <v>12500356</v>
      </c>
      <c r="F214" s="79"/>
      <c r="G214" s="79"/>
      <c r="H214" s="79"/>
      <c r="I214" s="79"/>
      <c r="J214" s="138">
        <f>+E214</f>
        <v>12500356</v>
      </c>
      <c r="K214" s="33"/>
      <c r="L214" s="33"/>
      <c r="M214" s="55"/>
      <c r="N214" s="49"/>
      <c r="O214" s="48"/>
      <c r="P214" s="82"/>
      <c r="Q214" s="48"/>
      <c r="R214" s="48"/>
      <c r="S214" s="48"/>
      <c r="T214" s="25"/>
    </row>
    <row r="215" spans="1:20" ht="15.75" thickBot="1">
      <c r="A215" s="47">
        <v>31</v>
      </c>
      <c r="B215" s="67"/>
      <c r="C215" s="85" t="s">
        <v>221</v>
      </c>
      <c r="D215" s="79"/>
      <c r="E215" s="182">
        <f>E204-E209-E214</f>
        <v>292346667.64817065</v>
      </c>
      <c r="F215" s="79"/>
      <c r="G215" s="79"/>
      <c r="H215" s="79"/>
      <c r="I215" s="79"/>
      <c r="J215" s="182">
        <f>J204-J209-J214</f>
        <v>99675404.467415005</v>
      </c>
      <c r="K215" s="33"/>
      <c r="L215" s="33"/>
      <c r="M215" s="55"/>
      <c r="N215" s="49"/>
      <c r="O215" s="48"/>
      <c r="P215" s="82"/>
      <c r="Q215" s="48"/>
      <c r="R215" s="48"/>
      <c r="S215" s="48"/>
      <c r="T215" s="25"/>
    </row>
    <row r="216" spans="1:20" ht="15.75" thickTop="1">
      <c r="A216" s="47"/>
      <c r="B216" s="67"/>
      <c r="C216" s="85" t="s">
        <v>220</v>
      </c>
      <c r="D216" s="79"/>
      <c r="E216" s="179"/>
      <c r="F216" s="79"/>
      <c r="G216" s="79"/>
      <c r="H216" s="79"/>
      <c r="I216" s="79"/>
      <c r="J216" s="179"/>
      <c r="K216" s="33"/>
      <c r="L216" s="33"/>
      <c r="M216" s="55"/>
      <c r="N216" s="49"/>
      <c r="O216" s="48"/>
      <c r="P216" s="82"/>
      <c r="Q216" s="48"/>
      <c r="R216" s="48"/>
      <c r="S216" s="48"/>
      <c r="T216" s="25"/>
    </row>
    <row r="217" spans="1:20" ht="15">
      <c r="A217" s="47"/>
      <c r="B217" s="67"/>
      <c r="C217" s="85"/>
      <c r="D217" s="79"/>
      <c r="E217" s="179"/>
      <c r="F217" s="79"/>
      <c r="G217" s="79"/>
      <c r="H217" s="79"/>
      <c r="I217" s="79"/>
      <c r="J217" s="179"/>
      <c r="K217" s="33"/>
      <c r="L217" s="33"/>
      <c r="M217" s="55"/>
      <c r="N217" s="49"/>
      <c r="O217" s="48"/>
      <c r="P217" s="82"/>
      <c r="Q217" s="48"/>
      <c r="R217" s="48"/>
      <c r="S217" s="48"/>
      <c r="T217" s="25"/>
    </row>
    <row r="218" spans="1:20" ht="15">
      <c r="A218" s="47"/>
      <c r="B218" s="67"/>
      <c r="C218" s="85"/>
      <c r="D218" s="181"/>
      <c r="E218" s="179"/>
      <c r="F218" s="79"/>
      <c r="G218" s="79"/>
      <c r="H218" s="79"/>
      <c r="I218" s="79"/>
      <c r="J218" s="179"/>
      <c r="K218" s="33"/>
      <c r="L218" s="33"/>
      <c r="M218" s="55"/>
      <c r="N218" s="49"/>
      <c r="O218" s="48"/>
      <c r="P218" s="82"/>
      <c r="Q218" s="48"/>
      <c r="R218" s="48"/>
      <c r="S218" s="48"/>
      <c r="T218" s="25"/>
    </row>
    <row r="219" spans="1:20" ht="15">
      <c r="A219" s="31"/>
      <c r="B219" s="31"/>
      <c r="C219" s="85"/>
      <c r="D219" s="33"/>
      <c r="E219" s="33"/>
      <c r="F219" s="33"/>
      <c r="G219" s="33"/>
      <c r="H219" s="33"/>
      <c r="I219" s="33"/>
      <c r="J219" s="34"/>
      <c r="K219" s="33"/>
      <c r="L219" s="85"/>
      <c r="M219" s="32"/>
      <c r="N219" s="49"/>
      <c r="O219" s="48"/>
      <c r="P219" s="82"/>
      <c r="Q219" s="48"/>
      <c r="R219" s="48"/>
      <c r="S219" s="48"/>
      <c r="T219" s="25"/>
    </row>
    <row r="220" spans="1:20" ht="15.75">
      <c r="A220" s="180"/>
      <c r="B220" s="31"/>
      <c r="C220" s="85"/>
      <c r="D220" s="33"/>
      <c r="E220" s="33"/>
      <c r="F220" s="33"/>
      <c r="G220" s="33"/>
      <c r="H220" s="33"/>
      <c r="I220" s="33"/>
      <c r="J220" s="34"/>
      <c r="K220" s="33"/>
      <c r="L220" s="33"/>
      <c r="M220" s="32"/>
      <c r="N220" s="49"/>
      <c r="O220" s="48"/>
      <c r="P220" s="82"/>
      <c r="Q220" s="48"/>
      <c r="R220" s="48"/>
      <c r="S220" s="48"/>
      <c r="T220" s="25"/>
    </row>
    <row r="221" spans="1:20" ht="15">
      <c r="A221" s="47"/>
      <c r="B221" s="67"/>
      <c r="C221" s="85"/>
      <c r="D221" s="79"/>
      <c r="E221" s="179"/>
      <c r="F221" s="79"/>
      <c r="G221" s="79"/>
      <c r="H221" s="79"/>
      <c r="I221" s="79"/>
      <c r="J221" s="179"/>
      <c r="K221" s="33"/>
      <c r="L221" s="33"/>
      <c r="M221" s="55"/>
      <c r="N221" s="49"/>
      <c r="O221" s="48"/>
      <c r="P221" s="82"/>
      <c r="Q221" s="48"/>
      <c r="R221" s="48"/>
      <c r="S221" s="48"/>
      <c r="T221" s="25"/>
    </row>
    <row r="222" spans="1:20" ht="15">
      <c r="A222" s="89"/>
      <c r="B222" s="67"/>
      <c r="C222" s="67"/>
      <c r="D222" s="67"/>
      <c r="E222" s="67"/>
      <c r="F222" s="67"/>
      <c r="G222" s="67"/>
      <c r="H222" s="67"/>
      <c r="I222" s="88"/>
      <c r="J222" s="88"/>
      <c r="K222" s="88"/>
      <c r="L222" s="88"/>
      <c r="M222" s="88"/>
      <c r="N222" s="49"/>
      <c r="O222" s="48"/>
      <c r="P222" s="87"/>
      <c r="Q222" s="87"/>
      <c r="R222" s="87"/>
      <c r="S222" s="87"/>
      <c r="T222" s="25"/>
    </row>
    <row r="223" spans="1:20" ht="15">
      <c r="A223" s="89"/>
      <c r="B223" s="67"/>
      <c r="C223" s="85"/>
      <c r="D223" s="67"/>
      <c r="E223" s="67"/>
      <c r="F223" s="67"/>
      <c r="G223" s="67"/>
      <c r="H223" s="67"/>
      <c r="I223" s="88"/>
      <c r="J223" s="88"/>
      <c r="K223" s="88"/>
      <c r="L223" s="88"/>
      <c r="M223" s="88"/>
      <c r="N223" s="49"/>
      <c r="O223" s="48"/>
      <c r="P223" s="87"/>
      <c r="Q223" s="87"/>
      <c r="R223" s="87"/>
      <c r="S223" s="87"/>
      <c r="T223" s="25"/>
    </row>
    <row r="224" spans="1:20" ht="15">
      <c r="A224" s="89"/>
      <c r="B224" s="67"/>
      <c r="C224" s="85"/>
      <c r="D224" s="85"/>
      <c r="E224" s="86"/>
      <c r="F224" s="85"/>
      <c r="G224" s="85"/>
      <c r="H224" s="85"/>
      <c r="I224" s="33"/>
      <c r="J224" s="674"/>
      <c r="K224" s="674"/>
      <c r="L224" s="674"/>
      <c r="M224" s="674"/>
      <c r="N224" s="49"/>
      <c r="O224" s="48"/>
      <c r="P224" s="49"/>
      <c r="Q224" s="48"/>
      <c r="R224" s="48"/>
      <c r="S224" s="48"/>
      <c r="T224" s="25"/>
    </row>
    <row r="225" spans="1:20" ht="15">
      <c r="A225" s="89"/>
      <c r="B225" s="67"/>
      <c r="C225" s="85"/>
      <c r="D225" s="85"/>
      <c r="E225" s="86"/>
      <c r="F225" s="85"/>
      <c r="G225" s="85"/>
      <c r="H225" s="85"/>
      <c r="I225" s="33"/>
      <c r="J225" s="33"/>
      <c r="K225" s="678" t="s">
        <v>602</v>
      </c>
      <c r="L225" s="678"/>
      <c r="M225" s="678"/>
      <c r="N225" s="49"/>
      <c r="O225" s="48"/>
      <c r="P225" s="49"/>
      <c r="Q225" s="48"/>
      <c r="R225" s="48"/>
      <c r="S225" s="48"/>
      <c r="T225" s="25"/>
    </row>
    <row r="226" spans="1:20" ht="15">
      <c r="A226" s="89"/>
      <c r="B226" s="67"/>
      <c r="C226" s="85"/>
      <c r="D226" s="85"/>
      <c r="E226" s="86"/>
      <c r="F226" s="85"/>
      <c r="G226" s="85"/>
      <c r="H226" s="85"/>
      <c r="I226" s="33"/>
      <c r="J226" s="33"/>
      <c r="K226" s="33"/>
      <c r="L226" s="678" t="s">
        <v>219</v>
      </c>
      <c r="M226" s="678"/>
      <c r="N226" s="49"/>
      <c r="O226" s="48"/>
      <c r="P226" s="49"/>
      <c r="Q226" s="48"/>
      <c r="R226" s="48"/>
      <c r="S226" s="48"/>
      <c r="T226" s="25"/>
    </row>
    <row r="227" spans="1:20" ht="15">
      <c r="A227" s="47"/>
      <c r="B227" s="67"/>
      <c r="C227" s="89"/>
      <c r="D227" s="89"/>
      <c r="E227" s="89"/>
      <c r="F227" s="89"/>
      <c r="G227" s="89"/>
      <c r="H227" s="89"/>
      <c r="I227" s="89"/>
      <c r="J227" s="89"/>
      <c r="K227" s="79"/>
      <c r="L227" s="79"/>
      <c r="M227" s="54"/>
      <c r="N227" s="49"/>
      <c r="O227" s="48"/>
      <c r="P227" s="178"/>
      <c r="Q227" s="48"/>
      <c r="R227" s="48"/>
      <c r="S227" s="48"/>
      <c r="T227" s="25"/>
    </row>
    <row r="228" spans="1:20" ht="15">
      <c r="A228" s="47"/>
      <c r="B228" s="67"/>
      <c r="C228" s="85" t="str">
        <f>C4</f>
        <v xml:space="preserve">Formula Rate - Non-Levelized </v>
      </c>
      <c r="D228" s="89"/>
      <c r="E228" s="89" t="str">
        <f>E4</f>
        <v xml:space="preserve">     Rate Formula Template</v>
      </c>
      <c r="F228" s="89"/>
      <c r="G228" s="89"/>
      <c r="H228" s="89"/>
      <c r="I228" s="89"/>
      <c r="J228" s="89"/>
      <c r="K228" s="79"/>
      <c r="L228" s="88" t="str">
        <f>J4</f>
        <v>For budgeted 12 months ended 12/31/15</v>
      </c>
      <c r="M228" s="54"/>
      <c r="N228" s="82"/>
      <c r="O228" s="48"/>
      <c r="P228" s="82"/>
      <c r="Q228" s="48"/>
      <c r="R228" s="48"/>
      <c r="S228" s="48"/>
      <c r="T228" s="25"/>
    </row>
    <row r="229" spans="1:20" ht="15">
      <c r="A229" s="47"/>
      <c r="B229" s="67"/>
      <c r="C229" s="85"/>
      <c r="D229" s="89"/>
      <c r="E229" s="95" t="str">
        <f>E5</f>
        <v xml:space="preserve"> Utilizing Great River Energy Annual Operating Report</v>
      </c>
      <c r="F229" s="89"/>
      <c r="G229" s="89"/>
      <c r="H229" s="89"/>
      <c r="I229" s="89"/>
      <c r="J229" s="89"/>
      <c r="K229" s="79"/>
      <c r="L229" s="79"/>
      <c r="M229" s="54"/>
      <c r="N229" s="82"/>
      <c r="O229" s="48"/>
      <c r="P229" s="82"/>
      <c r="Q229" s="48"/>
      <c r="R229" s="48"/>
      <c r="S229" s="48"/>
      <c r="T229" s="25"/>
    </row>
    <row r="230" spans="1:20" ht="15">
      <c r="A230" s="47"/>
      <c r="B230" s="67"/>
      <c r="C230" s="89"/>
      <c r="D230" s="89"/>
      <c r="E230" s="89"/>
      <c r="F230" s="89"/>
      <c r="G230" s="89"/>
      <c r="H230" s="89"/>
      <c r="I230" s="89"/>
      <c r="J230" s="89"/>
      <c r="K230" s="79"/>
      <c r="L230" s="79"/>
      <c r="M230" s="54"/>
      <c r="N230" s="82"/>
      <c r="O230" s="48"/>
      <c r="P230" s="82"/>
      <c r="Q230" s="48"/>
      <c r="R230" s="48"/>
      <c r="S230" s="48"/>
      <c r="T230" s="25"/>
    </row>
    <row r="231" spans="1:20" ht="15">
      <c r="A231" s="47"/>
      <c r="B231" s="67"/>
      <c r="C231" s="67"/>
      <c r="D231" s="89"/>
      <c r="E231" s="89" t="str">
        <f>E7</f>
        <v>Great River Energy</v>
      </c>
      <c r="F231" s="89"/>
      <c r="G231" s="89"/>
      <c r="H231" s="89"/>
      <c r="I231" s="89"/>
      <c r="J231" s="89"/>
      <c r="K231" s="79"/>
      <c r="L231" s="79"/>
      <c r="M231" s="54"/>
      <c r="N231" s="82"/>
      <c r="O231" s="48"/>
      <c r="P231" s="82"/>
      <c r="Q231" s="48"/>
      <c r="R231" s="48"/>
      <c r="S231" s="48"/>
      <c r="T231" s="25"/>
    </row>
    <row r="232" spans="1:20" ht="15">
      <c r="A232" s="47" t="s">
        <v>24</v>
      </c>
      <c r="B232" s="67"/>
      <c r="C232" s="67"/>
      <c r="D232" s="85"/>
      <c r="E232" s="85"/>
      <c r="F232" s="85"/>
      <c r="G232" s="85"/>
      <c r="H232" s="85"/>
      <c r="I232" s="85"/>
      <c r="J232" s="85"/>
      <c r="K232" s="85"/>
      <c r="L232" s="85"/>
      <c r="M232" s="71"/>
      <c r="N232" s="82"/>
      <c r="O232" s="48"/>
      <c r="P232" s="82"/>
      <c r="Q232" s="48"/>
      <c r="R232" s="48"/>
      <c r="S232" s="48"/>
      <c r="T232" s="25"/>
    </row>
    <row r="233" spans="1:20" ht="16.5" thickBot="1">
      <c r="A233" s="118" t="s">
        <v>27</v>
      </c>
      <c r="B233" s="67"/>
      <c r="C233" s="89"/>
      <c r="D233" s="177" t="s">
        <v>218</v>
      </c>
      <c r="E233" s="67"/>
      <c r="F233" s="33"/>
      <c r="G233" s="33"/>
      <c r="H233" s="33"/>
      <c r="I233" s="33"/>
      <c r="J233" s="33"/>
      <c r="K233" s="79"/>
      <c r="L233" s="79"/>
      <c r="M233" s="54"/>
      <c r="N233" s="82"/>
      <c r="O233" s="48"/>
      <c r="P233" s="82"/>
      <c r="Q233" s="48"/>
      <c r="R233" s="48"/>
      <c r="S233" s="48"/>
      <c r="T233" s="25"/>
    </row>
    <row r="234" spans="1:20" ht="15.75">
      <c r="A234" s="47"/>
      <c r="B234" s="67"/>
      <c r="C234" s="177"/>
      <c r="D234" s="33"/>
      <c r="E234" s="33"/>
      <c r="F234" s="33"/>
      <c r="G234" s="33"/>
      <c r="H234" s="33"/>
      <c r="I234" s="33"/>
      <c r="J234" s="33"/>
      <c r="K234" s="79"/>
      <c r="L234" s="79"/>
      <c r="M234" s="54"/>
      <c r="N234" s="82"/>
      <c r="O234" s="48"/>
      <c r="P234" s="82"/>
      <c r="Q234" s="48"/>
      <c r="R234" s="48"/>
      <c r="S234" s="48"/>
      <c r="T234" s="25"/>
    </row>
    <row r="235" spans="1:20" ht="15.75">
      <c r="A235" s="47"/>
      <c r="B235" s="67"/>
      <c r="C235" s="85" t="s">
        <v>217</v>
      </c>
      <c r="D235" s="33"/>
      <c r="E235" s="33"/>
      <c r="F235" s="33"/>
      <c r="G235" s="33"/>
      <c r="H235" s="33"/>
      <c r="I235" s="33"/>
      <c r="J235" s="33"/>
      <c r="K235" s="79"/>
      <c r="L235" s="79"/>
      <c r="M235" s="54"/>
      <c r="N235" s="176"/>
      <c r="O235" s="48"/>
      <c r="P235" s="82"/>
      <c r="Q235" s="48"/>
      <c r="R235" s="48"/>
      <c r="S235" s="48"/>
      <c r="T235" s="25"/>
    </row>
    <row r="236" spans="1:20" ht="15.75">
      <c r="A236" s="47"/>
      <c r="B236" s="67"/>
      <c r="C236" s="85"/>
      <c r="D236" s="33"/>
      <c r="E236" s="33"/>
      <c r="F236" s="33"/>
      <c r="G236" s="33"/>
      <c r="H236" s="33"/>
      <c r="I236" s="33"/>
      <c r="J236" s="33"/>
      <c r="K236" s="79"/>
      <c r="L236" s="79"/>
      <c r="M236" s="54"/>
      <c r="N236" s="176"/>
      <c r="O236" s="48"/>
      <c r="P236" s="82"/>
      <c r="Q236" s="48"/>
      <c r="R236" s="48"/>
      <c r="S236" s="48"/>
      <c r="T236" s="25"/>
    </row>
    <row r="237" spans="1:20" ht="15">
      <c r="A237" s="47">
        <v>1</v>
      </c>
      <c r="B237" s="67"/>
      <c r="C237" s="33" t="s">
        <v>216</v>
      </c>
      <c r="D237" s="33"/>
      <c r="E237" s="79"/>
      <c r="F237" s="79"/>
      <c r="G237" s="79"/>
      <c r="H237" s="79"/>
      <c r="I237" s="79"/>
      <c r="J237" s="79">
        <f>+E90</f>
        <v>1041527901</v>
      </c>
      <c r="K237" s="79"/>
      <c r="L237" s="79"/>
      <c r="M237" s="54"/>
      <c r="N237" s="82"/>
      <c r="O237" s="48"/>
      <c r="P237" s="82"/>
      <c r="Q237" s="48"/>
      <c r="R237" s="48"/>
      <c r="S237" s="48"/>
      <c r="T237" s="25"/>
    </row>
    <row r="238" spans="1:20" ht="15">
      <c r="A238" s="47">
        <v>2</v>
      </c>
      <c r="B238" s="67"/>
      <c r="C238" s="33" t="s">
        <v>215</v>
      </c>
      <c r="D238" s="89"/>
      <c r="E238" s="89"/>
      <c r="F238" s="89"/>
      <c r="G238" s="89"/>
      <c r="H238" s="89"/>
      <c r="I238" s="89"/>
      <c r="J238" s="115">
        <v>46607572.427499995</v>
      </c>
      <c r="K238" s="79"/>
      <c r="L238" s="79"/>
      <c r="M238" s="54"/>
      <c r="N238" s="82"/>
      <c r="O238" s="48"/>
      <c r="P238" s="82"/>
      <c r="Q238" s="48"/>
      <c r="R238" s="48"/>
      <c r="S238" s="48"/>
      <c r="T238" s="25"/>
    </row>
    <row r="239" spans="1:20" ht="15.75" thickBot="1">
      <c r="A239" s="47">
        <v>3</v>
      </c>
      <c r="B239" s="67"/>
      <c r="C239" s="99" t="s">
        <v>214</v>
      </c>
      <c r="D239" s="99"/>
      <c r="E239" s="138"/>
      <c r="F239" s="79"/>
      <c r="G239" s="79"/>
      <c r="H239" s="84"/>
      <c r="I239" s="79"/>
      <c r="J239" s="113">
        <v>0</v>
      </c>
      <c r="K239" s="79"/>
      <c r="L239" s="79"/>
      <c r="M239" s="54"/>
      <c r="N239" s="82"/>
      <c r="O239" s="48"/>
      <c r="P239" s="82"/>
      <c r="Q239" s="48"/>
      <c r="R239" s="48"/>
      <c r="S239" s="48"/>
      <c r="T239" s="25"/>
    </row>
    <row r="240" spans="1:20" ht="15">
      <c r="A240" s="47">
        <v>4</v>
      </c>
      <c r="B240" s="67"/>
      <c r="C240" s="33" t="s">
        <v>213</v>
      </c>
      <c r="D240" s="33"/>
      <c r="E240" s="79"/>
      <c r="F240" s="79"/>
      <c r="G240" s="79"/>
      <c r="H240" s="84"/>
      <c r="I240" s="79"/>
      <c r="J240" s="79">
        <f>J237-J238-J239</f>
        <v>994920328.57249999</v>
      </c>
      <c r="K240" s="79"/>
      <c r="L240" s="79"/>
      <c r="M240" s="54"/>
      <c r="N240" s="82"/>
      <c r="O240" s="48"/>
      <c r="P240" s="82"/>
      <c r="Q240" s="48"/>
      <c r="R240" s="48"/>
      <c r="S240" s="48"/>
      <c r="T240" s="25"/>
    </row>
    <row r="241" spans="1:20" ht="15">
      <c r="A241" s="47"/>
      <c r="B241" s="67"/>
      <c r="C241" s="89"/>
      <c r="D241" s="33"/>
      <c r="E241" s="79"/>
      <c r="F241" s="79"/>
      <c r="G241" s="79"/>
      <c r="H241" s="84"/>
      <c r="I241" s="79"/>
      <c r="J241" s="67"/>
      <c r="K241" s="79"/>
      <c r="L241" s="79"/>
      <c r="M241" s="54"/>
      <c r="N241" s="82"/>
      <c r="O241" s="48"/>
      <c r="P241" s="82"/>
      <c r="Q241" s="48"/>
      <c r="R241" s="48"/>
      <c r="S241" s="48"/>
      <c r="T241" s="25"/>
    </row>
    <row r="242" spans="1:20" ht="15">
      <c r="A242" s="47">
        <v>5</v>
      </c>
      <c r="B242" s="67"/>
      <c r="C242" s="33" t="s">
        <v>212</v>
      </c>
      <c r="D242" s="170"/>
      <c r="E242" s="168"/>
      <c r="F242" s="168"/>
      <c r="G242" s="168"/>
      <c r="H242" s="169"/>
      <c r="I242" s="79" t="s">
        <v>211</v>
      </c>
      <c r="J242" s="175">
        <f>IF(J237&gt;0,J240/J237,0)</f>
        <v>0.95525076919902885</v>
      </c>
      <c r="K242" s="79"/>
      <c r="L242" s="79"/>
      <c r="M242" s="54"/>
      <c r="N242" s="82"/>
      <c r="O242" s="48"/>
      <c r="P242" s="82"/>
      <c r="Q242" s="48"/>
      <c r="R242" s="48"/>
      <c r="S242" s="48"/>
      <c r="T242" s="25"/>
    </row>
    <row r="243" spans="1:20" ht="15">
      <c r="A243" s="89"/>
      <c r="B243" s="67"/>
      <c r="C243" s="67"/>
      <c r="D243" s="67"/>
      <c r="E243" s="67"/>
      <c r="F243" s="67"/>
      <c r="G243" s="67"/>
      <c r="H243" s="67"/>
      <c r="I243" s="67"/>
      <c r="J243" s="67"/>
      <c r="K243" s="79"/>
      <c r="L243" s="79"/>
      <c r="M243" s="54"/>
      <c r="N243" s="82"/>
      <c r="O243" s="48"/>
      <c r="P243" s="82"/>
      <c r="Q243" s="48"/>
      <c r="R243" s="48"/>
      <c r="S243" s="48"/>
      <c r="T243" s="25"/>
    </row>
    <row r="244" spans="1:20" ht="15">
      <c r="A244" s="89"/>
      <c r="B244" s="67"/>
      <c r="C244" s="85" t="s">
        <v>210</v>
      </c>
      <c r="D244" s="67"/>
      <c r="E244" s="67"/>
      <c r="F244" s="67"/>
      <c r="G244" s="67"/>
      <c r="H244" s="67"/>
      <c r="I244" s="67"/>
      <c r="J244" s="67"/>
      <c r="K244" s="79"/>
      <c r="L244" s="79"/>
      <c r="M244" s="54"/>
      <c r="N244" s="174"/>
      <c r="O244" s="154"/>
      <c r="P244" s="82"/>
      <c r="Q244" s="48"/>
      <c r="R244" s="48"/>
      <c r="S244" s="48"/>
      <c r="T244" s="25"/>
    </row>
    <row r="245" spans="1:20" ht="15">
      <c r="A245" s="89"/>
      <c r="B245" s="67"/>
      <c r="C245" s="67"/>
      <c r="D245" s="67"/>
      <c r="E245" s="67"/>
      <c r="F245" s="67"/>
      <c r="G245" s="67"/>
      <c r="H245" s="67"/>
      <c r="I245" s="67"/>
      <c r="J245" s="67"/>
      <c r="K245" s="79"/>
      <c r="L245" s="79"/>
      <c r="M245" s="54"/>
      <c r="N245" s="679" t="s">
        <v>209</v>
      </c>
      <c r="O245" s="680"/>
      <c r="P245" s="680"/>
      <c r="Q245" s="680"/>
      <c r="R245" s="680"/>
      <c r="S245" s="681"/>
      <c r="T245" s="25"/>
    </row>
    <row r="246" spans="1:20" ht="15">
      <c r="A246" s="47">
        <v>6</v>
      </c>
      <c r="B246" s="67"/>
      <c r="C246" s="89" t="s">
        <v>208</v>
      </c>
      <c r="D246" s="89"/>
      <c r="E246" s="33"/>
      <c r="F246" s="33"/>
      <c r="G246" s="33"/>
      <c r="H246" s="47"/>
      <c r="I246" s="33"/>
      <c r="J246" s="79">
        <f>+E158</f>
        <v>95648745.769999996</v>
      </c>
      <c r="K246" s="79"/>
      <c r="L246" s="79"/>
      <c r="M246" s="54"/>
      <c r="N246" s="173"/>
      <c r="O246" s="90"/>
      <c r="P246" s="153"/>
      <c r="Q246" s="152"/>
      <c r="R246" s="90"/>
      <c r="S246" s="151"/>
      <c r="T246" s="25"/>
    </row>
    <row r="247" spans="1:20" ht="15.75" thickBot="1">
      <c r="A247" s="47">
        <v>7</v>
      </c>
      <c r="B247" s="67"/>
      <c r="C247" s="99" t="s">
        <v>207</v>
      </c>
      <c r="D247" s="99"/>
      <c r="E247" s="138"/>
      <c r="F247" s="138"/>
      <c r="G247" s="79"/>
      <c r="H247" s="79"/>
      <c r="I247" s="79"/>
      <c r="J247" s="113">
        <v>5701277</v>
      </c>
      <c r="K247" s="79"/>
      <c r="L247" s="79"/>
      <c r="M247" s="54"/>
      <c r="N247" s="172">
        <f>J247</f>
        <v>5701277</v>
      </c>
      <c r="O247" s="171" t="s">
        <v>206</v>
      </c>
      <c r="P247" s="153"/>
      <c r="Q247" s="152"/>
      <c r="R247" s="90"/>
      <c r="S247" s="151"/>
      <c r="T247" s="25"/>
    </row>
    <row r="248" spans="1:20" ht="15">
      <c r="A248" s="47">
        <v>8</v>
      </c>
      <c r="B248" s="67"/>
      <c r="C248" s="33" t="s">
        <v>205</v>
      </c>
      <c r="D248" s="170"/>
      <c r="E248" s="168"/>
      <c r="F248" s="168"/>
      <c r="G248" s="168"/>
      <c r="H248" s="169"/>
      <c r="I248" s="168"/>
      <c r="J248" s="79">
        <f>+J246-J247</f>
        <v>89947468.769999996</v>
      </c>
      <c r="K248" s="79"/>
      <c r="L248" s="79"/>
      <c r="M248" s="54"/>
      <c r="N248" s="167">
        <v>0</v>
      </c>
      <c r="O248" s="165" t="s">
        <v>204</v>
      </c>
      <c r="P248" s="166"/>
      <c r="Q248" s="166"/>
      <c r="R248" s="67"/>
      <c r="S248" s="164"/>
      <c r="T248" s="25"/>
    </row>
    <row r="249" spans="1:20" ht="15">
      <c r="A249" s="47"/>
      <c r="B249" s="67"/>
      <c r="C249" s="33"/>
      <c r="D249" s="33"/>
      <c r="E249" s="79"/>
      <c r="F249" s="79"/>
      <c r="G249" s="79"/>
      <c r="H249" s="79"/>
      <c r="I249" s="89"/>
      <c r="J249" s="67"/>
      <c r="K249" s="79"/>
      <c r="L249" s="79"/>
      <c r="M249" s="54"/>
      <c r="N249" s="516">
        <f>N247-N248</f>
        <v>5701277</v>
      </c>
      <c r="O249" s="165" t="s">
        <v>203</v>
      </c>
      <c r="P249" s="67"/>
      <c r="Q249" s="67"/>
      <c r="R249" s="67"/>
      <c r="S249" s="164"/>
      <c r="T249" s="25"/>
    </row>
    <row r="250" spans="1:20" ht="15">
      <c r="A250" s="47">
        <v>9</v>
      </c>
      <c r="B250" s="67"/>
      <c r="C250" s="33" t="s">
        <v>202</v>
      </c>
      <c r="D250" s="33"/>
      <c r="E250" s="79"/>
      <c r="F250" s="79"/>
      <c r="G250" s="79"/>
      <c r="H250" s="79"/>
      <c r="I250" s="79"/>
      <c r="J250" s="143">
        <f>IF(J246&gt;0,J248/J246,0)</f>
        <v>0.94039360418055584</v>
      </c>
      <c r="K250" s="89"/>
      <c r="L250" s="89"/>
      <c r="M250" s="54"/>
      <c r="N250" s="163"/>
      <c r="O250" s="162" t="s">
        <v>201</v>
      </c>
      <c r="P250" s="157"/>
      <c r="Q250" s="157"/>
      <c r="R250" s="90"/>
      <c r="S250" s="151"/>
      <c r="T250" s="25"/>
    </row>
    <row r="251" spans="1:20" ht="15">
      <c r="A251" s="47">
        <v>10</v>
      </c>
      <c r="B251" s="67"/>
      <c r="C251" s="33" t="s">
        <v>200</v>
      </c>
      <c r="D251" s="33"/>
      <c r="E251" s="79"/>
      <c r="F251" s="79"/>
      <c r="G251" s="79"/>
      <c r="H251" s="79"/>
      <c r="I251" s="33" t="s">
        <v>192</v>
      </c>
      <c r="J251" s="161">
        <f>J242</f>
        <v>0.95525076919902885</v>
      </c>
      <c r="K251" s="89"/>
      <c r="L251" s="89"/>
      <c r="M251" s="54"/>
      <c r="N251" s="159">
        <v>0</v>
      </c>
      <c r="O251" s="157" t="s">
        <v>199</v>
      </c>
      <c r="P251" s="87"/>
      <c r="Q251" s="157"/>
      <c r="R251" s="90"/>
      <c r="S251" s="151"/>
      <c r="T251" s="25"/>
    </row>
    <row r="252" spans="1:20" ht="15">
      <c r="A252" s="47">
        <v>11</v>
      </c>
      <c r="B252" s="67"/>
      <c r="C252" s="33" t="s">
        <v>198</v>
      </c>
      <c r="D252" s="33"/>
      <c r="E252" s="33"/>
      <c r="F252" s="33"/>
      <c r="G252" s="33"/>
      <c r="H252" s="33"/>
      <c r="I252" s="33" t="s">
        <v>197</v>
      </c>
      <c r="J252" s="160">
        <f>+J251*J250</f>
        <v>0.89831171374332308</v>
      </c>
      <c r="K252" s="89"/>
      <c r="L252" s="89"/>
      <c r="M252" s="54"/>
      <c r="N252" s="159">
        <v>0</v>
      </c>
      <c r="O252" s="157" t="s">
        <v>196</v>
      </c>
      <c r="P252" s="87"/>
      <c r="Q252" s="157"/>
      <c r="R252" s="90"/>
      <c r="S252" s="151"/>
      <c r="T252" s="25"/>
    </row>
    <row r="253" spans="1:20" ht="15">
      <c r="A253" s="89"/>
      <c r="B253" s="67"/>
      <c r="C253" s="67"/>
      <c r="D253" s="67"/>
      <c r="E253" s="67"/>
      <c r="F253" s="67"/>
      <c r="G253" s="67"/>
      <c r="H253" s="67"/>
      <c r="I253" s="67"/>
      <c r="J253" s="67"/>
      <c r="K253" s="89"/>
      <c r="L253" s="89"/>
      <c r="M253" s="54"/>
      <c r="N253" s="158">
        <v>0</v>
      </c>
      <c r="O253" s="157" t="s">
        <v>195</v>
      </c>
      <c r="P253" s="87"/>
      <c r="Q253" s="156"/>
      <c r="R253" s="90"/>
      <c r="S253" s="151"/>
      <c r="T253" s="25"/>
    </row>
    <row r="254" spans="1:20" ht="15">
      <c r="A254" s="47" t="s">
        <v>5</v>
      </c>
      <c r="B254" s="67"/>
      <c r="C254" s="85" t="s">
        <v>194</v>
      </c>
      <c r="D254" s="79"/>
      <c r="E254" s="79"/>
      <c r="F254" s="79"/>
      <c r="G254" s="79"/>
      <c r="H254" s="79"/>
      <c r="I254" s="79"/>
      <c r="J254" s="79"/>
      <c r="K254" s="79"/>
      <c r="L254" s="79"/>
      <c r="M254" s="54"/>
      <c r="N254" s="155">
        <f>SUM(N251:N253)</f>
        <v>0</v>
      </c>
      <c r="O254" s="154" t="s">
        <v>193</v>
      </c>
      <c r="P254" s="153"/>
      <c r="Q254" s="152"/>
      <c r="R254" s="90"/>
      <c r="S254" s="151"/>
      <c r="T254" s="25"/>
    </row>
    <row r="255" spans="1:20" ht="15.75" thickBot="1">
      <c r="A255" s="47" t="s">
        <v>5</v>
      </c>
      <c r="B255" s="67"/>
      <c r="C255" s="85"/>
      <c r="D255" s="138"/>
      <c r="E255" s="137" t="s">
        <v>168</v>
      </c>
      <c r="F255" s="137" t="s">
        <v>192</v>
      </c>
      <c r="G255" s="79"/>
      <c r="H255" s="137" t="s">
        <v>191</v>
      </c>
      <c r="I255" s="79"/>
      <c r="J255" s="79"/>
      <c r="K255" s="79"/>
      <c r="L255" s="79"/>
      <c r="M255" s="54"/>
      <c r="N255" s="150">
        <f>N249-N254</f>
        <v>5701277</v>
      </c>
      <c r="O255" s="149" t="s">
        <v>190</v>
      </c>
      <c r="P255" s="148"/>
      <c r="Q255" s="147"/>
      <c r="R255" s="146"/>
      <c r="S255" s="145"/>
      <c r="T255" s="25"/>
    </row>
    <row r="256" spans="1:20" ht="15">
      <c r="A256" s="47">
        <v>12</v>
      </c>
      <c r="B256" s="67"/>
      <c r="C256" s="85" t="s">
        <v>189</v>
      </c>
      <c r="D256" s="79"/>
      <c r="E256" s="115">
        <v>47242514.650000006</v>
      </c>
      <c r="F256" s="119">
        <v>0</v>
      </c>
      <c r="G256" s="119"/>
      <c r="H256" s="79">
        <f>E256*F256</f>
        <v>0</v>
      </c>
      <c r="I256" s="79"/>
      <c r="J256" s="79"/>
      <c r="K256" s="79"/>
      <c r="L256" s="79"/>
      <c r="M256" s="54"/>
      <c r="N256" s="82"/>
      <c r="O256" s="48"/>
      <c r="P256" s="82"/>
      <c r="Q256" s="48"/>
      <c r="R256" s="48"/>
      <c r="S256" s="48"/>
      <c r="T256" s="25"/>
    </row>
    <row r="257" spans="1:20" ht="15">
      <c r="A257" s="47">
        <v>13</v>
      </c>
      <c r="B257" s="67"/>
      <c r="C257" s="85" t="s">
        <v>188</v>
      </c>
      <c r="D257" s="79"/>
      <c r="E257" s="115">
        <v>17290619.170000006</v>
      </c>
      <c r="F257" s="119">
        <f>+J251</f>
        <v>0.95525076919902885</v>
      </c>
      <c r="G257" s="119"/>
      <c r="H257" s="79">
        <f>E257*F257</f>
        <v>16516877.26206998</v>
      </c>
      <c r="I257" s="79"/>
      <c r="J257" s="79"/>
      <c r="K257" s="79"/>
      <c r="L257" s="79"/>
      <c r="M257" s="55"/>
      <c r="N257" s="82"/>
      <c r="O257" s="48"/>
      <c r="P257" s="82"/>
      <c r="Q257" s="48"/>
      <c r="R257" s="48"/>
      <c r="S257" s="48"/>
      <c r="T257" s="25"/>
    </row>
    <row r="258" spans="1:20" ht="15">
      <c r="A258" s="47">
        <v>14</v>
      </c>
      <c r="B258" s="67"/>
      <c r="C258" s="85" t="s">
        <v>187</v>
      </c>
      <c r="D258" s="79"/>
      <c r="E258" s="115">
        <v>0</v>
      </c>
      <c r="F258" s="119">
        <v>0</v>
      </c>
      <c r="G258" s="119"/>
      <c r="H258" s="79">
        <f>E258*F258</f>
        <v>0</v>
      </c>
      <c r="I258" s="79"/>
      <c r="J258" s="104" t="s">
        <v>186</v>
      </c>
      <c r="K258" s="79"/>
      <c r="L258" s="79"/>
      <c r="M258" s="54"/>
      <c r="N258" s="82"/>
      <c r="O258" s="48"/>
      <c r="P258" s="82"/>
      <c r="Q258" s="48"/>
      <c r="R258" s="48"/>
      <c r="S258" s="48"/>
      <c r="T258" s="25"/>
    </row>
    <row r="259" spans="1:20" ht="15.75" thickBot="1">
      <c r="A259" s="47">
        <v>15</v>
      </c>
      <c r="B259" s="67"/>
      <c r="C259" s="85" t="s">
        <v>185</v>
      </c>
      <c r="D259" s="79"/>
      <c r="E259" s="113">
        <v>27263591.890000001</v>
      </c>
      <c r="F259" s="119">
        <v>0</v>
      </c>
      <c r="G259" s="119"/>
      <c r="H259" s="138">
        <f>E259*F259</f>
        <v>0</v>
      </c>
      <c r="I259" s="79"/>
      <c r="J259" s="144" t="s">
        <v>184</v>
      </c>
      <c r="K259" s="79"/>
      <c r="L259" s="79"/>
      <c r="M259" s="54"/>
      <c r="N259" s="82"/>
      <c r="O259" s="48"/>
      <c r="P259" s="82"/>
      <c r="Q259" s="48"/>
      <c r="R259" s="48"/>
      <c r="S259" s="48"/>
      <c r="T259" s="25"/>
    </row>
    <row r="260" spans="1:20" ht="15">
      <c r="A260" s="47">
        <v>16</v>
      </c>
      <c r="B260" s="67"/>
      <c r="C260" s="85" t="s">
        <v>183</v>
      </c>
      <c r="D260" s="79"/>
      <c r="E260" s="79">
        <f>SUM(E256:E259)</f>
        <v>91796725.710000008</v>
      </c>
      <c r="F260" s="79"/>
      <c r="G260" s="79"/>
      <c r="H260" s="79">
        <f>SUM(H256:H259)</f>
        <v>16516877.26206998</v>
      </c>
      <c r="I260" s="47" t="s">
        <v>173</v>
      </c>
      <c r="J260" s="143">
        <f>IF(H260&gt;0,H260/E260,0)</f>
        <v>0.17992882790012946</v>
      </c>
      <c r="K260" s="79"/>
      <c r="L260" s="79"/>
      <c r="M260" s="54"/>
      <c r="N260" s="82"/>
      <c r="O260" s="48"/>
      <c r="P260" s="82"/>
      <c r="Q260" s="48"/>
      <c r="R260" s="48"/>
      <c r="S260" s="48"/>
      <c r="T260" s="25"/>
    </row>
    <row r="261" spans="1:20" ht="15">
      <c r="A261" s="47" t="s">
        <v>5</v>
      </c>
      <c r="B261" s="67"/>
      <c r="C261" s="85" t="s">
        <v>5</v>
      </c>
      <c r="D261" s="79" t="s">
        <v>5</v>
      </c>
      <c r="E261" s="67"/>
      <c r="F261" s="79"/>
      <c r="G261" s="79"/>
      <c r="H261" s="67"/>
      <c r="I261" s="67"/>
      <c r="J261" s="67"/>
      <c r="K261" s="89"/>
      <c r="L261" s="79"/>
      <c r="M261" s="54"/>
      <c r="N261" s="82"/>
      <c r="O261" s="48"/>
      <c r="P261" s="82"/>
      <c r="Q261" s="48"/>
      <c r="R261" s="48"/>
      <c r="S261" s="48"/>
      <c r="T261" s="25"/>
    </row>
    <row r="262" spans="1:20" ht="15">
      <c r="A262" s="47"/>
      <c r="B262" s="67"/>
      <c r="C262" s="85"/>
      <c r="D262" s="79"/>
      <c r="E262" s="79"/>
      <c r="F262" s="79"/>
      <c r="G262" s="79"/>
      <c r="H262" s="79"/>
      <c r="I262" s="79"/>
      <c r="J262" s="79"/>
      <c r="K262" s="79"/>
      <c r="L262" s="79"/>
      <c r="M262" s="54" t="s">
        <v>5</v>
      </c>
      <c r="N262" s="82"/>
      <c r="O262" s="48"/>
      <c r="P262" s="82"/>
      <c r="Q262" s="48"/>
      <c r="R262" s="48"/>
      <c r="S262" s="48"/>
      <c r="T262" s="25"/>
    </row>
    <row r="263" spans="1:20" ht="15">
      <c r="A263" s="47"/>
      <c r="B263" s="67"/>
      <c r="C263" s="85" t="s">
        <v>182</v>
      </c>
      <c r="D263" s="79"/>
      <c r="E263" s="79"/>
      <c r="F263" s="79"/>
      <c r="G263" s="79"/>
      <c r="H263" s="79"/>
      <c r="I263" s="79"/>
      <c r="J263" s="79"/>
      <c r="K263" s="79"/>
      <c r="L263" s="79"/>
      <c r="M263" s="54"/>
      <c r="N263" s="82"/>
      <c r="O263" s="48"/>
      <c r="P263" s="82"/>
      <c r="Q263" s="48"/>
      <c r="R263" s="48"/>
      <c r="S263" s="48"/>
      <c r="T263" s="25"/>
    </row>
    <row r="264" spans="1:20" ht="15.75">
      <c r="A264" s="47"/>
      <c r="B264" s="67"/>
      <c r="C264" s="85"/>
      <c r="D264" s="79"/>
      <c r="E264" s="142" t="s">
        <v>168</v>
      </c>
      <c r="F264" s="79"/>
      <c r="G264" s="79"/>
      <c r="H264" s="84" t="s">
        <v>181</v>
      </c>
      <c r="I264" s="140" t="s">
        <v>5</v>
      </c>
      <c r="J264" s="141" t="s">
        <v>180</v>
      </c>
      <c r="K264" s="89"/>
      <c r="L264" s="89"/>
      <c r="M264" s="54"/>
      <c r="N264" s="82"/>
      <c r="O264" s="48"/>
      <c r="P264" s="82"/>
      <c r="Q264" s="48"/>
      <c r="R264" s="48"/>
      <c r="S264" s="48"/>
      <c r="T264" s="25"/>
    </row>
    <row r="265" spans="1:20" ht="15">
      <c r="A265" s="47">
        <v>17</v>
      </c>
      <c r="B265" s="67"/>
      <c r="C265" s="85" t="s">
        <v>179</v>
      </c>
      <c r="D265" s="79"/>
      <c r="E265" s="115">
        <v>0</v>
      </c>
      <c r="F265" s="79"/>
      <c r="G265" s="89"/>
      <c r="H265" s="81" t="s">
        <v>178</v>
      </c>
      <c r="I265" s="140"/>
      <c r="J265" s="81" t="s">
        <v>177</v>
      </c>
      <c r="K265" s="79"/>
      <c r="L265" s="47" t="s">
        <v>176</v>
      </c>
      <c r="M265" s="54"/>
      <c r="N265" s="82"/>
      <c r="O265" s="48"/>
      <c r="P265" s="82"/>
      <c r="Q265" s="48"/>
      <c r="R265" s="48"/>
      <c r="S265" s="48"/>
      <c r="T265" s="25"/>
    </row>
    <row r="266" spans="1:20" ht="15">
      <c r="A266" s="47">
        <v>18</v>
      </c>
      <c r="B266" s="67"/>
      <c r="C266" s="85" t="s">
        <v>175</v>
      </c>
      <c r="D266" s="79"/>
      <c r="E266" s="115">
        <v>0</v>
      </c>
      <c r="F266" s="79"/>
      <c r="G266" s="89"/>
      <c r="H266" s="139">
        <f>IF(E268&gt;0,E265/E268,0)</f>
        <v>0</v>
      </c>
      <c r="I266" s="84" t="s">
        <v>174</v>
      </c>
      <c r="J266" s="139">
        <f>J260</f>
        <v>0.17992882790012946</v>
      </c>
      <c r="K266" s="140" t="s">
        <v>173</v>
      </c>
      <c r="L266" s="139">
        <f>J266*H266</f>
        <v>0</v>
      </c>
      <c r="M266" s="54"/>
      <c r="N266" s="82"/>
      <c r="O266" s="48"/>
      <c r="P266" s="82"/>
      <c r="Q266" s="48"/>
      <c r="R266" s="48"/>
      <c r="S266" s="48"/>
      <c r="T266" s="25"/>
    </row>
    <row r="267" spans="1:20" ht="15.75" thickBot="1">
      <c r="A267" s="47">
        <v>19</v>
      </c>
      <c r="B267" s="67"/>
      <c r="C267" s="100" t="s">
        <v>172</v>
      </c>
      <c r="D267" s="138"/>
      <c r="E267" s="113">
        <v>0</v>
      </c>
      <c r="F267" s="79"/>
      <c r="G267" s="79"/>
      <c r="H267" s="79" t="s">
        <v>5</v>
      </c>
      <c r="I267" s="79"/>
      <c r="J267" s="79"/>
      <c r="K267" s="79"/>
      <c r="L267" s="79"/>
      <c r="M267" s="54"/>
      <c r="N267" s="82"/>
      <c r="O267" s="48"/>
      <c r="P267" s="82"/>
      <c r="Q267" s="48"/>
      <c r="R267" s="48"/>
      <c r="S267" s="48"/>
      <c r="T267" s="25"/>
    </row>
    <row r="268" spans="1:20" ht="15">
      <c r="A268" s="47">
        <v>20</v>
      </c>
      <c r="B268" s="67"/>
      <c r="C268" s="85" t="s">
        <v>171</v>
      </c>
      <c r="D268" s="79"/>
      <c r="E268" s="79">
        <f>E265+E266+E267</f>
        <v>0</v>
      </c>
      <c r="F268" s="79"/>
      <c r="G268" s="79"/>
      <c r="H268" s="79"/>
      <c r="I268" s="79"/>
      <c r="J268" s="79"/>
      <c r="K268" s="79"/>
      <c r="L268" s="79"/>
      <c r="M268" s="54"/>
      <c r="N268" s="82"/>
      <c r="O268" s="48"/>
      <c r="P268" s="82"/>
      <c r="Q268" s="48"/>
      <c r="R268" s="48"/>
      <c r="S268" s="48"/>
      <c r="T268" s="25"/>
    </row>
    <row r="269" spans="1:20" ht="15">
      <c r="A269" s="47"/>
      <c r="B269" s="67"/>
      <c r="C269" s="85" t="s">
        <v>5</v>
      </c>
      <c r="D269" s="79"/>
      <c r="E269" s="67"/>
      <c r="F269" s="79"/>
      <c r="G269" s="79"/>
      <c r="H269" s="79"/>
      <c r="I269" s="79"/>
      <c r="J269" s="79" t="s">
        <v>5</v>
      </c>
      <c r="K269" s="79" t="s">
        <v>5</v>
      </c>
      <c r="L269" s="79"/>
      <c r="M269" s="54"/>
      <c r="N269" s="82"/>
      <c r="O269" s="48"/>
      <c r="P269" s="82"/>
      <c r="Q269" s="48"/>
      <c r="R269" s="48"/>
      <c r="S269" s="48"/>
      <c r="T269" s="25"/>
    </row>
    <row r="270" spans="1:20" ht="15.75" thickBot="1">
      <c r="A270" s="47"/>
      <c r="B270" s="75"/>
      <c r="C270" s="85" t="s">
        <v>170</v>
      </c>
      <c r="D270" s="79"/>
      <c r="E270" s="137" t="s">
        <v>168</v>
      </c>
      <c r="F270" s="79"/>
      <c r="G270" s="79"/>
      <c r="H270" s="79"/>
      <c r="I270" s="79"/>
      <c r="J270" s="67"/>
      <c r="K270" s="79"/>
      <c r="L270" s="79"/>
      <c r="M270" s="54"/>
      <c r="N270" s="82"/>
      <c r="O270" s="48"/>
      <c r="P270" s="82"/>
      <c r="Q270" s="48"/>
      <c r="R270" s="48"/>
      <c r="S270" s="48"/>
      <c r="T270" s="25"/>
    </row>
    <row r="271" spans="1:20" ht="15">
      <c r="A271" s="47">
        <v>21</v>
      </c>
      <c r="B271" s="75"/>
      <c r="C271" s="79" t="s">
        <v>169</v>
      </c>
      <c r="D271" s="75"/>
      <c r="E271" s="136">
        <v>151373421.22</v>
      </c>
      <c r="F271" s="79"/>
      <c r="G271" s="79"/>
      <c r="H271" s="79"/>
      <c r="I271" s="79"/>
      <c r="J271" s="79"/>
      <c r="K271" s="79"/>
      <c r="L271" s="79"/>
      <c r="M271" s="54"/>
      <c r="N271" s="82"/>
      <c r="O271" s="48"/>
      <c r="P271" s="82"/>
      <c r="Q271" s="48"/>
      <c r="R271" s="48"/>
      <c r="S271" s="48"/>
      <c r="T271" s="25"/>
    </row>
    <row r="272" spans="1:20" ht="15">
      <c r="A272" s="47"/>
      <c r="B272" s="67"/>
      <c r="C272" s="85"/>
      <c r="D272" s="79"/>
      <c r="E272" s="79"/>
      <c r="F272" s="79"/>
      <c r="G272" s="79"/>
      <c r="H272" s="79"/>
      <c r="I272" s="79"/>
      <c r="J272" s="79"/>
      <c r="K272" s="79"/>
      <c r="L272" s="79"/>
      <c r="M272" s="54"/>
      <c r="N272" s="82"/>
      <c r="O272" s="48"/>
      <c r="P272" s="82"/>
      <c r="Q272" s="48"/>
      <c r="R272" s="48"/>
      <c r="S272" s="48"/>
      <c r="T272" s="25"/>
    </row>
    <row r="273" spans="1:20" ht="15">
      <c r="A273" s="47"/>
      <c r="B273" s="67"/>
      <c r="C273" s="85"/>
      <c r="D273" s="79"/>
      <c r="E273" s="79"/>
      <c r="F273" s="79"/>
      <c r="G273" s="79"/>
      <c r="H273" s="84" t="s">
        <v>160</v>
      </c>
      <c r="I273" s="79"/>
      <c r="J273" s="79"/>
      <c r="K273" s="79"/>
      <c r="L273" s="79"/>
      <c r="M273" s="54"/>
      <c r="N273" s="82"/>
      <c r="O273" s="48"/>
      <c r="P273" s="82"/>
      <c r="Q273" s="48"/>
      <c r="R273" s="48"/>
      <c r="S273" s="48"/>
      <c r="T273" s="25"/>
    </row>
    <row r="274" spans="1:20" ht="15.75" thickBot="1">
      <c r="A274" s="47"/>
      <c r="B274" s="67"/>
      <c r="C274" s="85"/>
      <c r="D274" s="75"/>
      <c r="E274" s="118" t="s">
        <v>168</v>
      </c>
      <c r="F274" s="118" t="s">
        <v>159</v>
      </c>
      <c r="G274" s="79"/>
      <c r="H274" s="118" t="s">
        <v>158</v>
      </c>
      <c r="I274" s="79"/>
      <c r="J274" s="118" t="s">
        <v>157</v>
      </c>
      <c r="K274" s="79"/>
      <c r="L274" s="79"/>
      <c r="M274" s="54"/>
      <c r="N274" s="82"/>
      <c r="O274" s="48"/>
      <c r="P274" s="82"/>
      <c r="Q274" s="48"/>
      <c r="R274" s="48"/>
      <c r="S274" s="48"/>
      <c r="T274" s="25"/>
    </row>
    <row r="275" spans="1:20" ht="15">
      <c r="A275" s="47">
        <v>22</v>
      </c>
      <c r="B275" s="94"/>
      <c r="C275" s="132" t="s">
        <v>156</v>
      </c>
      <c r="D275" s="36" t="s">
        <v>167</v>
      </c>
      <c r="E275" s="115">
        <v>2663764140.2649999</v>
      </c>
      <c r="F275" s="129">
        <f>IF($E$277&gt;0,E275/$E$277,0)</f>
        <v>0.82957224389733597</v>
      </c>
      <c r="G275" s="127"/>
      <c r="H275" s="127">
        <f>IF(E271&gt;0,E271/E275,0)</f>
        <v>5.6826886033889204E-2</v>
      </c>
      <c r="I275" s="94"/>
      <c r="J275" s="127">
        <f>H275*F275</f>
        <v>4.7142007360831649E-2</v>
      </c>
      <c r="K275" s="128" t="s">
        <v>155</v>
      </c>
      <c r="L275" s="94"/>
      <c r="M275" s="54"/>
      <c r="N275" s="82"/>
      <c r="O275" s="48"/>
      <c r="P275" s="82"/>
      <c r="Q275" s="48"/>
      <c r="R275" s="48"/>
      <c r="S275" s="48"/>
      <c r="T275" s="25"/>
    </row>
    <row r="276" spans="1:20" ht="15.75" thickBot="1">
      <c r="A276" s="47">
        <v>23</v>
      </c>
      <c r="B276" s="67"/>
      <c r="C276" s="132" t="s">
        <v>166</v>
      </c>
      <c r="D276" s="36" t="s">
        <v>165</v>
      </c>
      <c r="E276" s="113">
        <v>547245099.57000005</v>
      </c>
      <c r="F276" s="129">
        <f>IF($E$277&gt;0,E276/$E$277,0)</f>
        <v>0.17042775610266403</v>
      </c>
      <c r="G276" s="127"/>
      <c r="H276" s="127">
        <f>J279</f>
        <v>0.12379999999999999</v>
      </c>
      <c r="I276" s="67"/>
      <c r="J276" s="130">
        <f>H276*F276</f>
        <v>2.1098956205509806E-2</v>
      </c>
      <c r="K276" s="79"/>
      <c r="L276" s="67"/>
      <c r="M276" s="54"/>
      <c r="N276" s="82"/>
      <c r="O276" s="48"/>
      <c r="P276" s="82"/>
      <c r="Q276" s="48"/>
      <c r="R276" s="48"/>
      <c r="S276" s="48"/>
      <c r="T276" s="25"/>
    </row>
    <row r="277" spans="1:20" ht="15">
      <c r="A277" s="47">
        <v>24</v>
      </c>
      <c r="B277" s="67"/>
      <c r="C277" s="85" t="s">
        <v>164</v>
      </c>
      <c r="D277" s="75"/>
      <c r="E277" s="79">
        <f>SUM(E275:E276)</f>
        <v>3211009239.835</v>
      </c>
      <c r="F277" s="129">
        <f>IF($E$277&gt;0,E277/$E$277,0)</f>
        <v>1</v>
      </c>
      <c r="G277" s="127"/>
      <c r="H277" s="127"/>
      <c r="I277" s="67"/>
      <c r="J277" s="127">
        <f>SUM(J275:J276)</f>
        <v>6.8240963566341462E-2</v>
      </c>
      <c r="K277" s="128" t="s">
        <v>152</v>
      </c>
      <c r="L277" s="67"/>
      <c r="M277" s="54"/>
      <c r="N277" s="82"/>
      <c r="O277" s="48"/>
      <c r="P277" s="82"/>
      <c r="Q277" s="48"/>
      <c r="R277" s="48"/>
      <c r="S277" s="48"/>
      <c r="T277" s="25"/>
    </row>
    <row r="278" spans="1:20" ht="15">
      <c r="A278" s="47" t="s">
        <v>5</v>
      </c>
      <c r="B278" s="67"/>
      <c r="C278" s="85"/>
      <c r="D278" s="67"/>
      <c r="E278" s="79"/>
      <c r="F278" s="79" t="s">
        <v>5</v>
      </c>
      <c r="G278" s="79"/>
      <c r="H278" s="79"/>
      <c r="I278" s="79"/>
      <c r="J278" s="127"/>
      <c r="K278" s="67"/>
      <c r="L278" s="67"/>
      <c r="M278" s="54"/>
      <c r="N278" s="82"/>
      <c r="O278" s="48"/>
      <c r="P278" s="82"/>
      <c r="Q278" s="48"/>
      <c r="R278" s="48"/>
      <c r="S278" s="48"/>
      <c r="T278" s="25"/>
    </row>
    <row r="279" spans="1:20" ht="15">
      <c r="A279" s="47">
        <v>25</v>
      </c>
      <c r="B279" s="67"/>
      <c r="C279" s="67"/>
      <c r="D279" s="67"/>
      <c r="E279" s="67"/>
      <c r="F279" s="79"/>
      <c r="G279" s="79"/>
      <c r="H279" s="79"/>
      <c r="I279" s="88" t="s">
        <v>163</v>
      </c>
      <c r="J279" s="135">
        <v>0.12379999999999999</v>
      </c>
      <c r="K279" s="67"/>
      <c r="L279" s="67"/>
      <c r="M279" s="54"/>
      <c r="N279" s="82"/>
      <c r="O279" s="48"/>
      <c r="P279" s="82"/>
      <c r="Q279" s="48"/>
      <c r="R279" s="48"/>
      <c r="S279" s="48"/>
      <c r="T279" s="25"/>
    </row>
    <row r="280" spans="1:20" ht="15">
      <c r="A280" s="47">
        <v>26</v>
      </c>
      <c r="B280" s="67"/>
      <c r="C280" s="89"/>
      <c r="D280" s="67"/>
      <c r="E280" s="89"/>
      <c r="F280" s="89"/>
      <c r="G280" s="89"/>
      <c r="H280" s="89" t="s">
        <v>162</v>
      </c>
      <c r="I280" s="89"/>
      <c r="J280" s="119">
        <f>IF(J277&gt;0,J277/H275,0)</f>
        <v>1.2008569944452943</v>
      </c>
      <c r="K280" s="89"/>
      <c r="L280" s="79"/>
      <c r="M280" s="54"/>
      <c r="N280" s="82"/>
      <c r="O280" s="48"/>
      <c r="P280" s="82"/>
      <c r="Q280" s="48"/>
      <c r="R280" s="48"/>
      <c r="S280" s="48"/>
      <c r="T280" s="25"/>
    </row>
    <row r="281" spans="1:20" ht="15">
      <c r="A281" s="47"/>
      <c r="B281" s="67"/>
      <c r="C281" s="89"/>
      <c r="D281" s="67"/>
      <c r="E281" s="89"/>
      <c r="F281" s="89"/>
      <c r="G281" s="89"/>
      <c r="H281" s="89"/>
      <c r="I281" s="89"/>
      <c r="J281" s="119"/>
      <c r="K281" s="89"/>
      <c r="L281" s="79"/>
      <c r="M281" s="54"/>
      <c r="N281" s="82"/>
      <c r="O281" s="48"/>
      <c r="P281" s="82"/>
      <c r="Q281" s="48"/>
      <c r="R281" s="48"/>
      <c r="S281" s="48"/>
      <c r="T281" s="25"/>
    </row>
    <row r="282" spans="1:20" ht="15">
      <c r="A282" s="47"/>
      <c r="B282" s="94"/>
      <c r="C282" s="85" t="s">
        <v>161</v>
      </c>
      <c r="D282" s="79"/>
      <c r="E282" s="79"/>
      <c r="F282" s="79"/>
      <c r="G282" s="79"/>
      <c r="H282" s="84" t="s">
        <v>160</v>
      </c>
      <c r="I282" s="79"/>
      <c r="J282" s="79"/>
      <c r="K282" s="79"/>
      <c r="L282" s="134"/>
      <c r="M282" s="54"/>
      <c r="N282" s="82"/>
      <c r="O282" s="48"/>
      <c r="P282" s="82"/>
      <c r="Q282" s="48"/>
      <c r="R282" s="48"/>
      <c r="S282" s="48"/>
      <c r="T282" s="25"/>
    </row>
    <row r="283" spans="1:20" ht="15.75" thickBot="1">
      <c r="A283" s="47"/>
      <c r="B283" s="94"/>
      <c r="C283" s="85"/>
      <c r="D283" s="91"/>
      <c r="E283" s="133"/>
      <c r="F283" s="118" t="s">
        <v>159</v>
      </c>
      <c r="G283" s="79"/>
      <c r="H283" s="118" t="s">
        <v>158</v>
      </c>
      <c r="I283" s="79"/>
      <c r="J283" s="118" t="s">
        <v>157</v>
      </c>
      <c r="K283" s="79"/>
      <c r="L283" s="79"/>
      <c r="M283" s="54"/>
      <c r="N283" s="82"/>
      <c r="O283" s="48"/>
      <c r="P283" s="82"/>
      <c r="Q283" s="48"/>
      <c r="R283" s="48"/>
      <c r="S283" s="48"/>
      <c r="T283" s="25"/>
    </row>
    <row r="284" spans="1:20" ht="15">
      <c r="A284" s="47">
        <v>27</v>
      </c>
      <c r="B284" s="94"/>
      <c r="C284" s="132" t="s">
        <v>156</v>
      </c>
      <c r="D284" s="36"/>
      <c r="E284" s="131"/>
      <c r="F284" s="129">
        <v>0.8</v>
      </c>
      <c r="G284" s="127"/>
      <c r="H284" s="127">
        <f>+H275</f>
        <v>5.6826886033889204E-2</v>
      </c>
      <c r="I284" s="94"/>
      <c r="J284" s="127">
        <f>H284*F284</f>
        <v>4.5461508827111363E-2</v>
      </c>
      <c r="K284" s="128" t="s">
        <v>155</v>
      </c>
      <c r="L284" s="94"/>
      <c r="M284" s="54"/>
      <c r="N284" s="82"/>
      <c r="O284" s="48"/>
      <c r="P284" s="82"/>
      <c r="Q284" s="48"/>
      <c r="R284" s="48"/>
      <c r="S284" s="48"/>
      <c r="T284" s="25"/>
    </row>
    <row r="285" spans="1:20" ht="15.75" thickBot="1">
      <c r="A285" s="47">
        <v>28</v>
      </c>
      <c r="B285" s="94"/>
      <c r="C285" s="132" t="s">
        <v>154</v>
      </c>
      <c r="D285" s="36"/>
      <c r="E285" s="131"/>
      <c r="F285" s="129">
        <v>0.2</v>
      </c>
      <c r="G285" s="127"/>
      <c r="H285" s="127">
        <f>+H276</f>
        <v>0.12379999999999999</v>
      </c>
      <c r="I285" s="94"/>
      <c r="J285" s="130">
        <f>H285*F285</f>
        <v>2.4760000000000001E-2</v>
      </c>
      <c r="K285" s="79"/>
      <c r="L285" s="94"/>
      <c r="M285" s="54"/>
      <c r="N285" s="82"/>
      <c r="O285" s="48"/>
      <c r="P285" s="82"/>
      <c r="Q285" s="48"/>
      <c r="R285" s="48"/>
      <c r="S285" s="48"/>
      <c r="T285" s="25"/>
    </row>
    <row r="286" spans="1:20" ht="15">
      <c r="A286" s="47">
        <v>29</v>
      </c>
      <c r="B286" s="94"/>
      <c r="C286" s="85" t="s">
        <v>153</v>
      </c>
      <c r="D286" s="91"/>
      <c r="E286" s="79"/>
      <c r="F286" s="129"/>
      <c r="G286" s="127"/>
      <c r="H286" s="127"/>
      <c r="I286" s="94"/>
      <c r="J286" s="127">
        <f>SUM(J284:J285)</f>
        <v>7.0221508827111367E-2</v>
      </c>
      <c r="K286" s="128" t="s">
        <v>152</v>
      </c>
      <c r="L286" s="94"/>
      <c r="M286" s="54"/>
      <c r="N286" s="82"/>
      <c r="O286" s="48"/>
      <c r="P286" s="82"/>
      <c r="Q286" s="48"/>
      <c r="R286" s="48"/>
      <c r="S286" s="48"/>
      <c r="T286" s="25"/>
    </row>
    <row r="287" spans="1:20" ht="15">
      <c r="A287" s="47" t="s">
        <v>5</v>
      </c>
      <c r="B287" s="94"/>
      <c r="C287" s="85"/>
      <c r="D287" s="94"/>
      <c r="E287" s="79"/>
      <c r="F287" s="79" t="s">
        <v>5</v>
      </c>
      <c r="G287" s="79"/>
      <c r="H287" s="79"/>
      <c r="I287" s="79"/>
      <c r="J287" s="127"/>
      <c r="K287" s="94"/>
      <c r="L287" s="94"/>
      <c r="M287" s="54"/>
      <c r="N287" s="82"/>
      <c r="O287" s="48"/>
      <c r="P287" s="82"/>
      <c r="Q287" s="48"/>
      <c r="R287" s="48"/>
      <c r="S287" s="48"/>
      <c r="T287" s="25"/>
    </row>
    <row r="288" spans="1:20" s="120" customFormat="1" ht="15">
      <c r="A288" s="45">
        <v>30</v>
      </c>
      <c r="B288" s="124"/>
      <c r="C288" s="517" t="s">
        <v>151</v>
      </c>
      <c r="D288" s="517"/>
      <c r="E288" s="124"/>
      <c r="F288" s="112"/>
      <c r="G288" s="112"/>
      <c r="H288" s="112"/>
      <c r="I288" s="126"/>
      <c r="J288" s="125">
        <f>+J286-J277</f>
        <v>1.9805452607699059E-3</v>
      </c>
      <c r="K288" s="124"/>
      <c r="L288" s="124"/>
      <c r="M288" s="59"/>
      <c r="N288" s="123"/>
      <c r="O288" s="122"/>
      <c r="P288" s="123"/>
      <c r="Q288" s="122"/>
      <c r="R288" s="122"/>
      <c r="S288" s="122"/>
      <c r="T288" s="121"/>
    </row>
    <row r="289" spans="1:20" ht="15">
      <c r="A289" s="47"/>
      <c r="B289" s="67"/>
      <c r="C289" s="89"/>
      <c r="D289" s="67"/>
      <c r="E289" s="89"/>
      <c r="F289" s="89"/>
      <c r="G289" s="89"/>
      <c r="H289" s="89"/>
      <c r="I289" s="89"/>
      <c r="J289" s="119"/>
      <c r="K289" s="89"/>
      <c r="L289" s="79"/>
      <c r="M289" s="54"/>
      <c r="N289" s="82"/>
      <c r="O289" s="48"/>
      <c r="P289" s="82"/>
      <c r="Q289" s="48"/>
      <c r="R289" s="48"/>
      <c r="S289" s="48"/>
      <c r="T289" s="25"/>
    </row>
    <row r="290" spans="1:20" ht="15">
      <c r="A290" s="47"/>
      <c r="B290" s="67"/>
      <c r="C290" s="85" t="s">
        <v>150</v>
      </c>
      <c r="D290" s="33"/>
      <c r="E290" s="33"/>
      <c r="F290" s="33"/>
      <c r="G290" s="33"/>
      <c r="H290" s="33"/>
      <c r="I290" s="33"/>
      <c r="J290" s="33"/>
      <c r="K290" s="33"/>
      <c r="L290" s="33"/>
      <c r="M290" s="79"/>
      <c r="N290" s="82"/>
      <c r="O290" s="48"/>
      <c r="P290" s="82"/>
      <c r="Q290" s="48"/>
      <c r="R290" s="48"/>
      <c r="S290" s="48"/>
      <c r="T290" s="25"/>
    </row>
    <row r="291" spans="1:20" ht="15.75" thickBot="1">
      <c r="A291" s="47"/>
      <c r="B291" s="67"/>
      <c r="C291" s="85"/>
      <c r="D291" s="85"/>
      <c r="E291" s="85"/>
      <c r="F291" s="85"/>
      <c r="G291" s="85"/>
      <c r="H291" s="85"/>
      <c r="I291" s="85"/>
      <c r="J291" s="118" t="s">
        <v>149</v>
      </c>
      <c r="K291" s="84"/>
      <c r="L291" s="84"/>
      <c r="M291" s="84"/>
      <c r="N291" s="82"/>
      <c r="O291" s="48"/>
      <c r="P291" s="82"/>
      <c r="Q291" s="48"/>
      <c r="R291" s="48"/>
      <c r="S291" s="48"/>
      <c r="T291" s="25"/>
    </row>
    <row r="292" spans="1:20" ht="15">
      <c r="A292" s="47"/>
      <c r="B292" s="67"/>
      <c r="C292" s="85" t="s">
        <v>148</v>
      </c>
      <c r="D292" s="33"/>
      <c r="E292" s="33"/>
      <c r="F292" s="33"/>
      <c r="G292" s="33"/>
      <c r="H292" s="117" t="s">
        <v>5</v>
      </c>
      <c r="I292" s="116"/>
      <c r="J292" s="77"/>
      <c r="K292" s="84"/>
      <c r="L292" s="84"/>
      <c r="M292" s="84"/>
      <c r="N292" s="82"/>
      <c r="O292" s="48"/>
      <c r="P292" s="82"/>
      <c r="Q292" s="48"/>
      <c r="R292" s="48"/>
      <c r="S292" s="48"/>
      <c r="T292" s="25"/>
    </row>
    <row r="293" spans="1:20" ht="15">
      <c r="A293" s="95">
        <v>31</v>
      </c>
      <c r="C293" s="89" t="s">
        <v>147</v>
      </c>
      <c r="D293" s="33"/>
      <c r="E293" s="33"/>
      <c r="F293" s="33" t="s">
        <v>146</v>
      </c>
      <c r="G293" s="33"/>
      <c r="H293" s="89"/>
      <c r="I293" s="89"/>
      <c r="J293" s="115">
        <v>0</v>
      </c>
      <c r="K293" s="84"/>
      <c r="L293" s="84"/>
      <c r="M293" s="84"/>
      <c r="N293" s="82"/>
      <c r="O293" s="48"/>
      <c r="P293" s="82"/>
      <c r="Q293" s="48"/>
      <c r="R293" s="48"/>
      <c r="S293" s="48"/>
      <c r="T293" s="25"/>
    </row>
    <row r="294" spans="1:20" ht="15.75" thickBot="1">
      <c r="A294" s="95">
        <v>32</v>
      </c>
      <c r="C294" s="114" t="s">
        <v>145</v>
      </c>
      <c r="D294" s="99"/>
      <c r="E294" s="114"/>
      <c r="F294" s="99"/>
      <c r="G294" s="99"/>
      <c r="H294" s="99"/>
      <c r="I294" s="33"/>
      <c r="J294" s="113">
        <v>0</v>
      </c>
      <c r="K294" s="84"/>
      <c r="L294" s="84"/>
      <c r="M294" s="84"/>
      <c r="N294" s="82"/>
      <c r="O294" s="48"/>
      <c r="P294" s="82"/>
      <c r="Q294" s="48"/>
      <c r="R294" s="48"/>
      <c r="S294" s="48"/>
      <c r="T294" s="25"/>
    </row>
    <row r="295" spans="1:20" ht="15">
      <c r="A295" s="95">
        <v>33</v>
      </c>
      <c r="C295" s="89" t="s">
        <v>144</v>
      </c>
      <c r="D295" s="33"/>
      <c r="E295" s="89"/>
      <c r="F295" s="33"/>
      <c r="G295" s="33"/>
      <c r="H295" s="33"/>
      <c r="I295" s="33"/>
      <c r="J295" s="112">
        <f>+J293-J294</f>
        <v>0</v>
      </c>
      <c r="K295" s="84"/>
      <c r="L295" s="84"/>
      <c r="M295" s="84"/>
      <c r="N295" s="82"/>
      <c r="O295" s="48"/>
      <c r="P295" s="82"/>
      <c r="Q295" s="48"/>
      <c r="R295" s="48"/>
      <c r="S295" s="48"/>
      <c r="T295" s="25"/>
    </row>
    <row r="296" spans="1:20" ht="15">
      <c r="A296" s="111"/>
      <c r="C296" s="89"/>
      <c r="D296" s="33"/>
      <c r="E296" s="89"/>
      <c r="F296" s="33"/>
      <c r="G296" s="33"/>
      <c r="H296" s="33"/>
      <c r="I296" s="33"/>
      <c r="J296" s="108"/>
      <c r="K296" s="84"/>
      <c r="L296" s="84"/>
      <c r="M296" s="84"/>
      <c r="N296" s="82"/>
      <c r="O296" s="48"/>
      <c r="P296" s="82"/>
      <c r="Q296" s="48"/>
      <c r="R296" s="48"/>
      <c r="S296" s="48"/>
      <c r="T296" s="25"/>
    </row>
    <row r="297" spans="1:20" ht="15">
      <c r="A297" s="111"/>
      <c r="C297" s="89" t="s">
        <v>5</v>
      </c>
      <c r="D297" s="33"/>
      <c r="E297" s="89"/>
      <c r="F297" s="33"/>
      <c r="G297" s="33"/>
      <c r="H297" s="110"/>
      <c r="I297" s="33"/>
      <c r="J297" s="108" t="s">
        <v>5</v>
      </c>
      <c r="K297" s="77"/>
      <c r="L297" s="106"/>
      <c r="M297" s="79"/>
      <c r="N297" s="82"/>
      <c r="O297" s="48"/>
      <c r="P297" s="82"/>
      <c r="Q297" s="48"/>
      <c r="R297" s="48"/>
      <c r="S297" s="48"/>
      <c r="T297" s="25"/>
    </row>
    <row r="298" spans="1:20" ht="15">
      <c r="A298" s="95">
        <v>34</v>
      </c>
      <c r="C298" s="85" t="s">
        <v>143</v>
      </c>
      <c r="D298" s="33"/>
      <c r="E298" s="89"/>
      <c r="F298" s="33"/>
      <c r="G298" s="33"/>
      <c r="H298" s="110"/>
      <c r="I298" s="33"/>
      <c r="J298" s="109">
        <v>0</v>
      </c>
      <c r="K298" s="107"/>
      <c r="L298" s="106"/>
      <c r="M298" s="79"/>
      <c r="N298" s="96"/>
      <c r="O298" s="48"/>
      <c r="P298" s="82"/>
      <c r="Q298" s="48"/>
      <c r="R298" s="48"/>
      <c r="S298" s="48"/>
      <c r="T298" s="25"/>
    </row>
    <row r="299" spans="1:20" ht="15">
      <c r="A299" s="95"/>
      <c r="C299" s="94"/>
      <c r="D299" s="33"/>
      <c r="E299" s="33"/>
      <c r="F299" s="33"/>
      <c r="G299" s="33"/>
      <c r="H299" s="33"/>
      <c r="I299" s="33"/>
      <c r="J299" s="108"/>
      <c r="K299" s="107"/>
      <c r="L299" s="106"/>
      <c r="M299" s="79"/>
      <c r="N299" s="104"/>
      <c r="O299" s="48"/>
      <c r="P299" s="82"/>
      <c r="Q299" s="48"/>
      <c r="R299" s="48"/>
      <c r="S299" s="48"/>
      <c r="T299" s="25"/>
    </row>
    <row r="300" spans="1:20" ht="15">
      <c r="A300" s="95"/>
      <c r="C300" s="85" t="s">
        <v>142</v>
      </c>
      <c r="D300" s="33"/>
      <c r="E300" s="33"/>
      <c r="F300" s="33"/>
      <c r="G300" s="33"/>
      <c r="H300" s="33"/>
      <c r="I300" s="33"/>
      <c r="J300" s="94"/>
      <c r="K300" s="94"/>
      <c r="L300" s="105"/>
      <c r="M300" s="79"/>
      <c r="N300" s="104"/>
      <c r="O300" s="48"/>
      <c r="P300" s="82"/>
      <c r="Q300" s="48"/>
      <c r="R300" s="48"/>
      <c r="S300" s="48"/>
      <c r="T300" s="25"/>
    </row>
    <row r="301" spans="1:20" ht="15">
      <c r="A301" s="95">
        <v>35</v>
      </c>
      <c r="C301" s="85" t="s">
        <v>141</v>
      </c>
      <c r="D301" s="79"/>
      <c r="E301" s="79"/>
      <c r="F301" s="79"/>
      <c r="G301" s="79"/>
      <c r="H301" s="79"/>
      <c r="I301" s="79"/>
      <c r="J301" s="102">
        <v>51460467.069999993</v>
      </c>
      <c r="K301" s="92"/>
      <c r="L301" s="84"/>
      <c r="M301" s="79"/>
      <c r="N301" s="101" t="s">
        <v>445</v>
      </c>
      <c r="O301" s="31"/>
      <c r="P301" s="71"/>
      <c r="Q301" s="31"/>
      <c r="R301" s="48"/>
      <c r="S301" s="48"/>
      <c r="T301" s="25"/>
    </row>
    <row r="302" spans="1:20" ht="15">
      <c r="A302" s="95">
        <v>36</v>
      </c>
      <c r="C302" s="103" t="s">
        <v>140</v>
      </c>
      <c r="D302" s="98"/>
      <c r="E302" s="98"/>
      <c r="F302" s="98"/>
      <c r="G302" s="98"/>
      <c r="H302" s="33"/>
      <c r="I302" s="33"/>
      <c r="J302" s="102">
        <v>5500198.7000000002</v>
      </c>
      <c r="K302" s="94"/>
      <c r="L302" s="84"/>
      <c r="M302" s="33"/>
      <c r="N302" s="101" t="s">
        <v>446</v>
      </c>
      <c r="O302" s="31"/>
      <c r="P302" s="71"/>
      <c r="Q302" s="31"/>
      <c r="R302" s="48"/>
      <c r="S302" s="48"/>
      <c r="T302" s="25"/>
    </row>
    <row r="303" spans="1:20" ht="15">
      <c r="A303" s="95" t="s">
        <v>139</v>
      </c>
      <c r="C303" s="402" t="s">
        <v>676</v>
      </c>
      <c r="D303" s="403"/>
      <c r="E303" s="98"/>
      <c r="F303" s="98"/>
      <c r="G303" s="98"/>
      <c r="H303" s="33"/>
      <c r="I303" s="33"/>
      <c r="J303" s="102">
        <v>30230836.579999998</v>
      </c>
      <c r="K303" s="94"/>
      <c r="L303" s="84"/>
      <c r="M303" s="33"/>
      <c r="N303" s="101"/>
      <c r="O303" s="31"/>
      <c r="P303" s="71"/>
      <c r="Q303" s="31"/>
      <c r="R303" s="48"/>
      <c r="S303" s="48"/>
      <c r="T303" s="25"/>
    </row>
    <row r="304" spans="1:20" ht="15.75" thickBot="1">
      <c r="A304" s="95" t="s">
        <v>138</v>
      </c>
      <c r="C304" s="404" t="s">
        <v>677</v>
      </c>
      <c r="D304" s="405"/>
      <c r="E304" s="99"/>
      <c r="F304" s="98"/>
      <c r="G304" s="98"/>
      <c r="H304" s="33"/>
      <c r="I304" s="33"/>
      <c r="J304" s="97">
        <v>12898167.289999999</v>
      </c>
      <c r="K304" s="94"/>
      <c r="L304" s="84"/>
      <c r="M304" s="33"/>
      <c r="N304" s="96"/>
      <c r="O304" s="48"/>
      <c r="P304" s="82"/>
      <c r="Q304" s="48"/>
      <c r="R304" s="48"/>
      <c r="S304" s="48"/>
      <c r="T304" s="25"/>
    </row>
    <row r="305" spans="1:20" ht="15">
      <c r="A305" s="95">
        <v>37</v>
      </c>
      <c r="C305" s="80" t="s">
        <v>137</v>
      </c>
      <c r="D305" s="47"/>
      <c r="E305" s="79"/>
      <c r="F305" s="79"/>
      <c r="G305" s="79"/>
      <c r="H305" s="79"/>
      <c r="I305" s="33"/>
      <c r="J305" s="93">
        <f>+J301-J302-J303-J304</f>
        <v>2831264.4999999925</v>
      </c>
      <c r="K305" s="92"/>
      <c r="L305" s="76"/>
      <c r="M305" s="91"/>
      <c r="N305" s="90"/>
      <c r="O305" s="48"/>
      <c r="P305" s="82"/>
      <c r="Q305" s="48"/>
      <c r="R305" s="48"/>
      <c r="S305" s="48"/>
      <c r="T305" s="25"/>
    </row>
    <row r="306" spans="1:20" ht="15">
      <c r="A306" s="47"/>
      <c r="B306" s="94"/>
      <c r="C306" s="80"/>
      <c r="D306" s="47"/>
      <c r="E306" s="79"/>
      <c r="F306" s="79"/>
      <c r="G306" s="79"/>
      <c r="H306" s="79"/>
      <c r="I306" s="33"/>
      <c r="J306" s="93"/>
      <c r="K306" s="92"/>
      <c r="L306" s="76"/>
      <c r="M306" s="91"/>
      <c r="N306" s="90"/>
      <c r="O306" s="48"/>
      <c r="P306" s="82"/>
      <c r="Q306" s="48"/>
      <c r="R306" s="48"/>
      <c r="S306" s="48"/>
      <c r="T306" s="25"/>
    </row>
    <row r="307" spans="1:20" ht="15">
      <c r="A307" s="47"/>
      <c r="B307" s="94"/>
      <c r="C307" s="80"/>
      <c r="D307" s="47"/>
      <c r="E307" s="79"/>
      <c r="F307" s="79"/>
      <c r="G307" s="79"/>
      <c r="H307" s="79"/>
      <c r="I307" s="33"/>
      <c r="J307" s="93"/>
      <c r="K307" s="92"/>
      <c r="L307" s="76"/>
      <c r="M307" s="91"/>
      <c r="N307" s="90"/>
      <c r="O307" s="48"/>
      <c r="P307" s="82"/>
      <c r="Q307" s="48"/>
      <c r="R307" s="48"/>
      <c r="S307" s="48"/>
      <c r="T307" s="25"/>
    </row>
    <row r="308" spans="1:20" ht="15">
      <c r="A308" s="47"/>
      <c r="B308" s="94"/>
      <c r="D308" s="47"/>
      <c r="E308" s="79"/>
      <c r="F308" s="79"/>
      <c r="G308" s="79"/>
      <c r="H308" s="79"/>
      <c r="I308" s="33"/>
      <c r="J308" s="93"/>
      <c r="K308" s="92"/>
      <c r="L308" s="76"/>
      <c r="M308" s="91"/>
      <c r="N308" s="90"/>
      <c r="O308" s="48"/>
      <c r="P308" s="82"/>
      <c r="Q308" s="48"/>
      <c r="R308" s="48"/>
      <c r="S308" s="48"/>
      <c r="T308" s="25"/>
    </row>
    <row r="309" spans="1:20" ht="15">
      <c r="A309" s="89"/>
      <c r="B309" s="67"/>
      <c r="C309" s="67"/>
      <c r="D309" s="67"/>
      <c r="E309" s="67"/>
      <c r="F309" s="67"/>
      <c r="G309" s="67"/>
      <c r="H309" s="67"/>
      <c r="I309" s="88"/>
      <c r="J309" s="88"/>
      <c r="K309" s="88"/>
      <c r="L309" s="88"/>
      <c r="M309" s="88"/>
      <c r="N309" s="82"/>
      <c r="O309" s="48"/>
      <c r="P309" s="87"/>
      <c r="Q309" s="87"/>
      <c r="R309" s="87"/>
      <c r="S309" s="87"/>
      <c r="T309" s="25"/>
    </row>
    <row r="310" spans="1:20" ht="15">
      <c r="A310" s="89"/>
      <c r="B310" s="67"/>
      <c r="C310" s="85"/>
      <c r="D310" s="67"/>
      <c r="E310" s="67"/>
      <c r="F310" s="67"/>
      <c r="G310" s="67"/>
      <c r="H310" s="67"/>
      <c r="I310" s="88"/>
      <c r="J310" s="88"/>
      <c r="K310" s="88"/>
      <c r="L310" s="88"/>
      <c r="M310" s="88"/>
      <c r="N310" s="82"/>
      <c r="O310" s="48"/>
      <c r="P310" s="87"/>
      <c r="Q310" s="87"/>
      <c r="R310" s="87"/>
      <c r="S310" s="87"/>
      <c r="T310" s="25"/>
    </row>
    <row r="311" spans="1:20" ht="15">
      <c r="D311" s="85"/>
      <c r="E311" s="86"/>
      <c r="F311" s="85"/>
      <c r="G311" s="85"/>
      <c r="H311" s="85"/>
      <c r="I311" s="33"/>
      <c r="J311" s="674"/>
      <c r="K311" s="674"/>
      <c r="L311" s="674"/>
      <c r="M311" s="674"/>
      <c r="N311" s="49"/>
      <c r="O311" s="48"/>
      <c r="P311" s="49"/>
      <c r="Q311" s="48"/>
      <c r="R311" s="48"/>
      <c r="S311" s="48"/>
      <c r="T311" s="25"/>
    </row>
    <row r="312" spans="1:20" ht="15">
      <c r="A312" s="67"/>
      <c r="B312" s="67"/>
      <c r="C312" s="85"/>
      <c r="D312" s="85"/>
      <c r="E312" s="86"/>
      <c r="F312" s="85"/>
      <c r="G312" s="85"/>
      <c r="H312" s="85"/>
      <c r="I312" s="33"/>
      <c r="J312" s="33"/>
      <c r="K312" s="678" t="s">
        <v>602</v>
      </c>
      <c r="L312" s="678"/>
      <c r="M312" s="678"/>
      <c r="N312" s="49"/>
      <c r="O312" s="48"/>
      <c r="P312" s="49"/>
      <c r="Q312" s="48"/>
      <c r="R312" s="48"/>
      <c r="S312" s="48"/>
      <c r="T312" s="25"/>
    </row>
    <row r="313" spans="1:20" ht="15">
      <c r="A313" s="67"/>
      <c r="B313" s="67"/>
      <c r="C313" s="85"/>
      <c r="D313" s="85"/>
      <c r="E313" s="86"/>
      <c r="F313" s="85"/>
      <c r="G313" s="85"/>
      <c r="H313" s="85"/>
      <c r="I313" s="33"/>
      <c r="J313" s="33"/>
      <c r="K313" s="33"/>
      <c r="L313" s="678" t="s">
        <v>136</v>
      </c>
      <c r="M313" s="678"/>
      <c r="N313" s="49"/>
      <c r="O313" s="48"/>
      <c r="P313" s="49"/>
      <c r="Q313" s="48"/>
      <c r="R313" s="48"/>
      <c r="S313" s="48"/>
      <c r="T313" s="25"/>
    </row>
    <row r="314" spans="1:20" ht="15">
      <c r="A314" s="81"/>
      <c r="B314" s="75"/>
      <c r="C314" s="80" t="str">
        <f>C4</f>
        <v xml:space="preserve">Formula Rate - Non-Levelized </v>
      </c>
      <c r="D314" s="47"/>
      <c r="E314" s="79" t="str">
        <f>E4</f>
        <v xml:space="preserve">     Rate Formula Template</v>
      </c>
      <c r="F314" s="79"/>
      <c r="G314" s="79"/>
      <c r="H314" s="79"/>
      <c r="I314" s="33"/>
      <c r="J314" s="78"/>
      <c r="K314" s="77"/>
      <c r="L314" s="76"/>
      <c r="M314" s="75"/>
      <c r="N314" s="49"/>
      <c r="O314" s="48"/>
      <c r="P314" s="82"/>
      <c r="Q314" s="48"/>
      <c r="R314" s="48"/>
      <c r="S314" s="48"/>
      <c r="T314" s="25"/>
    </row>
    <row r="315" spans="1:20" ht="15">
      <c r="A315" s="81"/>
      <c r="B315" s="75"/>
      <c r="C315" s="80"/>
      <c r="D315" s="47"/>
      <c r="E315" s="84" t="str">
        <f>E5</f>
        <v xml:space="preserve"> Utilizing Great River Energy Annual Operating Report</v>
      </c>
      <c r="F315" s="79"/>
      <c r="G315" s="79"/>
      <c r="H315" s="79"/>
      <c r="I315" s="33"/>
      <c r="J315" s="78"/>
      <c r="K315" s="77"/>
      <c r="L315" s="83" t="str">
        <f>J4</f>
        <v>For budgeted 12 months ended 12/31/15</v>
      </c>
      <c r="M315" s="75"/>
      <c r="N315" s="49"/>
      <c r="O315" s="48"/>
      <c r="P315" s="82"/>
      <c r="Q315" s="48"/>
      <c r="R315" s="48"/>
      <c r="S315" s="48"/>
      <c r="T315" s="25"/>
    </row>
    <row r="316" spans="1:20" ht="15">
      <c r="A316" s="81"/>
      <c r="B316" s="75"/>
      <c r="C316" s="80"/>
      <c r="D316" s="47"/>
      <c r="E316" s="79"/>
      <c r="F316" s="79"/>
      <c r="G316" s="79"/>
      <c r="H316" s="79"/>
      <c r="I316" s="33"/>
      <c r="J316" s="78"/>
      <c r="K316" s="77"/>
      <c r="L316" s="76"/>
      <c r="M316" s="75"/>
      <c r="N316" s="49"/>
      <c r="O316" s="48"/>
      <c r="P316" s="49"/>
      <c r="Q316" s="48"/>
      <c r="R316" s="48"/>
      <c r="S316" s="48"/>
      <c r="T316" s="25"/>
    </row>
    <row r="317" spans="1:20" ht="15">
      <c r="A317" s="81"/>
      <c r="B317" s="75"/>
      <c r="C317" s="80"/>
      <c r="D317" s="47"/>
      <c r="E317" s="79" t="str">
        <f>E7</f>
        <v>Great River Energy</v>
      </c>
      <c r="F317" s="79"/>
      <c r="G317" s="79"/>
      <c r="H317" s="79"/>
      <c r="I317" s="33"/>
      <c r="J317" s="78"/>
      <c r="K317" s="77"/>
      <c r="L317" s="76"/>
      <c r="M317" s="75"/>
      <c r="N317" s="49"/>
      <c r="O317" s="48"/>
      <c r="P317" s="49"/>
      <c r="Q317" s="48"/>
      <c r="R317" s="48"/>
      <c r="S317" s="48"/>
      <c r="T317" s="25"/>
    </row>
    <row r="318" spans="1:20" ht="15">
      <c r="A318" s="67"/>
      <c r="B318" s="75"/>
      <c r="C318" s="71" t="s">
        <v>135</v>
      </c>
      <c r="D318" s="65"/>
      <c r="E318" s="54"/>
      <c r="F318" s="54"/>
      <c r="G318" s="54"/>
      <c r="H318" s="54"/>
      <c r="I318" s="33"/>
      <c r="J318" s="54"/>
      <c r="K318" s="33"/>
      <c r="L318" s="54"/>
      <c r="M318" s="75"/>
      <c r="N318" s="49"/>
      <c r="O318" s="48"/>
      <c r="P318" s="49"/>
      <c r="Q318" s="48"/>
      <c r="R318" s="48"/>
      <c r="S318" s="48"/>
      <c r="T318" s="25"/>
    </row>
    <row r="319" spans="1:20" ht="20.25">
      <c r="A319" s="74"/>
      <c r="B319" s="72"/>
      <c r="C319" s="70" t="s">
        <v>134</v>
      </c>
      <c r="D319" s="65"/>
      <c r="E319" s="54"/>
      <c r="F319" s="54"/>
      <c r="G319" s="54"/>
      <c r="H319" s="54"/>
      <c r="I319" s="55"/>
      <c r="J319" s="54"/>
      <c r="K319" s="55"/>
      <c r="L319" s="54"/>
      <c r="M319" s="52"/>
      <c r="N319" s="49"/>
      <c r="O319" s="48"/>
      <c r="P319" s="49"/>
      <c r="Q319" s="48"/>
      <c r="R319" s="48"/>
      <c r="S319" s="48"/>
      <c r="T319" s="25"/>
    </row>
    <row r="320" spans="1:20" ht="20.25">
      <c r="A320" s="65" t="s">
        <v>32</v>
      </c>
      <c r="B320" s="72"/>
      <c r="C320" s="71" t="s">
        <v>133</v>
      </c>
      <c r="D320" s="65"/>
      <c r="E320" s="54"/>
      <c r="F320" s="54"/>
      <c r="G320" s="54"/>
      <c r="H320" s="54"/>
      <c r="I320" s="55"/>
      <c r="J320" s="54"/>
      <c r="K320" s="55"/>
      <c r="L320" s="54"/>
      <c r="M320" s="52"/>
      <c r="N320" s="49"/>
      <c r="O320" s="48"/>
      <c r="P320" s="49"/>
      <c r="Q320" s="48"/>
      <c r="R320" s="48"/>
      <c r="S320" s="48"/>
      <c r="T320" s="25"/>
    </row>
    <row r="321" spans="1:20" ht="15" customHeight="1" thickBot="1">
      <c r="A321" s="73" t="s">
        <v>33</v>
      </c>
      <c r="B321" s="72"/>
      <c r="C321" s="71" t="s">
        <v>132</v>
      </c>
      <c r="D321" s="65"/>
      <c r="E321" s="54"/>
      <c r="F321" s="54"/>
      <c r="G321" s="54"/>
      <c r="H321" s="54"/>
      <c r="I321" s="55"/>
      <c r="J321" s="54"/>
      <c r="K321" s="55"/>
      <c r="L321" s="54"/>
      <c r="M321" s="52"/>
      <c r="N321" s="49"/>
      <c r="O321" s="48"/>
      <c r="P321" s="49"/>
      <c r="Q321" s="48"/>
      <c r="R321" s="48"/>
      <c r="S321" s="48"/>
      <c r="T321" s="25"/>
    </row>
    <row r="322" spans="1:20" ht="20.25">
      <c r="A322" s="65" t="s">
        <v>34</v>
      </c>
      <c r="B322" s="55"/>
      <c r="C322" s="70" t="s">
        <v>131</v>
      </c>
      <c r="D322" s="55"/>
      <c r="E322" s="54"/>
      <c r="F322" s="54"/>
      <c r="G322" s="54"/>
      <c r="H322" s="54"/>
      <c r="I322" s="55"/>
      <c r="J322" s="54"/>
      <c r="K322" s="52"/>
      <c r="L322" s="53"/>
      <c r="M322" s="52"/>
      <c r="N322" s="49"/>
      <c r="O322" s="48"/>
      <c r="P322" s="49"/>
      <c r="Q322" s="48"/>
      <c r="R322" s="48"/>
      <c r="S322" s="48"/>
      <c r="T322" s="25"/>
    </row>
    <row r="323" spans="1:20" ht="20.25">
      <c r="A323" s="65"/>
      <c r="B323" s="55"/>
      <c r="C323" s="71" t="s">
        <v>130</v>
      </c>
      <c r="D323" s="55"/>
      <c r="E323" s="54"/>
      <c r="F323" s="54"/>
      <c r="G323" s="54"/>
      <c r="H323" s="54"/>
      <c r="I323" s="55"/>
      <c r="J323" s="54"/>
      <c r="K323" s="52"/>
      <c r="L323" s="53"/>
      <c r="M323" s="52"/>
      <c r="N323" s="49"/>
      <c r="O323" s="48"/>
      <c r="P323" s="49"/>
      <c r="Q323" s="48"/>
      <c r="R323" s="48"/>
      <c r="S323" s="48"/>
      <c r="T323" s="25"/>
    </row>
    <row r="324" spans="1:20" ht="20.25">
      <c r="A324" s="65" t="s">
        <v>35</v>
      </c>
      <c r="B324" s="55"/>
      <c r="C324" s="71" t="s">
        <v>129</v>
      </c>
      <c r="D324" s="55"/>
      <c r="E324" s="54"/>
      <c r="F324" s="54"/>
      <c r="G324" s="54"/>
      <c r="H324" s="54"/>
      <c r="I324" s="55"/>
      <c r="J324" s="54"/>
      <c r="K324" s="52"/>
      <c r="L324" s="53"/>
      <c r="M324" s="52"/>
      <c r="N324" s="49"/>
      <c r="O324" s="48"/>
      <c r="P324" s="49"/>
      <c r="Q324" s="48"/>
      <c r="R324" s="48"/>
      <c r="S324" s="48"/>
      <c r="T324" s="25"/>
    </row>
    <row r="325" spans="1:20" ht="20.25">
      <c r="A325" s="65"/>
      <c r="B325" s="55"/>
      <c r="C325" s="71" t="s">
        <v>128</v>
      </c>
      <c r="D325" s="55"/>
      <c r="E325" s="54"/>
      <c r="F325" s="54"/>
      <c r="G325" s="54"/>
      <c r="H325" s="54"/>
      <c r="I325" s="55"/>
      <c r="J325" s="54"/>
      <c r="K325" s="52"/>
      <c r="L325" s="53"/>
      <c r="M325" s="52"/>
      <c r="N325" s="49"/>
      <c r="O325" s="48"/>
      <c r="P325" s="49"/>
      <c r="Q325" s="48"/>
      <c r="R325" s="48"/>
      <c r="S325" s="48"/>
      <c r="T325" s="25"/>
    </row>
    <row r="326" spans="1:20" ht="20.25">
      <c r="A326" s="65"/>
      <c r="B326" s="55"/>
      <c r="C326" s="71" t="s">
        <v>127</v>
      </c>
      <c r="D326" s="55"/>
      <c r="E326" s="54"/>
      <c r="F326" s="54"/>
      <c r="G326" s="54"/>
      <c r="H326" s="54"/>
      <c r="I326" s="55"/>
      <c r="J326" s="54"/>
      <c r="K326" s="52"/>
      <c r="L326" s="53"/>
      <c r="M326" s="52"/>
      <c r="N326" s="49"/>
      <c r="O326" s="48"/>
      <c r="P326" s="49"/>
      <c r="Q326" s="48"/>
      <c r="R326" s="48"/>
      <c r="S326" s="48"/>
      <c r="T326" s="25"/>
    </row>
    <row r="327" spans="1:20" ht="20.25">
      <c r="A327" s="65"/>
      <c r="B327" s="55"/>
      <c r="C327" s="70" t="s">
        <v>126</v>
      </c>
      <c r="D327" s="55"/>
      <c r="E327" s="55"/>
      <c r="F327" s="55"/>
      <c r="G327" s="55"/>
      <c r="H327" s="55"/>
      <c r="I327" s="55"/>
      <c r="J327" s="54"/>
      <c r="K327" s="52"/>
      <c r="L327" s="53"/>
      <c r="M327" s="52"/>
      <c r="N327" s="49"/>
      <c r="O327" s="48"/>
      <c r="P327" s="49"/>
      <c r="Q327" s="48"/>
      <c r="R327" s="48"/>
      <c r="S327" s="48"/>
      <c r="T327" s="25"/>
    </row>
    <row r="328" spans="1:20" ht="20.25">
      <c r="A328" s="65" t="s">
        <v>36</v>
      </c>
      <c r="B328" s="55"/>
      <c r="C328" s="70" t="s">
        <v>125</v>
      </c>
      <c r="D328" s="55"/>
      <c r="E328" s="55"/>
      <c r="F328" s="55"/>
      <c r="G328" s="55"/>
      <c r="H328" s="55"/>
      <c r="I328" s="55"/>
      <c r="J328" s="54"/>
      <c r="K328" s="52"/>
      <c r="L328" s="53"/>
      <c r="M328" s="52"/>
      <c r="N328" s="49"/>
      <c r="O328" s="48"/>
      <c r="P328" s="49"/>
      <c r="Q328" s="48"/>
      <c r="R328" s="48"/>
      <c r="S328" s="48"/>
      <c r="T328" s="25"/>
    </row>
    <row r="329" spans="1:20" ht="20.25">
      <c r="A329" s="65" t="s">
        <v>37</v>
      </c>
      <c r="B329" s="55"/>
      <c r="C329" s="70" t="s">
        <v>125</v>
      </c>
      <c r="D329" s="55"/>
      <c r="E329" s="55"/>
      <c r="F329" s="55"/>
      <c r="G329" s="55"/>
      <c r="H329" s="55"/>
      <c r="I329" s="55"/>
      <c r="J329" s="54"/>
      <c r="K329" s="52"/>
      <c r="L329" s="53"/>
      <c r="M329" s="52"/>
      <c r="N329" s="49"/>
      <c r="O329" s="48"/>
      <c r="P329" s="49"/>
      <c r="Q329" s="48"/>
      <c r="R329" s="48"/>
      <c r="S329" s="48"/>
      <c r="T329" s="25"/>
    </row>
    <row r="330" spans="1:20" ht="20.25">
      <c r="A330" s="65" t="s">
        <v>38</v>
      </c>
      <c r="B330" s="55"/>
      <c r="C330" s="55" t="s">
        <v>124</v>
      </c>
      <c r="D330" s="55"/>
      <c r="E330" s="55"/>
      <c r="F330" s="55"/>
      <c r="G330" s="55"/>
      <c r="H330" s="55"/>
      <c r="I330" s="55"/>
      <c r="J330" s="54"/>
      <c r="K330" s="52"/>
      <c r="L330" s="53"/>
      <c r="M330" s="52"/>
      <c r="N330" s="49"/>
      <c r="O330" s="48"/>
      <c r="P330" s="49"/>
      <c r="Q330" s="48"/>
      <c r="R330" s="48"/>
      <c r="S330" s="48"/>
      <c r="T330" s="25"/>
    </row>
    <row r="331" spans="1:20" ht="20.25">
      <c r="A331" s="65" t="s">
        <v>39</v>
      </c>
      <c r="B331" s="55"/>
      <c r="C331" s="46" t="s">
        <v>123</v>
      </c>
      <c r="D331" s="31"/>
      <c r="E331" s="31"/>
      <c r="F331" s="31"/>
      <c r="G331" s="31"/>
      <c r="H331" s="31"/>
      <c r="I331" s="55"/>
      <c r="J331" s="54"/>
      <c r="K331" s="52"/>
      <c r="L331" s="53"/>
      <c r="M331" s="52"/>
      <c r="N331" s="49"/>
      <c r="O331" s="48"/>
      <c r="P331" s="49"/>
      <c r="Q331" s="48"/>
      <c r="R331" s="48"/>
      <c r="S331" s="48"/>
      <c r="T331" s="25"/>
    </row>
    <row r="332" spans="1:20" ht="20.25">
      <c r="A332" s="65"/>
      <c r="B332" s="55"/>
      <c r="C332" s="29" t="s">
        <v>122</v>
      </c>
      <c r="D332" s="31"/>
      <c r="E332" s="31"/>
      <c r="F332" s="31"/>
      <c r="G332" s="31"/>
      <c r="H332" s="31"/>
      <c r="I332" s="55"/>
      <c r="J332" s="54"/>
      <c r="K332" s="52"/>
      <c r="L332" s="53"/>
      <c r="M332" s="52"/>
      <c r="N332" s="49"/>
      <c r="O332" s="48"/>
      <c r="P332" s="49"/>
      <c r="Q332" s="48"/>
      <c r="R332" s="48"/>
      <c r="S332" s="48"/>
      <c r="T332" s="25"/>
    </row>
    <row r="333" spans="1:20" ht="20.25">
      <c r="A333" s="65"/>
      <c r="B333" s="55"/>
      <c r="C333" s="46" t="s">
        <v>121</v>
      </c>
      <c r="D333" s="31"/>
      <c r="E333" s="31"/>
      <c r="F333" s="31"/>
      <c r="G333" s="31"/>
      <c r="H333" s="31"/>
      <c r="I333" s="55"/>
      <c r="J333" s="54"/>
      <c r="K333" s="52"/>
      <c r="L333" s="53"/>
      <c r="M333" s="52"/>
      <c r="N333" s="49"/>
      <c r="O333" s="48"/>
      <c r="P333" s="49"/>
      <c r="Q333" s="48"/>
      <c r="R333" s="48"/>
      <c r="S333" s="48"/>
      <c r="T333" s="25"/>
    </row>
    <row r="334" spans="1:20" ht="20.25">
      <c r="A334" s="65" t="s">
        <v>40</v>
      </c>
      <c r="B334" s="55"/>
      <c r="C334" s="46" t="s">
        <v>120</v>
      </c>
      <c r="D334" s="31"/>
      <c r="E334" s="31"/>
      <c r="F334" s="31"/>
      <c r="G334" s="31"/>
      <c r="H334" s="31"/>
      <c r="I334" s="55"/>
      <c r="J334" s="54"/>
      <c r="K334" s="52"/>
      <c r="L334" s="53"/>
      <c r="M334" s="52"/>
      <c r="N334" s="49"/>
      <c r="O334" s="48"/>
      <c r="P334" s="49"/>
      <c r="Q334" s="48"/>
      <c r="R334" s="48"/>
      <c r="S334" s="48"/>
      <c r="T334" s="25"/>
    </row>
    <row r="335" spans="1:20" ht="20.25">
      <c r="A335" s="65" t="s">
        <v>41</v>
      </c>
      <c r="B335" s="55"/>
      <c r="C335" s="46" t="s">
        <v>119</v>
      </c>
      <c r="D335" s="55"/>
      <c r="E335" s="55"/>
      <c r="F335" s="55"/>
      <c r="G335" s="55"/>
      <c r="H335" s="55"/>
      <c r="I335" s="55"/>
      <c r="J335" s="54"/>
      <c r="K335" s="52"/>
      <c r="L335" s="53"/>
      <c r="M335" s="52"/>
      <c r="N335" s="49"/>
      <c r="O335" s="48"/>
      <c r="P335" s="49"/>
      <c r="Q335" s="48"/>
      <c r="R335" s="48"/>
      <c r="S335" s="48"/>
      <c r="T335" s="25"/>
    </row>
    <row r="336" spans="1:20" ht="20.25">
      <c r="A336" s="65"/>
      <c r="B336" s="55"/>
      <c r="C336" s="29" t="s">
        <v>118</v>
      </c>
      <c r="D336" s="55"/>
      <c r="E336" s="55"/>
      <c r="F336" s="55"/>
      <c r="G336" s="55"/>
      <c r="H336" s="55"/>
      <c r="I336" s="55"/>
      <c r="J336" s="54"/>
      <c r="K336" s="52"/>
      <c r="L336" s="53"/>
      <c r="M336" s="52"/>
      <c r="N336" s="49"/>
      <c r="O336" s="48"/>
      <c r="P336" s="49"/>
      <c r="Q336" s="48"/>
      <c r="R336" s="48"/>
      <c r="S336" s="48"/>
      <c r="T336" s="25"/>
    </row>
    <row r="337" spans="1:20" ht="20.25">
      <c r="A337" s="65" t="s">
        <v>42</v>
      </c>
      <c r="B337" s="55"/>
      <c r="C337" s="55" t="s">
        <v>117</v>
      </c>
      <c r="D337" s="55"/>
      <c r="E337" s="55"/>
      <c r="F337" s="55"/>
      <c r="G337" s="55"/>
      <c r="H337" s="55"/>
      <c r="I337" s="55"/>
      <c r="J337" s="54"/>
      <c r="K337" s="52"/>
      <c r="L337" s="53"/>
      <c r="M337" s="52"/>
      <c r="N337" s="49"/>
      <c r="O337" s="48"/>
      <c r="P337" s="49"/>
      <c r="Q337" s="48"/>
      <c r="R337" s="48"/>
      <c r="S337" s="48"/>
      <c r="T337" s="25"/>
    </row>
    <row r="338" spans="1:20" ht="20.25">
      <c r="A338" s="65"/>
      <c r="B338" s="55"/>
      <c r="C338" s="31" t="s">
        <v>116</v>
      </c>
      <c r="D338" s="55"/>
      <c r="E338" s="55"/>
      <c r="F338" s="55"/>
      <c r="G338" s="55"/>
      <c r="H338" s="55"/>
      <c r="I338" s="55"/>
      <c r="J338" s="54"/>
      <c r="K338" s="52"/>
      <c r="L338" s="53"/>
      <c r="M338" s="52"/>
      <c r="N338" s="49"/>
      <c r="O338" s="48"/>
      <c r="P338" s="49"/>
      <c r="Q338" s="48"/>
      <c r="R338" s="48"/>
      <c r="S338" s="48"/>
      <c r="T338" s="25"/>
    </row>
    <row r="339" spans="1:20" ht="20.25">
      <c r="A339" s="65" t="s">
        <v>115</v>
      </c>
      <c r="B339" s="55"/>
      <c r="C339" s="46" t="s">
        <v>114</v>
      </c>
      <c r="D339" s="46"/>
      <c r="E339" s="46"/>
      <c r="F339" s="46"/>
      <c r="G339" s="55"/>
      <c r="H339" s="55"/>
      <c r="I339" s="55"/>
      <c r="J339" s="54"/>
      <c r="K339" s="52"/>
      <c r="L339" s="53"/>
      <c r="M339" s="52"/>
      <c r="N339" s="49"/>
      <c r="O339" s="48"/>
      <c r="P339" s="49"/>
      <c r="Q339" s="48"/>
      <c r="R339" s="48"/>
      <c r="S339" s="48"/>
      <c r="T339" s="25"/>
    </row>
    <row r="340" spans="1:20" ht="20.25">
      <c r="A340" s="65"/>
      <c r="B340" s="55"/>
      <c r="C340" s="46" t="s">
        <v>113</v>
      </c>
      <c r="D340" s="46"/>
      <c r="E340" s="46"/>
      <c r="F340" s="46"/>
      <c r="G340" s="54"/>
      <c r="H340" s="54"/>
      <c r="I340" s="55"/>
      <c r="J340" s="54"/>
      <c r="K340" s="52"/>
      <c r="L340" s="53"/>
      <c r="M340" s="52"/>
      <c r="N340" s="49"/>
      <c r="O340" s="48"/>
      <c r="P340" s="49"/>
      <c r="Q340" s="48"/>
      <c r="R340" s="48"/>
      <c r="S340" s="48"/>
      <c r="T340" s="25"/>
    </row>
    <row r="341" spans="1:20" ht="20.25">
      <c r="A341" s="65"/>
      <c r="B341" s="55"/>
      <c r="C341" s="46" t="s">
        <v>112</v>
      </c>
      <c r="D341" s="46"/>
      <c r="E341" s="46"/>
      <c r="F341" s="46"/>
      <c r="G341" s="54"/>
      <c r="H341" s="54"/>
      <c r="I341" s="55"/>
      <c r="J341" s="54"/>
      <c r="K341" s="52"/>
      <c r="L341" s="53"/>
      <c r="M341" s="52"/>
      <c r="N341" s="49"/>
      <c r="O341" s="48"/>
      <c r="P341" s="49"/>
      <c r="Q341" s="48"/>
      <c r="R341" s="48"/>
      <c r="S341" s="48"/>
      <c r="T341" s="25"/>
    </row>
    <row r="342" spans="1:20" ht="20.25">
      <c r="A342" s="65" t="s">
        <v>111</v>
      </c>
      <c r="B342" s="55"/>
      <c r="C342" s="46" t="s">
        <v>110</v>
      </c>
      <c r="D342" s="46"/>
      <c r="E342" s="46"/>
      <c r="F342" s="46"/>
      <c r="G342" s="54"/>
      <c r="H342" s="54"/>
      <c r="I342" s="55"/>
      <c r="J342" s="54"/>
      <c r="K342" s="52"/>
      <c r="L342" s="53"/>
      <c r="M342" s="52"/>
      <c r="N342" s="49"/>
      <c r="O342" s="48"/>
      <c r="P342" s="49"/>
      <c r="Q342" s="48"/>
      <c r="R342" s="48"/>
      <c r="S342" s="48"/>
      <c r="T342" s="25"/>
    </row>
    <row r="343" spans="1:20" ht="20.25">
      <c r="A343" s="65"/>
      <c r="B343" s="55"/>
      <c r="C343" s="46" t="s">
        <v>109</v>
      </c>
      <c r="D343" s="46"/>
      <c r="E343" s="46"/>
      <c r="F343" s="46"/>
      <c r="G343" s="54"/>
      <c r="H343" s="54"/>
      <c r="I343" s="55"/>
      <c r="J343" s="54"/>
      <c r="K343" s="52"/>
      <c r="L343" s="53"/>
      <c r="M343" s="52"/>
      <c r="N343" s="49"/>
      <c r="O343" s="48"/>
      <c r="P343" s="49"/>
      <c r="Q343" s="48"/>
      <c r="R343" s="48"/>
      <c r="S343" s="48"/>
      <c r="T343" s="25"/>
    </row>
    <row r="344" spans="1:20" ht="20.25">
      <c r="A344" s="65"/>
      <c r="B344" s="55"/>
      <c r="C344" s="46" t="s">
        <v>108</v>
      </c>
      <c r="D344" s="46"/>
      <c r="E344" s="46"/>
      <c r="F344" s="46"/>
      <c r="G344" s="55"/>
      <c r="H344" s="55"/>
      <c r="I344" s="55"/>
      <c r="J344" s="54"/>
      <c r="K344" s="52"/>
      <c r="L344" s="53"/>
      <c r="M344" s="52"/>
      <c r="N344" s="49"/>
      <c r="O344" s="48"/>
      <c r="P344" s="49"/>
      <c r="Q344" s="48"/>
      <c r="R344" s="48"/>
      <c r="S344" s="48"/>
      <c r="T344" s="25"/>
    </row>
    <row r="345" spans="1:20" ht="20.25">
      <c r="A345" s="65"/>
      <c r="B345" s="55"/>
      <c r="C345" s="46" t="s">
        <v>107</v>
      </c>
      <c r="D345" s="46"/>
      <c r="E345" s="46"/>
      <c r="F345" s="46"/>
      <c r="G345" s="55"/>
      <c r="H345" s="55"/>
      <c r="I345" s="55"/>
      <c r="J345" s="54"/>
      <c r="K345" s="52"/>
      <c r="L345" s="53"/>
      <c r="M345" s="52"/>
      <c r="N345" s="49"/>
      <c r="O345" s="48"/>
      <c r="P345" s="49"/>
      <c r="Q345" s="48"/>
      <c r="R345" s="48"/>
      <c r="S345" s="48"/>
      <c r="T345" s="25"/>
    </row>
    <row r="346" spans="1:20" ht="20.25">
      <c r="A346" s="65"/>
      <c r="B346" s="55"/>
      <c r="C346" s="29" t="s">
        <v>106</v>
      </c>
      <c r="D346" s="46"/>
      <c r="E346" s="46"/>
      <c r="F346" s="46"/>
      <c r="G346" s="55"/>
      <c r="H346" s="55"/>
      <c r="I346" s="55"/>
      <c r="J346" s="54"/>
      <c r="K346" s="52"/>
      <c r="L346" s="53"/>
      <c r="M346" s="52"/>
      <c r="N346" s="49"/>
      <c r="O346" s="48"/>
      <c r="P346" s="49"/>
      <c r="Q346" s="48"/>
      <c r="R346" s="48"/>
      <c r="S346" s="48"/>
      <c r="T346" s="25"/>
    </row>
    <row r="347" spans="1:20" ht="20.25">
      <c r="A347" s="65"/>
      <c r="B347" s="55"/>
      <c r="C347" s="46" t="s">
        <v>105</v>
      </c>
      <c r="D347" s="46"/>
      <c r="E347" s="46"/>
      <c r="F347" s="46"/>
      <c r="G347" s="54"/>
      <c r="H347" s="54"/>
      <c r="I347" s="55"/>
      <c r="J347" s="54"/>
      <c r="K347" s="52"/>
      <c r="L347" s="53"/>
      <c r="M347" s="52"/>
      <c r="N347" s="49"/>
      <c r="O347" s="48"/>
      <c r="P347" s="49"/>
      <c r="Q347" s="48"/>
      <c r="R347" s="48"/>
      <c r="S347" s="48"/>
      <c r="T347" s="25"/>
    </row>
    <row r="348" spans="1:20" ht="20.25">
      <c r="A348" s="65" t="s">
        <v>5</v>
      </c>
      <c r="B348" s="55"/>
      <c r="C348" s="46" t="s">
        <v>104</v>
      </c>
      <c r="D348" s="46" t="s">
        <v>103</v>
      </c>
      <c r="E348" s="68">
        <v>0</v>
      </c>
      <c r="F348" s="46"/>
      <c r="G348" s="54"/>
      <c r="H348" s="54"/>
      <c r="I348" s="55"/>
      <c r="J348" s="54"/>
      <c r="K348" s="52"/>
      <c r="L348" s="52"/>
      <c r="M348" s="52"/>
      <c r="N348" s="49"/>
      <c r="O348" s="48"/>
      <c r="P348" s="49"/>
      <c r="Q348" s="48"/>
      <c r="R348" s="48"/>
      <c r="S348" s="48"/>
      <c r="T348" s="25"/>
    </row>
    <row r="349" spans="1:20" ht="20.25">
      <c r="A349" s="65"/>
      <c r="B349" s="55"/>
      <c r="C349" s="46"/>
      <c r="D349" s="46" t="s">
        <v>102</v>
      </c>
      <c r="E349" s="68">
        <v>0</v>
      </c>
      <c r="F349" s="46" t="s">
        <v>101</v>
      </c>
      <c r="G349" s="54"/>
      <c r="H349" s="54"/>
      <c r="I349" s="55"/>
      <c r="J349" s="54"/>
      <c r="K349" s="52"/>
      <c r="L349" s="52"/>
      <c r="M349" s="52"/>
      <c r="N349" s="69"/>
      <c r="O349" s="48"/>
      <c r="P349" s="49"/>
      <c r="Q349" s="48"/>
      <c r="R349" s="48"/>
      <c r="S349" s="48"/>
      <c r="T349" s="25"/>
    </row>
    <row r="350" spans="1:20" ht="20.25">
      <c r="A350" s="65"/>
      <c r="B350" s="55"/>
      <c r="C350" s="46"/>
      <c r="D350" s="46" t="s">
        <v>100</v>
      </c>
      <c r="E350" s="68">
        <v>0</v>
      </c>
      <c r="F350" s="46" t="s">
        <v>99</v>
      </c>
      <c r="G350" s="54"/>
      <c r="H350" s="54"/>
      <c r="I350" s="55"/>
      <c r="J350" s="54"/>
      <c r="K350" s="52"/>
      <c r="L350" s="52"/>
      <c r="M350" s="52"/>
      <c r="N350" s="49"/>
      <c r="O350" s="48"/>
      <c r="P350" s="49"/>
      <c r="Q350" s="48"/>
      <c r="R350" s="48"/>
      <c r="S350" s="48"/>
      <c r="T350" s="25"/>
    </row>
    <row r="351" spans="1:20" ht="20.25">
      <c r="A351" s="65" t="s">
        <v>98</v>
      </c>
      <c r="B351" s="55"/>
      <c r="C351" s="46" t="s">
        <v>97</v>
      </c>
      <c r="D351" s="46"/>
      <c r="E351" s="46"/>
      <c r="F351" s="46"/>
      <c r="G351" s="54"/>
      <c r="H351" s="54"/>
      <c r="I351" s="55"/>
      <c r="J351" s="54"/>
      <c r="K351" s="52"/>
      <c r="L351" s="53"/>
      <c r="M351" s="52"/>
      <c r="N351" s="49"/>
      <c r="O351" s="48"/>
      <c r="P351" s="49"/>
      <c r="Q351" s="48"/>
      <c r="R351" s="48"/>
      <c r="S351" s="48"/>
      <c r="T351" s="25"/>
    </row>
    <row r="352" spans="1:20" ht="20.25">
      <c r="A352" s="65" t="s">
        <v>96</v>
      </c>
      <c r="B352" s="55"/>
      <c r="C352" s="29" t="s">
        <v>95</v>
      </c>
      <c r="D352" s="46"/>
      <c r="E352" s="46"/>
      <c r="F352" s="46"/>
      <c r="G352" s="54"/>
      <c r="H352" s="54"/>
      <c r="I352" s="55"/>
      <c r="J352" s="54"/>
      <c r="K352" s="52"/>
      <c r="L352" s="53"/>
      <c r="M352" s="52"/>
      <c r="N352" s="49"/>
      <c r="O352" s="48"/>
      <c r="P352" s="49"/>
      <c r="Q352" s="48"/>
      <c r="R352" s="48"/>
      <c r="S352" s="48"/>
      <c r="T352" s="25"/>
    </row>
    <row r="353" spans="1:20" ht="20.25">
      <c r="A353" s="65"/>
      <c r="B353" s="55"/>
      <c r="C353" s="29" t="s">
        <v>94</v>
      </c>
      <c r="D353" s="46"/>
      <c r="E353" s="46"/>
      <c r="F353" s="46"/>
      <c r="G353" s="54"/>
      <c r="H353" s="54"/>
      <c r="I353" s="55"/>
      <c r="J353" s="54"/>
      <c r="K353" s="52"/>
      <c r="L353" s="53"/>
      <c r="M353" s="52"/>
      <c r="N353" s="49"/>
      <c r="O353" s="48"/>
      <c r="P353" s="49"/>
      <c r="Q353" s="48"/>
      <c r="R353" s="48"/>
      <c r="S353" s="48"/>
      <c r="T353" s="25"/>
    </row>
    <row r="354" spans="1:20" ht="20.25">
      <c r="A354" s="65" t="s">
        <v>93</v>
      </c>
      <c r="B354" s="55"/>
      <c r="C354" s="46" t="s">
        <v>92</v>
      </c>
      <c r="D354" s="46"/>
      <c r="E354" s="46"/>
      <c r="F354" s="46"/>
      <c r="G354" s="54"/>
      <c r="H354" s="54"/>
      <c r="I354" s="55"/>
      <c r="J354" s="54"/>
      <c r="K354" s="52"/>
      <c r="L354" s="53"/>
      <c r="M354" s="52"/>
      <c r="N354" s="49"/>
      <c r="O354" s="48"/>
      <c r="P354" s="49"/>
      <c r="Q354" s="48"/>
      <c r="R354" s="48"/>
      <c r="S354" s="48"/>
      <c r="T354" s="25"/>
    </row>
    <row r="355" spans="1:20" ht="20.25">
      <c r="A355" s="65"/>
      <c r="B355" s="55"/>
      <c r="C355" s="46" t="s">
        <v>91</v>
      </c>
      <c r="D355" s="46"/>
      <c r="E355" s="46"/>
      <c r="F355" s="46"/>
      <c r="G355" s="54"/>
      <c r="H355" s="54"/>
      <c r="I355" s="55"/>
      <c r="J355" s="54"/>
      <c r="K355" s="52"/>
      <c r="L355" s="53"/>
      <c r="M355" s="52"/>
      <c r="N355" s="49"/>
      <c r="O355" s="48"/>
      <c r="P355" s="49"/>
      <c r="Q355" s="48"/>
      <c r="R355" s="48"/>
      <c r="S355" s="48"/>
      <c r="T355" s="25"/>
    </row>
    <row r="356" spans="1:20" ht="20.25">
      <c r="A356" s="67"/>
      <c r="B356" s="55"/>
      <c r="C356" s="46" t="s">
        <v>90</v>
      </c>
      <c r="D356" s="46"/>
      <c r="E356" s="46"/>
      <c r="F356" s="46"/>
      <c r="G356" s="54"/>
      <c r="H356" s="54"/>
      <c r="I356" s="55"/>
      <c r="J356" s="54"/>
      <c r="K356" s="52"/>
      <c r="L356" s="53"/>
      <c r="M356" s="52"/>
      <c r="N356" s="49"/>
      <c r="O356" s="48"/>
      <c r="P356" s="49"/>
      <c r="Q356" s="48"/>
      <c r="R356" s="48"/>
      <c r="S356" s="48"/>
      <c r="T356" s="25"/>
    </row>
    <row r="357" spans="1:20" ht="20.25">
      <c r="A357" s="65" t="s">
        <v>89</v>
      </c>
      <c r="B357" s="55"/>
      <c r="C357" s="46" t="s">
        <v>88</v>
      </c>
      <c r="D357" s="46"/>
      <c r="E357" s="46"/>
      <c r="F357" s="46"/>
      <c r="G357" s="54"/>
      <c r="H357" s="54"/>
      <c r="I357" s="55"/>
      <c r="J357" s="54"/>
      <c r="K357" s="52"/>
      <c r="L357" s="53"/>
      <c r="M357" s="52"/>
      <c r="N357" s="49"/>
      <c r="O357" s="48"/>
      <c r="P357" s="49"/>
      <c r="Q357" s="48"/>
      <c r="R357" s="48"/>
      <c r="S357" s="48"/>
      <c r="T357" s="25"/>
    </row>
    <row r="358" spans="1:20" ht="20.25">
      <c r="A358" s="65" t="s">
        <v>87</v>
      </c>
      <c r="B358" s="55"/>
      <c r="C358" s="55" t="s">
        <v>86</v>
      </c>
      <c r="D358" s="46"/>
      <c r="E358" s="46"/>
      <c r="F358" s="46"/>
      <c r="G358" s="54"/>
      <c r="H358" s="54"/>
      <c r="I358" s="55"/>
      <c r="J358" s="54"/>
      <c r="K358" s="52"/>
      <c r="L358" s="53"/>
      <c r="M358" s="52"/>
      <c r="N358" s="49"/>
      <c r="O358" s="48"/>
      <c r="P358" s="49"/>
      <c r="Q358" s="48"/>
      <c r="R358" s="48"/>
      <c r="S358" s="48"/>
      <c r="T358" s="25"/>
    </row>
    <row r="359" spans="1:20" ht="20.25">
      <c r="A359" s="65"/>
      <c r="B359" s="55"/>
      <c r="C359" s="55" t="s">
        <v>85</v>
      </c>
      <c r="D359" s="46"/>
      <c r="E359" s="46"/>
      <c r="F359" s="46"/>
      <c r="G359" s="54"/>
      <c r="H359" s="54"/>
      <c r="I359" s="55"/>
      <c r="J359" s="54"/>
      <c r="K359" s="52"/>
      <c r="L359" s="53"/>
      <c r="M359" s="52"/>
      <c r="N359" s="49"/>
      <c r="O359" s="48"/>
      <c r="P359" s="49"/>
      <c r="Q359" s="48"/>
      <c r="R359" s="48"/>
      <c r="S359" s="48"/>
      <c r="T359" s="25"/>
    </row>
    <row r="360" spans="1:20" ht="20.25">
      <c r="A360" s="65"/>
      <c r="B360" s="55"/>
      <c r="C360" s="55" t="s">
        <v>84</v>
      </c>
      <c r="D360" s="46"/>
      <c r="E360" s="46"/>
      <c r="F360" s="46"/>
      <c r="G360" s="54"/>
      <c r="H360" s="54"/>
      <c r="I360" s="55"/>
      <c r="J360" s="54"/>
      <c r="K360" s="52"/>
      <c r="L360" s="53"/>
      <c r="M360" s="52"/>
      <c r="N360" s="49"/>
      <c r="O360" s="48"/>
      <c r="P360" s="49"/>
      <c r="Q360" s="48"/>
      <c r="R360" s="48"/>
      <c r="S360" s="48"/>
      <c r="T360" s="25"/>
    </row>
    <row r="361" spans="1:20" ht="20.25">
      <c r="A361" s="65" t="s">
        <v>83</v>
      </c>
      <c r="B361" s="55"/>
      <c r="C361" s="46" t="s">
        <v>82</v>
      </c>
      <c r="D361" s="46"/>
      <c r="E361" s="46"/>
      <c r="F361" s="46"/>
      <c r="G361" s="54"/>
      <c r="H361" s="54"/>
      <c r="I361" s="55"/>
      <c r="J361" s="54"/>
      <c r="K361" s="52"/>
      <c r="L361" s="53"/>
      <c r="M361" s="52"/>
      <c r="N361" s="49"/>
      <c r="O361" s="48"/>
      <c r="P361" s="49"/>
      <c r="Q361" s="48"/>
      <c r="R361" s="48"/>
      <c r="S361" s="48"/>
      <c r="T361" s="25"/>
    </row>
    <row r="362" spans="1:20" ht="20.25">
      <c r="A362" s="65"/>
      <c r="B362" s="55"/>
      <c r="C362" s="46" t="s">
        <v>81</v>
      </c>
      <c r="D362" s="46"/>
      <c r="E362" s="46"/>
      <c r="F362" s="46"/>
      <c r="G362" s="54"/>
      <c r="H362" s="54"/>
      <c r="I362" s="55"/>
      <c r="J362" s="54"/>
      <c r="K362" s="52"/>
      <c r="L362" s="53"/>
      <c r="M362" s="52"/>
      <c r="N362" s="49"/>
      <c r="O362" s="48"/>
      <c r="P362" s="49"/>
      <c r="Q362" s="48"/>
      <c r="R362" s="48"/>
      <c r="S362" s="48"/>
      <c r="T362" s="25"/>
    </row>
    <row r="363" spans="1:20" ht="20.25">
      <c r="A363" s="65" t="s">
        <v>80</v>
      </c>
      <c r="B363" s="55"/>
      <c r="C363" s="46" t="s">
        <v>79</v>
      </c>
      <c r="D363" s="46"/>
      <c r="E363" s="46"/>
      <c r="F363" s="46"/>
      <c r="G363" s="54"/>
      <c r="H363" s="66"/>
      <c r="I363" s="55"/>
      <c r="J363" s="66"/>
      <c r="K363" s="52"/>
      <c r="L363" s="53"/>
      <c r="M363" s="52"/>
      <c r="N363" s="49"/>
      <c r="O363" s="48"/>
      <c r="P363" s="49"/>
      <c r="Q363" s="48"/>
      <c r="R363" s="48"/>
      <c r="S363" s="48"/>
      <c r="T363" s="25"/>
    </row>
    <row r="364" spans="1:20" ht="20.25">
      <c r="A364" s="65" t="s">
        <v>78</v>
      </c>
      <c r="B364" s="55"/>
      <c r="C364" s="46" t="s">
        <v>77</v>
      </c>
      <c r="D364" s="46"/>
      <c r="E364" s="46"/>
      <c r="F364" s="46"/>
      <c r="G364" s="54"/>
      <c r="H364" s="54"/>
      <c r="I364" s="55"/>
      <c r="J364" s="54"/>
      <c r="K364" s="52"/>
      <c r="L364" s="53"/>
      <c r="M364" s="52"/>
      <c r="N364" s="49"/>
      <c r="O364" s="48"/>
      <c r="P364" s="49"/>
      <c r="Q364" s="48"/>
      <c r="R364" s="48"/>
      <c r="S364" s="48"/>
      <c r="T364" s="25"/>
    </row>
    <row r="365" spans="1:20" ht="20.25">
      <c r="A365" s="31"/>
      <c r="B365" s="55"/>
      <c r="C365" s="46" t="s">
        <v>76</v>
      </c>
      <c r="D365" s="46"/>
      <c r="E365" s="46"/>
      <c r="F365" s="46"/>
      <c r="G365" s="54"/>
      <c r="H365" s="54"/>
      <c r="I365" s="55"/>
      <c r="J365" s="54"/>
      <c r="K365" s="52"/>
      <c r="L365" s="53"/>
      <c r="M365" s="52"/>
      <c r="N365" s="49"/>
      <c r="O365" s="48"/>
      <c r="P365" s="49"/>
      <c r="Q365" s="48"/>
      <c r="R365" s="48"/>
      <c r="S365" s="48"/>
      <c r="T365" s="25"/>
    </row>
    <row r="366" spans="1:20" ht="20.25">
      <c r="A366" s="31"/>
      <c r="B366" s="31"/>
      <c r="C366" s="46" t="s">
        <v>75</v>
      </c>
      <c r="D366" s="46"/>
      <c r="E366" s="46"/>
      <c r="F366" s="46"/>
      <c r="G366" s="54"/>
      <c r="H366" s="54"/>
      <c r="I366" s="55"/>
      <c r="J366" s="54"/>
      <c r="K366" s="52"/>
      <c r="L366" s="53"/>
      <c r="M366" s="52"/>
      <c r="N366" s="49"/>
      <c r="O366" s="48"/>
      <c r="P366" s="49"/>
      <c r="Q366" s="48"/>
      <c r="R366" s="48"/>
      <c r="S366" s="48"/>
      <c r="T366" s="25"/>
    </row>
    <row r="367" spans="1:20" ht="20.25">
      <c r="A367" s="62" t="s">
        <v>74</v>
      </c>
      <c r="B367" s="31"/>
      <c r="C367" s="46" t="s">
        <v>73</v>
      </c>
      <c r="D367" s="46"/>
      <c r="E367" s="46"/>
      <c r="F367" s="46"/>
      <c r="G367" s="54"/>
      <c r="H367" s="54"/>
      <c r="I367" s="55"/>
      <c r="J367" s="54"/>
      <c r="K367" s="52"/>
      <c r="L367" s="53"/>
      <c r="M367" s="52"/>
      <c r="N367" s="49"/>
      <c r="O367" s="48"/>
      <c r="P367" s="49"/>
      <c r="Q367" s="48"/>
      <c r="R367" s="48"/>
      <c r="S367" s="48"/>
      <c r="T367" s="25"/>
    </row>
    <row r="368" spans="1:20" ht="20.25">
      <c r="A368" s="31"/>
      <c r="B368" s="31"/>
      <c r="C368" s="46" t="s">
        <v>72</v>
      </c>
      <c r="D368" s="61"/>
      <c r="E368" s="46"/>
      <c r="F368" s="46"/>
      <c r="G368" s="54"/>
      <c r="H368" s="54"/>
      <c r="I368" s="55"/>
      <c r="J368" s="54"/>
      <c r="K368" s="52"/>
      <c r="L368" s="64"/>
      <c r="M368" s="52"/>
      <c r="N368" s="49"/>
      <c r="O368" s="48"/>
      <c r="P368" s="49"/>
      <c r="Q368" s="48"/>
      <c r="R368" s="48"/>
      <c r="S368" s="48"/>
      <c r="T368" s="25"/>
    </row>
    <row r="369" spans="1:20" ht="20.25">
      <c r="A369" s="31"/>
      <c r="B369" s="31"/>
      <c r="C369" s="46" t="s">
        <v>71</v>
      </c>
      <c r="D369" s="46"/>
      <c r="E369" s="46"/>
      <c r="F369" s="46"/>
      <c r="G369" s="55"/>
      <c r="H369" s="55"/>
      <c r="I369" s="55"/>
      <c r="J369" s="54"/>
      <c r="K369" s="52"/>
      <c r="L369" s="53"/>
      <c r="M369" s="52"/>
      <c r="N369" s="51"/>
      <c r="O369" s="50"/>
      <c r="P369" s="49"/>
      <c r="Q369" s="48"/>
      <c r="R369" s="48"/>
      <c r="S369" s="48"/>
      <c r="T369" s="25"/>
    </row>
    <row r="370" spans="1:20" ht="20.25">
      <c r="A370" s="31"/>
      <c r="B370" s="31"/>
      <c r="C370" s="46" t="s">
        <v>70</v>
      </c>
      <c r="D370" s="46"/>
      <c r="E370" s="61"/>
      <c r="F370" s="46"/>
      <c r="G370" s="55"/>
      <c r="H370" s="55"/>
      <c r="I370" s="55"/>
      <c r="J370" s="54"/>
      <c r="K370" s="52"/>
      <c r="L370" s="53"/>
      <c r="M370" s="52"/>
      <c r="N370" s="51"/>
      <c r="O370" s="50"/>
      <c r="P370" s="49"/>
      <c r="Q370" s="48"/>
      <c r="R370" s="48"/>
      <c r="S370" s="48"/>
      <c r="T370" s="25"/>
    </row>
    <row r="371" spans="1:20" ht="20.25">
      <c r="A371" s="63" t="s">
        <v>69</v>
      </c>
      <c r="B371" s="41"/>
      <c r="C371" s="36" t="s">
        <v>68</v>
      </c>
      <c r="D371" s="46"/>
      <c r="E371" s="61"/>
      <c r="F371" s="46"/>
      <c r="G371" s="46"/>
      <c r="H371" s="46"/>
      <c r="I371" s="46"/>
      <c r="J371" s="59"/>
      <c r="K371" s="58"/>
      <c r="L371" s="53"/>
      <c r="M371" s="52"/>
      <c r="N371" s="51"/>
      <c r="O371" s="50"/>
      <c r="P371" s="49"/>
      <c r="Q371" s="48"/>
      <c r="R371" s="48"/>
      <c r="S371" s="48"/>
      <c r="T371" s="25"/>
    </row>
    <row r="372" spans="1:20" ht="20.25">
      <c r="A372" s="63" t="s">
        <v>67</v>
      </c>
      <c r="B372" s="41"/>
      <c r="C372" s="46" t="s">
        <v>66</v>
      </c>
      <c r="D372" s="46"/>
      <c r="E372" s="61"/>
      <c r="F372" s="46"/>
      <c r="G372" s="46"/>
      <c r="H372" s="46"/>
      <c r="I372" s="46"/>
      <c r="J372" s="59"/>
      <c r="K372" s="58"/>
      <c r="L372" s="53"/>
      <c r="M372" s="52"/>
      <c r="N372" s="51"/>
      <c r="O372" s="50"/>
      <c r="P372" s="49"/>
      <c r="Q372" s="48"/>
      <c r="R372" s="48"/>
      <c r="S372" s="48"/>
      <c r="T372" s="25"/>
    </row>
    <row r="373" spans="1:20" ht="20.25">
      <c r="A373" s="63" t="s">
        <v>65</v>
      </c>
      <c r="B373" s="41"/>
      <c r="C373" s="46" t="s">
        <v>678</v>
      </c>
      <c r="D373" s="46"/>
      <c r="E373" s="61"/>
      <c r="F373" s="46"/>
      <c r="G373" s="46"/>
      <c r="H373" s="46"/>
      <c r="I373" s="46"/>
      <c r="J373" s="59"/>
      <c r="K373" s="58"/>
      <c r="L373" s="57"/>
      <c r="M373" s="52"/>
      <c r="N373" s="51"/>
      <c r="O373" s="50"/>
      <c r="P373" s="49"/>
      <c r="Q373" s="48"/>
      <c r="R373" s="48"/>
      <c r="S373" s="48"/>
      <c r="T373" s="25"/>
    </row>
    <row r="374" spans="1:20" ht="20.25">
      <c r="A374" s="31"/>
      <c r="B374" s="31"/>
      <c r="C374" s="46" t="s">
        <v>679</v>
      </c>
      <c r="D374" s="46"/>
      <c r="E374" s="61"/>
      <c r="F374" s="46"/>
      <c r="G374" s="46"/>
      <c r="H374" s="46"/>
      <c r="I374" s="46"/>
      <c r="J374" s="59"/>
      <c r="K374" s="58"/>
      <c r="L374" s="57"/>
      <c r="M374" s="52"/>
      <c r="N374" s="51"/>
      <c r="O374" s="50"/>
      <c r="P374" s="49"/>
      <c r="Q374" s="48"/>
      <c r="R374" s="48"/>
      <c r="S374" s="48"/>
      <c r="T374" s="25"/>
    </row>
    <row r="375" spans="1:20" ht="20.25">
      <c r="A375" s="62" t="s">
        <v>64</v>
      </c>
      <c r="B375" s="31"/>
      <c r="C375" s="46" t="s">
        <v>680</v>
      </c>
      <c r="D375" s="46"/>
      <c r="E375" s="61"/>
      <c r="F375" s="46"/>
      <c r="G375" s="46"/>
      <c r="H375" s="46"/>
      <c r="I375" s="46"/>
      <c r="J375" s="59"/>
      <c r="K375" s="58"/>
      <c r="L375" s="57"/>
      <c r="M375" s="52"/>
      <c r="N375" s="51"/>
      <c r="O375" s="50"/>
      <c r="P375" s="49"/>
      <c r="Q375" s="48"/>
      <c r="R375" s="48"/>
      <c r="S375" s="48"/>
      <c r="T375" s="25"/>
    </row>
    <row r="376" spans="1:20" ht="20.25">
      <c r="A376" s="31"/>
      <c r="B376" s="31"/>
      <c r="C376" s="46" t="s">
        <v>681</v>
      </c>
      <c r="D376" s="46"/>
      <c r="E376" s="60"/>
      <c r="F376" s="46"/>
      <c r="G376" s="46"/>
      <c r="H376" s="46"/>
      <c r="I376" s="46"/>
      <c r="J376" s="59"/>
      <c r="K376" s="58"/>
      <c r="L376" s="57"/>
      <c r="M376" s="52"/>
      <c r="N376" s="51"/>
      <c r="O376" s="50"/>
      <c r="P376" s="49"/>
      <c r="Q376" s="48"/>
      <c r="R376" s="48"/>
      <c r="S376" s="48"/>
      <c r="T376" s="25"/>
    </row>
    <row r="377" spans="1:20" ht="20.25">
      <c r="A377" s="31"/>
      <c r="B377" s="31"/>
      <c r="C377" s="46" t="s">
        <v>63</v>
      </c>
      <c r="D377" s="46"/>
      <c r="E377" s="60"/>
      <c r="F377" s="46"/>
      <c r="G377" s="46"/>
      <c r="H377" s="46"/>
      <c r="I377" s="46"/>
      <c r="J377" s="59"/>
      <c r="K377" s="58"/>
      <c r="L377" s="57"/>
      <c r="M377" s="52"/>
      <c r="N377" s="51"/>
      <c r="O377" s="50"/>
      <c r="P377" s="49"/>
      <c r="Q377" s="48"/>
      <c r="R377" s="48"/>
      <c r="S377" s="48"/>
      <c r="T377" s="25"/>
    </row>
    <row r="378" spans="1:20" ht="20.25">
      <c r="A378" s="518" t="s">
        <v>62</v>
      </c>
      <c r="B378" s="494"/>
      <c r="C378" s="46" t="s">
        <v>61</v>
      </c>
      <c r="D378" s="46"/>
      <c r="E378" s="60"/>
      <c r="F378" s="46"/>
      <c r="G378" s="46"/>
      <c r="H378" s="46"/>
      <c r="I378" s="46"/>
      <c r="J378" s="59"/>
      <c r="K378" s="58"/>
      <c r="L378" s="57"/>
      <c r="M378" s="52"/>
      <c r="N378" s="51"/>
      <c r="O378" s="50"/>
      <c r="P378" s="49"/>
      <c r="Q378" s="48"/>
      <c r="R378" s="48"/>
      <c r="S378" s="48"/>
      <c r="T378" s="25"/>
    </row>
    <row r="379" spans="1:20" ht="20.25">
      <c r="A379" s="518"/>
      <c r="B379" s="494"/>
      <c r="C379" s="46" t="s">
        <v>60</v>
      </c>
      <c r="D379" s="46"/>
      <c r="E379" s="60"/>
      <c r="F379" s="46"/>
      <c r="G379" s="46"/>
      <c r="H379" s="46"/>
      <c r="I379" s="46"/>
      <c r="J379" s="59"/>
      <c r="K379" s="58"/>
      <c r="L379" s="57"/>
      <c r="M379" s="52"/>
      <c r="N379" s="51"/>
      <c r="O379" s="50"/>
      <c r="P379" s="49"/>
      <c r="Q379" s="48"/>
      <c r="R379" s="48"/>
      <c r="S379" s="48"/>
      <c r="T379" s="25"/>
    </row>
    <row r="380" spans="1:20" ht="20.25">
      <c r="A380" s="518"/>
      <c r="B380" s="494"/>
      <c r="C380" s="46" t="s">
        <v>59</v>
      </c>
      <c r="D380" s="46"/>
      <c r="E380" s="60"/>
      <c r="F380" s="46"/>
      <c r="G380" s="46"/>
      <c r="H380" s="46"/>
      <c r="I380" s="46"/>
      <c r="J380" s="59"/>
      <c r="K380" s="58"/>
      <c r="L380" s="57"/>
      <c r="M380" s="52"/>
      <c r="N380" s="51"/>
      <c r="O380" s="50"/>
      <c r="P380" s="49"/>
      <c r="Q380" s="48"/>
      <c r="R380" s="48"/>
      <c r="S380" s="48"/>
      <c r="T380" s="25"/>
    </row>
    <row r="381" spans="1:20" ht="20.25">
      <c r="A381" s="518"/>
      <c r="B381" s="494"/>
      <c r="C381" s="46" t="s">
        <v>58</v>
      </c>
      <c r="D381" s="46"/>
      <c r="E381" s="60"/>
      <c r="F381" s="46"/>
      <c r="G381" s="46"/>
      <c r="H381" s="46"/>
      <c r="I381" s="46"/>
      <c r="J381" s="59"/>
      <c r="K381" s="58"/>
      <c r="L381" s="57"/>
      <c r="M381" s="52"/>
      <c r="N381" s="51"/>
      <c r="O381" s="50"/>
      <c r="P381" s="49"/>
      <c r="Q381" s="48"/>
      <c r="R381" s="48"/>
      <c r="S381" s="48"/>
      <c r="T381" s="25"/>
    </row>
    <row r="382" spans="1:20" ht="20.100000000000001" customHeight="1">
      <c r="A382" s="47" t="s">
        <v>57</v>
      </c>
      <c r="B382" s="27"/>
      <c r="C382" s="46" t="s">
        <v>56</v>
      </c>
      <c r="D382" s="38"/>
      <c r="E382" s="37"/>
      <c r="F382" s="37"/>
      <c r="G382" s="37"/>
      <c r="H382" s="37"/>
      <c r="I382" s="38"/>
      <c r="J382" s="37"/>
      <c r="K382" s="38"/>
      <c r="L382" s="37"/>
      <c r="M382" s="27"/>
      <c r="N382" s="26"/>
      <c r="O382" s="25"/>
      <c r="P382" s="26"/>
      <c r="Q382" s="25"/>
      <c r="R382" s="25"/>
      <c r="S382" s="25"/>
      <c r="T382" s="25"/>
    </row>
    <row r="383" spans="1:20" ht="20.100000000000001" customHeight="1">
      <c r="A383" s="45"/>
      <c r="B383" s="38"/>
      <c r="C383" s="46" t="s">
        <v>55</v>
      </c>
      <c r="D383" s="38"/>
      <c r="E383" s="37"/>
      <c r="F383" s="37"/>
      <c r="G383" s="37"/>
      <c r="H383" s="37"/>
      <c r="I383" s="38"/>
      <c r="J383" s="37"/>
      <c r="K383" s="38"/>
      <c r="L383" s="37"/>
      <c r="M383" s="27"/>
      <c r="N383" s="26"/>
      <c r="O383" s="25"/>
      <c r="P383" s="26"/>
      <c r="Q383" s="25"/>
      <c r="R383" s="25"/>
      <c r="S383" s="25"/>
      <c r="T383" s="25"/>
    </row>
    <row r="384" spans="1:20" ht="20.100000000000001" customHeight="1">
      <c r="A384" s="45" t="s">
        <v>54</v>
      </c>
      <c r="B384" s="38"/>
      <c r="C384" s="46" t="s">
        <v>53</v>
      </c>
      <c r="D384" s="38"/>
      <c r="E384" s="37"/>
      <c r="F384" s="37"/>
      <c r="G384" s="37"/>
      <c r="H384" s="37"/>
      <c r="I384" s="38"/>
      <c r="J384" s="37"/>
      <c r="K384" s="38"/>
      <c r="L384" s="37"/>
      <c r="M384" s="27"/>
      <c r="N384" s="26"/>
      <c r="O384" s="25"/>
      <c r="P384" s="26"/>
      <c r="Q384" s="25"/>
      <c r="R384" s="25"/>
      <c r="S384" s="25"/>
      <c r="T384" s="25"/>
    </row>
    <row r="385" spans="1:20" ht="20.100000000000001" customHeight="1">
      <c r="A385" s="45" t="s">
        <v>52</v>
      </c>
      <c r="B385" s="43"/>
      <c r="C385" s="519" t="s">
        <v>51</v>
      </c>
      <c r="D385" s="520"/>
      <c r="E385" s="520"/>
      <c r="F385" s="520"/>
      <c r="G385" s="520"/>
      <c r="H385" s="520"/>
      <c r="I385" s="520"/>
      <c r="J385" s="520"/>
      <c r="K385" s="520"/>
      <c r="L385" s="520"/>
      <c r="M385" s="27"/>
      <c r="N385" s="26"/>
      <c r="O385" s="25"/>
      <c r="P385" s="26"/>
      <c r="Q385" s="25"/>
      <c r="R385" s="25"/>
      <c r="S385" s="25"/>
      <c r="T385" s="25"/>
    </row>
    <row r="386" spans="1:20" ht="20.100000000000001" customHeight="1">
      <c r="A386" s="44"/>
      <c r="B386" s="43"/>
      <c r="C386" s="519" t="s">
        <v>50</v>
      </c>
      <c r="D386" s="520"/>
      <c r="E386" s="520"/>
      <c r="F386" s="520"/>
      <c r="G386" s="520"/>
      <c r="H386" s="520"/>
      <c r="I386" s="520"/>
      <c r="J386" s="520"/>
      <c r="K386" s="520"/>
      <c r="L386" s="520"/>
      <c r="M386" s="27"/>
      <c r="N386" s="26"/>
      <c r="O386" s="25"/>
      <c r="P386" s="26"/>
      <c r="Q386" s="25"/>
      <c r="R386" s="25"/>
      <c r="S386" s="25"/>
      <c r="T386" s="25"/>
    </row>
    <row r="387" spans="1:20" ht="20.100000000000001" customHeight="1">
      <c r="A387" s="44"/>
      <c r="B387" s="43"/>
      <c r="C387" s="519" t="s">
        <v>49</v>
      </c>
      <c r="D387" s="520"/>
      <c r="E387" s="520"/>
      <c r="F387" s="520"/>
      <c r="G387" s="520"/>
      <c r="H387" s="520"/>
      <c r="I387" s="520"/>
      <c r="J387" s="520"/>
      <c r="K387" s="520"/>
      <c r="L387" s="520"/>
      <c r="M387" s="27"/>
      <c r="N387" s="26"/>
      <c r="O387" s="25"/>
      <c r="P387" s="26"/>
      <c r="Q387" s="25"/>
      <c r="R387" s="25"/>
      <c r="S387" s="25"/>
      <c r="T387" s="25"/>
    </row>
    <row r="388" spans="1:20" ht="20.100000000000001" customHeight="1">
      <c r="A388" s="44"/>
      <c r="B388" s="43"/>
      <c r="C388" s="519" t="s">
        <v>48</v>
      </c>
      <c r="D388" s="520"/>
      <c r="E388" s="520"/>
      <c r="F388" s="520"/>
      <c r="G388" s="520"/>
      <c r="H388" s="520"/>
      <c r="I388" s="520"/>
      <c r="J388" s="520"/>
      <c r="K388" s="520"/>
      <c r="L388" s="520"/>
      <c r="M388" s="27"/>
      <c r="N388" s="26"/>
      <c r="O388" s="25"/>
      <c r="P388" s="26"/>
      <c r="Q388" s="25"/>
      <c r="R388" s="25"/>
      <c r="S388" s="25"/>
      <c r="T388" s="25"/>
    </row>
    <row r="389" spans="1:20" ht="19.5" customHeight="1">
      <c r="A389" s="42" t="s">
        <v>47</v>
      </c>
      <c r="B389" s="41"/>
      <c r="C389" s="46" t="s">
        <v>682</v>
      </c>
      <c r="D389" s="40"/>
      <c r="E389" s="39"/>
      <c r="F389" s="39"/>
      <c r="G389" s="39"/>
      <c r="H389" s="39"/>
      <c r="I389" s="40"/>
      <c r="J389" s="39"/>
      <c r="K389" s="40"/>
      <c r="L389" s="39"/>
      <c r="M389" s="27"/>
      <c r="N389" s="26"/>
      <c r="O389" s="25"/>
      <c r="P389" s="26"/>
      <c r="Q389" s="25"/>
      <c r="R389" s="25"/>
      <c r="S389" s="25"/>
      <c r="T389" s="25"/>
    </row>
    <row r="390" spans="1:20" ht="19.5" customHeight="1">
      <c r="A390" s="31"/>
      <c r="B390" s="31"/>
      <c r="C390" s="46" t="s">
        <v>683</v>
      </c>
      <c r="D390" s="38"/>
      <c r="E390" s="37"/>
      <c r="F390" s="37"/>
      <c r="G390" s="37"/>
      <c r="H390" s="37"/>
      <c r="I390" s="38"/>
      <c r="J390" s="37"/>
      <c r="K390" s="38"/>
      <c r="L390" s="37"/>
      <c r="M390" s="27"/>
      <c r="N390" s="26"/>
      <c r="O390" s="25"/>
      <c r="P390" s="26"/>
      <c r="Q390" s="25"/>
      <c r="R390" s="25"/>
      <c r="S390" s="25"/>
      <c r="T390" s="25"/>
    </row>
    <row r="391" spans="1:20" ht="19.5" customHeight="1">
      <c r="A391" s="30" t="s">
        <v>46</v>
      </c>
      <c r="B391" s="31"/>
      <c r="C391" s="46" t="s">
        <v>684</v>
      </c>
      <c r="D391" s="36"/>
      <c r="E391" s="36"/>
      <c r="F391" s="36"/>
      <c r="G391" s="36"/>
      <c r="H391" s="36"/>
      <c r="I391" s="36"/>
      <c r="J391" s="406"/>
      <c r="K391" s="36"/>
      <c r="L391" s="36"/>
      <c r="M391" s="32"/>
      <c r="N391" s="26"/>
      <c r="O391" s="25"/>
      <c r="P391" s="26"/>
      <c r="Q391" s="25"/>
      <c r="R391" s="25"/>
      <c r="S391" s="25"/>
      <c r="T391" s="25"/>
    </row>
    <row r="392" spans="1:20" ht="19.5" customHeight="1">
      <c r="A392" s="31"/>
      <c r="B392" s="31"/>
      <c r="C392" s="46" t="s">
        <v>685</v>
      </c>
      <c r="D392" s="38"/>
      <c r="E392" s="38"/>
      <c r="F392" s="38"/>
      <c r="G392" s="38"/>
      <c r="H392" s="38"/>
      <c r="I392" s="38"/>
      <c r="J392" s="37"/>
      <c r="K392" s="38"/>
      <c r="L392" s="38"/>
      <c r="M392" s="27"/>
      <c r="N392" s="25"/>
      <c r="O392" s="25"/>
      <c r="P392" s="26"/>
      <c r="Q392" s="25"/>
      <c r="R392" s="25"/>
      <c r="S392" s="25"/>
      <c r="T392" s="25"/>
    </row>
    <row r="393" spans="1:20" ht="19.5" customHeight="1">
      <c r="A393" s="31"/>
      <c r="B393" s="31"/>
      <c r="C393" s="46" t="s">
        <v>45</v>
      </c>
      <c r="D393" s="38"/>
      <c r="E393" s="38"/>
      <c r="F393" s="38"/>
      <c r="G393" s="38"/>
      <c r="H393" s="38"/>
      <c r="I393" s="38"/>
      <c r="J393" s="38"/>
      <c r="K393" s="38"/>
      <c r="L393" s="38"/>
      <c r="M393" s="27"/>
      <c r="N393" s="25"/>
      <c r="O393" s="25"/>
      <c r="P393" s="26"/>
      <c r="Q393" s="25"/>
      <c r="R393" s="25"/>
      <c r="S393" s="25"/>
      <c r="T393" s="25"/>
    </row>
    <row r="394" spans="1:20" ht="15" customHeight="1">
      <c r="A394" s="30" t="s">
        <v>44</v>
      </c>
      <c r="B394" s="27"/>
      <c r="C394" s="29" t="s">
        <v>43</v>
      </c>
      <c r="D394" s="27"/>
      <c r="E394" s="27"/>
      <c r="F394" s="27"/>
      <c r="G394" s="27"/>
      <c r="H394" s="27"/>
      <c r="I394" s="27"/>
      <c r="J394" s="27"/>
      <c r="K394" s="27"/>
      <c r="L394" s="27"/>
      <c r="M394" s="27"/>
      <c r="N394" s="25"/>
      <c r="O394" s="25"/>
      <c r="P394" s="26"/>
      <c r="Q394" s="25"/>
      <c r="R394" s="25"/>
      <c r="S394" s="25"/>
      <c r="T394" s="25"/>
    </row>
    <row r="395" spans="1:20" ht="15" customHeight="1">
      <c r="A395" s="28"/>
      <c r="B395" s="27"/>
      <c r="C395" s="27"/>
      <c r="D395" s="27"/>
      <c r="E395" s="27"/>
      <c r="F395" s="27"/>
      <c r="G395" s="27"/>
      <c r="H395" s="27"/>
      <c r="I395" s="27"/>
      <c r="J395" s="27"/>
      <c r="K395" s="27"/>
      <c r="L395" s="27"/>
      <c r="M395" s="27"/>
      <c r="N395" s="25"/>
      <c r="O395" s="25"/>
      <c r="P395" s="26"/>
      <c r="Q395" s="25"/>
      <c r="R395" s="25"/>
      <c r="S395" s="25"/>
      <c r="T395" s="25"/>
    </row>
    <row r="396" spans="1:20" ht="15" customHeight="1">
      <c r="A396" s="28"/>
      <c r="B396" s="27"/>
      <c r="C396" s="27"/>
      <c r="D396" s="27"/>
      <c r="E396" s="27"/>
      <c r="F396" s="27"/>
      <c r="G396" s="27"/>
      <c r="H396" s="27"/>
      <c r="I396" s="27"/>
      <c r="J396" s="27"/>
      <c r="K396" s="27"/>
      <c r="L396" s="27"/>
      <c r="M396" s="27"/>
      <c r="N396" s="25"/>
      <c r="O396" s="25"/>
      <c r="P396" s="26"/>
      <c r="Q396" s="25"/>
      <c r="R396" s="25"/>
      <c r="S396" s="25"/>
      <c r="T396" s="25"/>
    </row>
    <row r="397" spans="1:20" ht="15" customHeight="1">
      <c r="A397" s="28"/>
      <c r="B397" s="27"/>
      <c r="C397" s="27"/>
      <c r="D397" s="27"/>
      <c r="E397" s="27"/>
      <c r="F397" s="27"/>
      <c r="G397" s="27"/>
      <c r="H397" s="27"/>
      <c r="I397" s="27"/>
      <c r="J397" s="27"/>
      <c r="K397" s="27"/>
      <c r="L397" s="27"/>
      <c r="M397" s="27"/>
      <c r="N397" s="25"/>
      <c r="O397" s="25"/>
      <c r="P397" s="26"/>
      <c r="Q397" s="25"/>
      <c r="R397" s="25"/>
      <c r="S397" s="25"/>
      <c r="T397" s="25"/>
    </row>
    <row r="398" spans="1:20" ht="15" customHeight="1">
      <c r="A398" s="28"/>
      <c r="B398" s="27"/>
      <c r="C398" s="27"/>
      <c r="D398" s="27"/>
      <c r="E398" s="27"/>
      <c r="F398" s="27"/>
      <c r="G398" s="27"/>
      <c r="H398" s="27"/>
      <c r="I398" s="27"/>
      <c r="J398" s="27"/>
      <c r="K398" s="27"/>
      <c r="L398" s="27"/>
      <c r="M398" s="27"/>
      <c r="N398" s="25"/>
      <c r="O398" s="25"/>
      <c r="P398" s="26"/>
      <c r="Q398" s="25"/>
      <c r="R398" s="25"/>
      <c r="S398" s="25"/>
      <c r="T398" s="25"/>
    </row>
    <row r="399" spans="1:20" ht="15" customHeight="1">
      <c r="A399" s="28"/>
      <c r="B399" s="27"/>
      <c r="C399" s="27"/>
      <c r="D399" s="27"/>
      <c r="E399" s="27"/>
      <c r="F399" s="27"/>
      <c r="G399" s="27"/>
      <c r="H399" s="27"/>
      <c r="I399" s="27"/>
      <c r="J399" s="27"/>
      <c r="K399" s="27"/>
      <c r="L399" s="27"/>
      <c r="M399" s="27"/>
      <c r="N399" s="25"/>
      <c r="O399" s="25"/>
      <c r="P399" s="26"/>
      <c r="Q399" s="25"/>
      <c r="R399" s="25"/>
      <c r="S399" s="25"/>
      <c r="T399" s="25"/>
    </row>
    <row r="400" spans="1:20" ht="15" customHeight="1">
      <c r="A400" s="28"/>
      <c r="B400" s="27"/>
      <c r="C400" s="27"/>
      <c r="D400" s="27"/>
      <c r="E400" s="27"/>
      <c r="F400" s="27"/>
      <c r="G400" s="27"/>
      <c r="H400" s="27"/>
      <c r="I400" s="27"/>
      <c r="J400" s="27"/>
      <c r="K400" s="27"/>
      <c r="L400" s="27"/>
      <c r="M400" s="27"/>
      <c r="N400" s="25"/>
      <c r="O400" s="25"/>
      <c r="P400" s="26"/>
      <c r="Q400" s="25"/>
      <c r="R400" s="25"/>
      <c r="S400" s="25"/>
      <c r="T400" s="25"/>
    </row>
    <row r="401" spans="1:20" ht="15" customHeight="1">
      <c r="A401" s="28"/>
      <c r="B401" s="27"/>
      <c r="C401" s="27"/>
      <c r="D401" s="27"/>
      <c r="E401" s="27"/>
      <c r="F401" s="27"/>
      <c r="G401" s="27"/>
      <c r="H401" s="27"/>
      <c r="I401" s="27"/>
      <c r="J401" s="27"/>
      <c r="K401" s="27"/>
      <c r="L401" s="27"/>
      <c r="M401" s="27"/>
      <c r="N401" s="25"/>
      <c r="O401" s="25"/>
      <c r="P401" s="26"/>
      <c r="Q401" s="25"/>
      <c r="R401" s="25"/>
      <c r="S401" s="25"/>
      <c r="T401" s="25"/>
    </row>
    <row r="402" spans="1:20" ht="15" customHeight="1">
      <c r="A402" s="28"/>
      <c r="B402" s="27"/>
      <c r="C402" s="27"/>
      <c r="D402" s="27"/>
      <c r="E402" s="27"/>
      <c r="F402" s="27"/>
      <c r="G402" s="27"/>
      <c r="H402" s="27"/>
      <c r="I402" s="27"/>
      <c r="J402" s="27"/>
      <c r="K402" s="27"/>
      <c r="L402" s="27"/>
      <c r="M402" s="27"/>
      <c r="N402" s="25"/>
      <c r="O402" s="25"/>
      <c r="P402" s="26"/>
      <c r="Q402" s="25"/>
      <c r="R402" s="25"/>
      <c r="S402" s="25"/>
      <c r="T402" s="25"/>
    </row>
    <row r="403" spans="1:20" ht="15" customHeight="1">
      <c r="A403" s="28"/>
      <c r="B403" s="27"/>
      <c r="C403" s="27"/>
      <c r="D403" s="27"/>
      <c r="E403" s="27"/>
      <c r="F403" s="27"/>
      <c r="G403" s="27"/>
      <c r="H403" s="27"/>
      <c r="I403" s="27"/>
      <c r="J403" s="27"/>
      <c r="K403" s="27"/>
      <c r="L403" s="27"/>
      <c r="M403" s="27"/>
      <c r="N403" s="25"/>
      <c r="O403" s="25"/>
      <c r="P403" s="26"/>
      <c r="Q403" s="25"/>
      <c r="R403" s="25"/>
      <c r="S403" s="25"/>
      <c r="T403" s="25"/>
    </row>
    <row r="404" spans="1:20">
      <c r="A404" s="28"/>
      <c r="B404" s="27"/>
      <c r="C404" s="27"/>
      <c r="D404" s="27"/>
      <c r="E404" s="27"/>
      <c r="F404" s="27"/>
      <c r="G404" s="27"/>
      <c r="H404" s="27"/>
      <c r="I404" s="27"/>
      <c r="J404" s="27"/>
      <c r="K404" s="27"/>
      <c r="L404" s="27"/>
      <c r="M404" s="27"/>
      <c r="N404" s="25"/>
      <c r="O404" s="25"/>
      <c r="P404" s="26"/>
      <c r="Q404" s="25"/>
      <c r="R404" s="25"/>
      <c r="S404" s="25"/>
      <c r="T404" s="25"/>
    </row>
    <row r="405" spans="1:20">
      <c r="A405" s="28"/>
      <c r="B405" s="27"/>
      <c r="C405" s="27"/>
      <c r="D405" s="27"/>
      <c r="E405" s="27"/>
      <c r="F405" s="27"/>
      <c r="G405" s="27"/>
      <c r="H405" s="27"/>
      <c r="I405" s="27"/>
      <c r="J405" s="27"/>
      <c r="K405" s="27"/>
      <c r="L405" s="27"/>
      <c r="M405" s="27"/>
      <c r="N405" s="25"/>
      <c r="O405" s="25"/>
      <c r="P405" s="26"/>
      <c r="Q405" s="25"/>
      <c r="R405" s="25"/>
      <c r="S405" s="25"/>
      <c r="T405" s="25"/>
    </row>
    <row r="406" spans="1:20">
      <c r="A406" s="28"/>
      <c r="B406" s="27"/>
      <c r="C406" s="27"/>
      <c r="D406" s="27"/>
      <c r="E406" s="27"/>
      <c r="F406" s="27"/>
      <c r="G406" s="27"/>
      <c r="H406" s="27"/>
      <c r="I406" s="27"/>
      <c r="J406" s="27"/>
      <c r="K406" s="27"/>
      <c r="L406" s="27"/>
      <c r="M406" s="27"/>
      <c r="N406" s="25"/>
      <c r="O406" s="25"/>
      <c r="P406" s="26"/>
      <c r="Q406" s="25"/>
      <c r="R406" s="25"/>
      <c r="S406" s="25"/>
      <c r="T406" s="25"/>
    </row>
    <row r="407" spans="1:20">
      <c r="A407" s="28"/>
      <c r="B407" s="27"/>
      <c r="C407" s="27"/>
      <c r="D407" s="27"/>
      <c r="E407" s="27"/>
      <c r="F407" s="27"/>
      <c r="G407" s="27"/>
      <c r="H407" s="27"/>
      <c r="I407" s="27"/>
      <c r="J407" s="27"/>
      <c r="K407" s="27"/>
      <c r="L407" s="27"/>
      <c r="M407" s="27"/>
      <c r="N407" s="25"/>
      <c r="O407" s="25"/>
      <c r="P407" s="26"/>
      <c r="Q407" s="25"/>
      <c r="R407" s="25"/>
      <c r="S407" s="25"/>
      <c r="T407" s="25"/>
    </row>
    <row r="408" spans="1:20">
      <c r="A408" s="28"/>
      <c r="B408" s="27"/>
      <c r="C408" s="27"/>
      <c r="D408" s="27"/>
      <c r="E408" s="27"/>
      <c r="F408" s="27"/>
      <c r="G408" s="27"/>
      <c r="H408" s="27"/>
      <c r="I408" s="27"/>
      <c r="J408" s="27"/>
      <c r="K408" s="27"/>
      <c r="L408" s="27"/>
      <c r="M408" s="27"/>
      <c r="N408" s="25"/>
      <c r="O408" s="25"/>
      <c r="P408" s="26"/>
      <c r="Q408" s="25"/>
      <c r="R408" s="25"/>
      <c r="S408" s="25"/>
      <c r="T408" s="25"/>
    </row>
    <row r="409" spans="1:20">
      <c r="A409" s="28"/>
      <c r="B409" s="27"/>
      <c r="C409" s="27"/>
      <c r="D409" s="27"/>
      <c r="E409" s="27"/>
      <c r="F409" s="27"/>
      <c r="G409" s="27"/>
      <c r="H409" s="27"/>
      <c r="I409" s="27"/>
      <c r="J409" s="27"/>
      <c r="K409" s="27"/>
      <c r="L409" s="27"/>
      <c r="M409" s="27"/>
      <c r="N409" s="25"/>
      <c r="O409" s="25"/>
      <c r="P409" s="26"/>
      <c r="Q409" s="25"/>
      <c r="R409" s="25"/>
      <c r="S409" s="25"/>
      <c r="T409" s="25"/>
    </row>
    <row r="410" spans="1:20">
      <c r="A410" s="28"/>
      <c r="B410" s="27"/>
      <c r="C410" s="27"/>
      <c r="D410" s="27"/>
      <c r="E410" s="27"/>
      <c r="F410" s="27"/>
      <c r="G410" s="27"/>
      <c r="H410" s="27"/>
      <c r="I410" s="27"/>
      <c r="J410" s="27"/>
      <c r="K410" s="27"/>
      <c r="L410" s="27"/>
      <c r="M410" s="27"/>
      <c r="N410" s="25"/>
      <c r="O410" s="25"/>
      <c r="P410" s="26"/>
      <c r="Q410" s="25"/>
      <c r="R410" s="25"/>
      <c r="S410" s="25"/>
      <c r="T410" s="25"/>
    </row>
    <row r="411" spans="1:20">
      <c r="A411" s="28"/>
      <c r="B411" s="27"/>
      <c r="C411" s="27"/>
      <c r="D411" s="27"/>
      <c r="E411" s="27"/>
      <c r="F411" s="27"/>
      <c r="G411" s="27"/>
      <c r="H411" s="27"/>
      <c r="I411" s="27"/>
      <c r="J411" s="27"/>
      <c r="K411" s="27"/>
      <c r="L411" s="27"/>
      <c r="M411" s="27"/>
      <c r="N411" s="25"/>
      <c r="O411" s="25"/>
      <c r="P411" s="26"/>
      <c r="Q411" s="25"/>
      <c r="R411" s="25"/>
      <c r="S411" s="25"/>
      <c r="T411" s="25"/>
    </row>
    <row r="412" spans="1:20">
      <c r="A412" s="28"/>
      <c r="B412" s="27"/>
      <c r="C412" s="27"/>
      <c r="D412" s="27"/>
      <c r="E412" s="27"/>
      <c r="F412" s="27"/>
      <c r="G412" s="27"/>
      <c r="H412" s="27"/>
      <c r="I412" s="27"/>
      <c r="J412" s="27"/>
      <c r="K412" s="27"/>
      <c r="L412" s="27"/>
      <c r="M412" s="27"/>
      <c r="N412" s="25"/>
      <c r="O412" s="25"/>
      <c r="P412" s="26"/>
      <c r="Q412" s="25"/>
      <c r="R412" s="25"/>
      <c r="S412" s="25"/>
      <c r="T412" s="25"/>
    </row>
    <row r="413" spans="1:20">
      <c r="A413" s="28"/>
      <c r="B413" s="27"/>
      <c r="C413" s="27"/>
      <c r="D413" s="27"/>
      <c r="E413" s="27"/>
      <c r="F413" s="27"/>
      <c r="G413" s="27"/>
      <c r="H413" s="27"/>
      <c r="I413" s="27"/>
      <c r="J413" s="27"/>
      <c r="K413" s="27"/>
      <c r="L413" s="27"/>
      <c r="M413" s="27"/>
      <c r="N413" s="25"/>
      <c r="O413" s="25"/>
      <c r="P413" s="26"/>
      <c r="Q413" s="25"/>
      <c r="R413" s="25"/>
      <c r="S413" s="25"/>
      <c r="T413" s="25"/>
    </row>
    <row r="414" spans="1:20">
      <c r="A414" s="28"/>
      <c r="B414" s="27"/>
      <c r="C414" s="27"/>
      <c r="D414" s="27"/>
      <c r="E414" s="27"/>
      <c r="F414" s="27"/>
      <c r="G414" s="27"/>
      <c r="H414" s="27"/>
      <c r="I414" s="27"/>
      <c r="J414" s="27"/>
      <c r="K414" s="27"/>
      <c r="L414" s="27"/>
      <c r="M414" s="27"/>
      <c r="N414" s="25"/>
      <c r="O414" s="25"/>
      <c r="P414" s="26"/>
      <c r="Q414" s="25"/>
      <c r="R414" s="25"/>
      <c r="S414" s="25"/>
      <c r="T414" s="25"/>
    </row>
    <row r="415" spans="1:20">
      <c r="C415" s="27"/>
      <c r="D415" s="27"/>
      <c r="E415" s="27"/>
      <c r="F415" s="27"/>
      <c r="G415" s="27"/>
      <c r="H415" s="27"/>
      <c r="I415" s="27"/>
      <c r="J415" s="27"/>
      <c r="K415" s="27"/>
      <c r="L415" s="27"/>
      <c r="M415" s="27"/>
      <c r="N415" s="25"/>
      <c r="O415" s="25"/>
      <c r="P415" s="26"/>
      <c r="Q415" s="25"/>
      <c r="R415" s="25"/>
      <c r="S415" s="25"/>
      <c r="T415" s="25"/>
    </row>
    <row r="416" spans="1:20">
      <c r="C416" s="27"/>
      <c r="D416" s="27"/>
      <c r="E416" s="27"/>
      <c r="F416" s="27"/>
      <c r="G416" s="27"/>
      <c r="H416" s="27"/>
      <c r="I416" s="27"/>
      <c r="J416" s="27"/>
      <c r="K416" s="27"/>
      <c r="L416" s="27"/>
      <c r="M416" s="27"/>
      <c r="N416" s="25"/>
      <c r="O416" s="25"/>
      <c r="P416" s="26"/>
      <c r="Q416" s="25"/>
      <c r="R416" s="25"/>
      <c r="S416" s="25"/>
      <c r="T416" s="25"/>
    </row>
    <row r="417" spans="3:20">
      <c r="C417" s="27"/>
      <c r="D417" s="27"/>
      <c r="E417" s="27"/>
      <c r="F417" s="27"/>
      <c r="G417" s="27"/>
      <c r="H417" s="27"/>
      <c r="I417" s="27"/>
      <c r="J417" s="27"/>
      <c r="K417" s="27"/>
      <c r="L417" s="27"/>
      <c r="M417" s="27"/>
      <c r="N417" s="25"/>
      <c r="O417" s="25"/>
      <c r="P417" s="26"/>
      <c r="Q417" s="25"/>
      <c r="R417" s="25"/>
      <c r="S417" s="25"/>
      <c r="T417" s="25"/>
    </row>
    <row r="418" spans="3:20">
      <c r="C418" s="27"/>
      <c r="D418" s="27"/>
      <c r="E418" s="27"/>
      <c r="F418" s="27"/>
      <c r="G418" s="27"/>
      <c r="H418" s="27"/>
      <c r="I418" s="27"/>
      <c r="J418" s="27"/>
      <c r="K418" s="27"/>
      <c r="L418" s="27"/>
      <c r="M418" s="27"/>
      <c r="N418" s="25"/>
      <c r="O418" s="25"/>
      <c r="P418" s="26"/>
      <c r="Q418" s="25"/>
      <c r="R418" s="25"/>
      <c r="S418" s="25"/>
      <c r="T418" s="25"/>
    </row>
    <row r="419" spans="3:20">
      <c r="C419" s="27"/>
      <c r="D419" s="27"/>
      <c r="E419" s="27"/>
      <c r="F419" s="27"/>
      <c r="G419" s="27"/>
      <c r="H419" s="27"/>
      <c r="I419" s="27"/>
      <c r="J419" s="27"/>
      <c r="K419" s="27"/>
      <c r="L419" s="27"/>
      <c r="M419" s="27"/>
      <c r="N419" s="25"/>
      <c r="O419" s="25"/>
      <c r="P419" s="26"/>
      <c r="Q419" s="25"/>
      <c r="R419" s="25"/>
      <c r="S419" s="25"/>
      <c r="T419" s="25"/>
    </row>
    <row r="420" spans="3:20">
      <c r="C420" s="27"/>
      <c r="D420" s="27"/>
      <c r="E420" s="27"/>
      <c r="F420" s="27"/>
      <c r="G420" s="27"/>
      <c r="H420" s="27"/>
      <c r="I420" s="27"/>
      <c r="J420" s="27"/>
      <c r="K420" s="27"/>
      <c r="L420" s="27"/>
      <c r="M420" s="27"/>
      <c r="N420" s="25"/>
      <c r="O420" s="25"/>
      <c r="P420" s="26"/>
      <c r="Q420" s="25"/>
      <c r="R420" s="25"/>
      <c r="S420" s="25"/>
      <c r="T420" s="25"/>
    </row>
    <row r="421" spans="3:20">
      <c r="C421" s="27"/>
      <c r="D421" s="27"/>
      <c r="E421" s="27"/>
      <c r="F421" s="27"/>
      <c r="G421" s="27"/>
      <c r="H421" s="27"/>
      <c r="I421" s="27"/>
      <c r="J421" s="27"/>
      <c r="K421" s="27"/>
      <c r="L421" s="27"/>
      <c r="M421" s="27"/>
      <c r="N421" s="25"/>
      <c r="O421" s="25"/>
      <c r="P421" s="26"/>
      <c r="Q421" s="25"/>
      <c r="R421" s="25"/>
      <c r="S421" s="25"/>
      <c r="T421" s="25"/>
    </row>
    <row r="422" spans="3:20">
      <c r="C422" s="27"/>
      <c r="D422" s="27"/>
      <c r="E422" s="27"/>
      <c r="F422" s="27"/>
      <c r="G422" s="27"/>
      <c r="H422" s="27"/>
      <c r="I422" s="27"/>
      <c r="J422" s="27"/>
      <c r="K422" s="27"/>
      <c r="L422" s="27"/>
      <c r="M422" s="27"/>
      <c r="N422" s="25"/>
      <c r="O422" s="25"/>
      <c r="P422" s="26"/>
      <c r="Q422" s="25"/>
      <c r="R422" s="25"/>
      <c r="S422" s="25"/>
      <c r="T422" s="25"/>
    </row>
    <row r="423" spans="3:20">
      <c r="C423" s="27"/>
      <c r="D423" s="27"/>
      <c r="E423" s="27"/>
      <c r="F423" s="27"/>
      <c r="G423" s="27"/>
      <c r="H423" s="27"/>
      <c r="I423" s="27"/>
      <c r="J423" s="27"/>
      <c r="K423" s="27"/>
      <c r="L423" s="27"/>
      <c r="M423" s="27"/>
      <c r="N423" s="25"/>
      <c r="O423" s="25"/>
      <c r="P423" s="26"/>
      <c r="Q423" s="25"/>
      <c r="R423" s="25"/>
      <c r="S423" s="25"/>
      <c r="T423" s="25"/>
    </row>
  </sheetData>
  <mergeCells count="11">
    <mergeCell ref="K225:M225"/>
    <mergeCell ref="L226:M226"/>
    <mergeCell ref="N245:S245"/>
    <mergeCell ref="K312:M312"/>
    <mergeCell ref="L313:M313"/>
    <mergeCell ref="L146:M146"/>
    <mergeCell ref="L1:M1"/>
    <mergeCell ref="L2:M2"/>
    <mergeCell ref="L76:M76"/>
    <mergeCell ref="L77:M77"/>
    <mergeCell ref="L145:M145"/>
  </mergeCells>
  <conditionalFormatting sqref="N39 N33:N36">
    <cfRule type="cellIs" dxfId="1" priority="1" stopIfTrue="1" operator="equal">
      <formula>"ERROR MW detail"</formula>
    </cfRule>
  </conditionalFormatting>
  <pageMargins left="0.56999999999999995" right="0.3" top="0.75" bottom="0.5" header="0.28000000000000003" footer="0.08"/>
  <pageSetup scale="53" fitToHeight="5" orientation="portrait" r:id="rId1"/>
  <headerFooter alignWithMargins="0"/>
  <rowBreaks count="5" manualBreakCount="5">
    <brk id="75" max="12" man="1"/>
    <brk id="144" max="12" man="1"/>
    <brk id="224" max="12" man="1"/>
    <brk id="311" max="12" man="1"/>
    <brk id="394" max="12"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314"/>
  <sheetViews>
    <sheetView topLeftCell="A52" zoomScale="75" zoomScaleNormal="75" zoomScaleSheetLayoutView="55" workbookViewId="0">
      <selection activeCell="P73" sqref="P73"/>
    </sheetView>
  </sheetViews>
  <sheetFormatPr defaultColWidth="11.28515625" defaultRowHeight="15"/>
  <cols>
    <col min="1" max="1" width="7.7109375" style="553" customWidth="1"/>
    <col min="2" max="2" width="1.85546875" style="553" customWidth="1"/>
    <col min="3" max="3" width="49.28515625" style="553" customWidth="1"/>
    <col min="4" max="4" width="15.7109375" style="553" bestFit="1" customWidth="1"/>
    <col min="5" max="5" width="18.5703125" style="553" customWidth="1"/>
    <col min="6" max="6" width="16.7109375" style="553" customWidth="1"/>
    <col min="7" max="7" width="18.140625" style="553" customWidth="1"/>
    <col min="8" max="8" width="17.85546875" style="553" customWidth="1"/>
    <col min="9" max="10" width="16.42578125" style="553" customWidth="1"/>
    <col min="11" max="11" width="18.28515625" style="553" customWidth="1"/>
    <col min="12" max="12" width="19.140625" style="553" customWidth="1"/>
    <col min="13" max="13" width="16.42578125" style="553" customWidth="1"/>
    <col min="14" max="14" width="17.85546875" style="553" customWidth="1"/>
    <col min="15" max="15" width="22" style="553" customWidth="1"/>
    <col min="16" max="16" width="19.85546875" style="553" bestFit="1" customWidth="1"/>
    <col min="17" max="17" width="18.42578125" style="553" customWidth="1"/>
    <col min="18" max="16384" width="11.28515625" style="553"/>
  </cols>
  <sheetData>
    <row r="1" spans="1:65" ht="15.75">
      <c r="A1" s="552"/>
      <c r="N1" s="554"/>
      <c r="O1" s="555"/>
    </row>
    <row r="2" spans="1:65" ht="15.75">
      <c r="A2" s="552"/>
      <c r="N2" s="554"/>
      <c r="O2" s="555"/>
    </row>
    <row r="4" spans="1:65">
      <c r="N4" s="555" t="s">
        <v>686</v>
      </c>
      <c r="O4" s="555"/>
    </row>
    <row r="5" spans="1:65">
      <c r="C5" s="556" t="s">
        <v>451</v>
      </c>
      <c r="D5" s="556"/>
      <c r="E5" s="556"/>
      <c r="F5" s="556"/>
      <c r="G5" s="557" t="s">
        <v>18</v>
      </c>
      <c r="H5" s="556"/>
      <c r="I5" s="556"/>
      <c r="J5" s="556"/>
      <c r="K5" s="558"/>
      <c r="M5" s="559"/>
      <c r="N5" s="560" t="s">
        <v>735</v>
      </c>
      <c r="O5" s="560"/>
      <c r="P5" s="561"/>
      <c r="Q5" s="562"/>
      <c r="R5" s="561"/>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row>
    <row r="6" spans="1:65">
      <c r="C6" s="556"/>
      <c r="D6" s="556"/>
      <c r="E6" s="563" t="s">
        <v>5</v>
      </c>
      <c r="F6" s="563"/>
      <c r="G6" s="563" t="s">
        <v>452</v>
      </c>
      <c r="H6" s="563"/>
      <c r="I6" s="563"/>
      <c r="J6" s="563"/>
      <c r="K6" s="558"/>
      <c r="M6" s="559"/>
      <c r="N6" s="558"/>
      <c r="O6" s="558"/>
      <c r="P6" s="561"/>
      <c r="Q6" s="564"/>
      <c r="R6" s="561"/>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row>
    <row r="7" spans="1:65">
      <c r="C7" s="559"/>
      <c r="D7" s="559"/>
      <c r="E7" s="559"/>
      <c r="F7" s="559"/>
      <c r="G7" s="559"/>
      <c r="H7" s="559"/>
      <c r="I7" s="559"/>
      <c r="J7" s="559"/>
      <c r="K7" s="559"/>
      <c r="M7" s="559"/>
      <c r="N7" s="559" t="s">
        <v>453</v>
      </c>
      <c r="O7" s="559"/>
      <c r="P7" s="561"/>
      <c r="Q7" s="562"/>
      <c r="R7" s="561"/>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row>
    <row r="8" spans="1:65">
      <c r="A8" s="565"/>
      <c r="C8" s="559"/>
      <c r="D8" s="559"/>
      <c r="E8" s="559"/>
      <c r="F8" s="559"/>
      <c r="G8" s="566" t="s">
        <v>19</v>
      </c>
      <c r="H8" s="559"/>
      <c r="I8" s="559"/>
      <c r="J8" s="559"/>
      <c r="K8" s="559"/>
      <c r="L8" s="559"/>
      <c r="M8" s="559"/>
      <c r="N8" s="559"/>
      <c r="O8" s="559"/>
      <c r="P8" s="561"/>
      <c r="Q8" s="562"/>
      <c r="R8" s="561"/>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row>
    <row r="9" spans="1:65">
      <c r="A9" s="565"/>
      <c r="C9" s="559"/>
      <c r="D9" s="559"/>
      <c r="E9" s="559"/>
      <c r="F9" s="559"/>
      <c r="G9" s="567"/>
      <c r="H9" s="559"/>
      <c r="I9" s="559"/>
      <c r="J9" s="559"/>
      <c r="K9" s="559"/>
      <c r="L9" s="559"/>
      <c r="M9" s="559"/>
      <c r="N9" s="559"/>
      <c r="O9" s="559"/>
      <c r="P9" s="561"/>
      <c r="Q9" s="562"/>
      <c r="R9" s="561"/>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row>
    <row r="10" spans="1:65">
      <c r="A10" s="565"/>
      <c r="C10" s="559" t="s">
        <v>687</v>
      </c>
      <c r="D10" s="559"/>
      <c r="E10" s="559"/>
      <c r="F10" s="559"/>
      <c r="G10" s="567"/>
      <c r="H10" s="559"/>
      <c r="I10" s="559"/>
      <c r="J10" s="559"/>
      <c r="K10" s="559"/>
      <c r="L10" s="559"/>
      <c r="M10" s="559"/>
      <c r="N10" s="559"/>
      <c r="O10" s="559"/>
      <c r="P10" s="561"/>
      <c r="Q10" s="562"/>
      <c r="R10" s="561"/>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row>
    <row r="11" spans="1:65">
      <c r="A11" s="565"/>
      <c r="C11" s="559"/>
      <c r="D11" s="559"/>
      <c r="E11" s="559"/>
      <c r="F11" s="559"/>
      <c r="G11" s="567"/>
      <c r="L11" s="559"/>
      <c r="M11" s="559"/>
      <c r="N11" s="559"/>
      <c r="O11" s="559"/>
      <c r="P11" s="561"/>
      <c r="Q11" s="561"/>
      <c r="R11" s="561"/>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row>
    <row r="12" spans="1:65">
      <c r="A12" s="565"/>
      <c r="C12" s="559"/>
      <c r="D12" s="559"/>
      <c r="E12" s="559"/>
      <c r="F12" s="559"/>
      <c r="G12" s="559"/>
      <c r="L12" s="568"/>
      <c r="M12" s="559"/>
      <c r="N12" s="559"/>
      <c r="O12" s="559"/>
      <c r="P12" s="561"/>
      <c r="Q12" s="561"/>
      <c r="R12" s="561"/>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row>
    <row r="13" spans="1:65">
      <c r="C13" s="569" t="s">
        <v>20</v>
      </c>
      <c r="D13" s="569"/>
      <c r="E13" s="569" t="s">
        <v>21</v>
      </c>
      <c r="F13" s="569"/>
      <c r="G13" s="569" t="s">
        <v>22</v>
      </c>
      <c r="L13" s="570" t="s">
        <v>23</v>
      </c>
      <c r="M13" s="563"/>
      <c r="N13" s="570"/>
      <c r="O13" s="570"/>
      <c r="P13" s="571"/>
      <c r="Q13" s="570"/>
      <c r="R13" s="572"/>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row>
    <row r="14" spans="1:65" ht="15.75">
      <c r="C14" s="573"/>
      <c r="D14" s="573"/>
      <c r="E14" s="574" t="s">
        <v>688</v>
      </c>
      <c r="F14" s="574"/>
      <c r="G14" s="563"/>
      <c r="M14" s="563"/>
      <c r="P14" s="571"/>
      <c r="Q14" s="575"/>
      <c r="R14" s="572"/>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row>
    <row r="15" spans="1:65" ht="15.75">
      <c r="A15" s="565" t="s">
        <v>24</v>
      </c>
      <c r="C15" s="573"/>
      <c r="D15" s="573"/>
      <c r="E15" s="576" t="s">
        <v>454</v>
      </c>
      <c r="F15" s="576"/>
      <c r="G15" s="577" t="s">
        <v>25</v>
      </c>
      <c r="L15" s="577" t="s">
        <v>26</v>
      </c>
      <c r="M15" s="563"/>
      <c r="P15" s="561"/>
      <c r="Q15" s="578"/>
      <c r="R15" s="572"/>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row>
    <row r="16" spans="1:65" ht="15.75">
      <c r="A16" s="565" t="s">
        <v>27</v>
      </c>
      <c r="C16" s="579"/>
      <c r="D16" s="579"/>
      <c r="E16" s="563"/>
      <c r="F16" s="563"/>
      <c r="G16" s="563"/>
      <c r="L16" s="563"/>
      <c r="M16" s="563"/>
      <c r="N16" s="563"/>
      <c r="O16" s="563"/>
      <c r="P16" s="561"/>
      <c r="Q16" s="571"/>
      <c r="R16" s="572"/>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row>
    <row r="17" spans="1:65" ht="15.75">
      <c r="A17" s="580"/>
      <c r="C17" s="573"/>
      <c r="D17" s="573"/>
      <c r="E17" s="563"/>
      <c r="F17" s="563"/>
      <c r="G17" s="563"/>
      <c r="L17" s="563"/>
      <c r="M17" s="563"/>
      <c r="N17" s="563"/>
      <c r="O17" s="563"/>
      <c r="P17" s="561"/>
      <c r="Q17" s="571"/>
      <c r="R17" s="572"/>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row>
    <row r="18" spans="1:65">
      <c r="A18" s="581">
        <v>1</v>
      </c>
      <c r="C18" s="573" t="s">
        <v>455</v>
      </c>
      <c r="D18" s="573"/>
      <c r="E18" s="582" t="s">
        <v>456</v>
      </c>
      <c r="F18" s="582"/>
      <c r="G18" s="583">
        <v>1007298882.2832692</v>
      </c>
      <c r="M18" s="563"/>
      <c r="N18" s="563"/>
      <c r="O18" s="563"/>
      <c r="P18" s="561"/>
      <c r="Q18" s="571"/>
      <c r="R18" s="572"/>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row>
    <row r="19" spans="1:65">
      <c r="A19" s="581">
        <v>2</v>
      </c>
      <c r="C19" s="573" t="s">
        <v>457</v>
      </c>
      <c r="D19" s="573"/>
      <c r="E19" s="582" t="s">
        <v>458</v>
      </c>
      <c r="F19" s="582"/>
      <c r="G19" s="583">
        <v>721621918.69584548</v>
      </c>
      <c r="M19" s="563"/>
      <c r="N19" s="563"/>
      <c r="O19" s="563"/>
      <c r="P19" s="561"/>
      <c r="Q19" s="571"/>
      <c r="R19" s="572"/>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row>
    <row r="20" spans="1:65">
      <c r="A20" s="581"/>
      <c r="E20" s="582"/>
      <c r="F20" s="582"/>
      <c r="M20" s="563"/>
      <c r="N20" s="563"/>
      <c r="O20" s="563"/>
      <c r="P20" s="561"/>
      <c r="Q20" s="571"/>
      <c r="R20" s="572"/>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row>
    <row r="21" spans="1:65">
      <c r="A21" s="581"/>
      <c r="C21" s="573" t="s">
        <v>459</v>
      </c>
      <c r="D21" s="573"/>
      <c r="E21" s="582"/>
      <c r="F21" s="582"/>
      <c r="G21" s="563"/>
      <c r="L21" s="563"/>
      <c r="M21" s="563"/>
      <c r="N21" s="563"/>
      <c r="O21" s="563"/>
      <c r="P21" s="571"/>
      <c r="Q21" s="571"/>
      <c r="R21" s="572"/>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row>
    <row r="22" spans="1:65">
      <c r="A22" s="581">
        <v>3</v>
      </c>
      <c r="C22" s="573" t="s">
        <v>460</v>
      </c>
      <c r="D22" s="573"/>
      <c r="E22" s="582" t="s">
        <v>461</v>
      </c>
      <c r="F22" s="582"/>
      <c r="G22" s="583">
        <v>52474163</v>
      </c>
      <c r="M22" s="563"/>
      <c r="N22" s="563"/>
      <c r="O22" s="563"/>
      <c r="P22" s="571"/>
      <c r="Q22" s="571"/>
      <c r="R22" s="572"/>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row>
    <row r="23" spans="1:65" ht="15.75">
      <c r="A23" s="581">
        <v>4</v>
      </c>
      <c r="C23" s="573" t="s">
        <v>462</v>
      </c>
      <c r="D23" s="573"/>
      <c r="E23" s="582" t="s">
        <v>463</v>
      </c>
      <c r="F23" s="582"/>
      <c r="G23" s="584">
        <f>IF(G22=0,0,G22/G18)</f>
        <v>5.2093935497134203E-2</v>
      </c>
      <c r="L23" s="289">
        <f>G23</f>
        <v>5.2093935497134203E-2</v>
      </c>
      <c r="M23" s="563"/>
      <c r="N23" s="585"/>
      <c r="O23" s="585"/>
      <c r="P23" s="586"/>
      <c r="Q23" s="587"/>
      <c r="R23" s="572"/>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row>
    <row r="24" spans="1:65" ht="15.75">
      <c r="A24" s="581"/>
      <c r="C24" s="573"/>
      <c r="D24" s="573"/>
      <c r="E24" s="582"/>
      <c r="F24" s="582"/>
      <c r="G24" s="584"/>
      <c r="L24" s="289"/>
      <c r="M24" s="563"/>
      <c r="N24" s="585"/>
      <c r="O24" s="585"/>
      <c r="P24" s="586"/>
      <c r="Q24" s="587"/>
      <c r="R24" s="572"/>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row>
    <row r="25" spans="1:65" ht="15.75">
      <c r="A25" s="588"/>
      <c r="B25" s="517"/>
      <c r="C25" s="573" t="s">
        <v>464</v>
      </c>
      <c r="D25" s="573"/>
      <c r="E25" s="589"/>
      <c r="F25" s="589"/>
      <c r="G25" s="563"/>
      <c r="H25" s="517"/>
      <c r="I25" s="517"/>
      <c r="J25" s="517"/>
      <c r="K25" s="517"/>
      <c r="L25" s="563"/>
      <c r="M25" s="563"/>
      <c r="N25" s="585"/>
      <c r="O25" s="585"/>
      <c r="P25" s="586"/>
      <c r="Q25" s="587"/>
      <c r="R25" s="572"/>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row>
    <row r="26" spans="1:65" ht="15.75">
      <c r="A26" s="588" t="s">
        <v>465</v>
      </c>
      <c r="B26" s="517"/>
      <c r="C26" s="573" t="s">
        <v>466</v>
      </c>
      <c r="D26" s="573"/>
      <c r="E26" s="582" t="s">
        <v>467</v>
      </c>
      <c r="F26" s="582"/>
      <c r="G26" s="583">
        <v>2437961</v>
      </c>
      <c r="H26" s="517"/>
      <c r="I26" s="517"/>
      <c r="J26" s="517"/>
      <c r="K26" s="517"/>
      <c r="L26" s="517"/>
      <c r="M26" s="563"/>
      <c r="N26" s="585"/>
      <c r="O26" s="585"/>
      <c r="P26" s="586"/>
      <c r="Q26" s="587"/>
      <c r="R26" s="572"/>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row>
    <row r="27" spans="1:65" ht="15.75">
      <c r="A27" s="588" t="s">
        <v>468</v>
      </c>
      <c r="B27" s="517"/>
      <c r="C27" s="573" t="s">
        <v>469</v>
      </c>
      <c r="D27" s="573"/>
      <c r="E27" s="582" t="s">
        <v>470</v>
      </c>
      <c r="F27" s="582"/>
      <c r="G27" s="584">
        <f>IF(G26=0,0,G26/G18)</f>
        <v>2.4202955477065692E-3</v>
      </c>
      <c r="H27" s="517"/>
      <c r="I27" s="517"/>
      <c r="J27" s="517"/>
      <c r="K27" s="517"/>
      <c r="L27" s="289">
        <f>G27</f>
        <v>2.4202955477065692E-3</v>
      </c>
      <c r="M27" s="563"/>
      <c r="N27" s="585"/>
      <c r="O27" s="585"/>
      <c r="P27" s="586"/>
      <c r="Q27" s="587"/>
      <c r="R27" s="572"/>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row>
    <row r="28" spans="1:65" ht="15.75">
      <c r="A28" s="581"/>
      <c r="C28" s="573"/>
      <c r="D28" s="573"/>
      <c r="E28" s="582"/>
      <c r="F28" s="582"/>
      <c r="G28" s="584"/>
      <c r="L28" s="289"/>
      <c r="M28" s="563"/>
      <c r="N28" s="585"/>
      <c r="O28" s="585"/>
      <c r="P28" s="586"/>
      <c r="Q28" s="587"/>
      <c r="R28" s="572"/>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row>
    <row r="29" spans="1:65">
      <c r="A29" s="590"/>
      <c r="C29" s="573" t="s">
        <v>471</v>
      </c>
      <c r="D29" s="573"/>
      <c r="E29" s="589"/>
      <c r="F29" s="589"/>
      <c r="G29" s="563"/>
      <c r="L29" s="563"/>
      <c r="M29" s="563"/>
      <c r="N29" s="563"/>
      <c r="O29" s="563"/>
      <c r="P29" s="571"/>
      <c r="Q29" s="563"/>
      <c r="R29" s="572"/>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row>
    <row r="30" spans="1:65" ht="15.75">
      <c r="A30" s="590" t="s">
        <v>472</v>
      </c>
      <c r="C30" s="573" t="s">
        <v>473</v>
      </c>
      <c r="D30" s="573"/>
      <c r="E30" s="582" t="s">
        <v>474</v>
      </c>
      <c r="F30" s="582"/>
      <c r="G30" s="583">
        <v>1770168</v>
      </c>
      <c r="M30" s="563"/>
      <c r="N30" s="591"/>
      <c r="O30" s="591"/>
      <c r="P30" s="571"/>
      <c r="Q30" s="592"/>
      <c r="R30" s="572"/>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row>
    <row r="31" spans="1:65" ht="15.75">
      <c r="A31" s="590" t="s">
        <v>475</v>
      </c>
      <c r="C31" s="573" t="s">
        <v>476</v>
      </c>
      <c r="D31" s="573"/>
      <c r="E31" s="582" t="s">
        <v>477</v>
      </c>
      <c r="F31" s="582"/>
      <c r="G31" s="584">
        <f>IF(G30=0,0,G30/G18)</f>
        <v>1.7573413721928457E-3</v>
      </c>
      <c r="L31" s="289">
        <f>G31</f>
        <v>1.7573413721928457E-3</v>
      </c>
      <c r="M31" s="563"/>
      <c r="N31" s="585"/>
      <c r="O31" s="585"/>
      <c r="P31" s="571"/>
      <c r="Q31" s="587"/>
      <c r="R31" s="572"/>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row>
    <row r="32" spans="1:65">
      <c r="A32" s="590"/>
      <c r="C32" s="573"/>
      <c r="D32" s="573"/>
      <c r="E32" s="582"/>
      <c r="F32" s="582"/>
      <c r="G32" s="563"/>
      <c r="L32" s="563"/>
      <c r="M32" s="563"/>
      <c r="R32" s="572"/>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row>
    <row r="33" spans="1:65" ht="15.75">
      <c r="A33" s="593" t="s">
        <v>478</v>
      </c>
      <c r="B33" s="594"/>
      <c r="C33" s="579" t="s">
        <v>479</v>
      </c>
      <c r="D33" s="579"/>
      <c r="E33" s="574" t="s">
        <v>480</v>
      </c>
      <c r="F33" s="574"/>
      <c r="G33" s="595"/>
      <c r="L33" s="290">
        <f>L23+L27+L31</f>
        <v>5.6271572417033622E-2</v>
      </c>
      <c r="M33" s="563"/>
      <c r="R33" s="572"/>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row>
    <row r="34" spans="1:65">
      <c r="A34" s="590"/>
      <c r="C34" s="573"/>
      <c r="D34" s="573"/>
      <c r="E34" s="582"/>
      <c r="F34" s="582"/>
      <c r="G34" s="563"/>
      <c r="L34" s="563"/>
      <c r="M34" s="563"/>
      <c r="N34" s="563"/>
      <c r="O34" s="563"/>
      <c r="P34" s="571"/>
      <c r="Q34" s="596"/>
      <c r="R34" s="572"/>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row>
    <row r="35" spans="1:65">
      <c r="A35" s="588"/>
      <c r="B35" s="597"/>
      <c r="C35" s="563" t="s">
        <v>481</v>
      </c>
      <c r="D35" s="563"/>
      <c r="E35" s="582"/>
      <c r="F35" s="582"/>
      <c r="G35" s="563"/>
      <c r="L35" s="563"/>
      <c r="M35" s="598"/>
      <c r="N35" s="597"/>
      <c r="O35" s="597"/>
      <c r="R35" s="571" t="s">
        <v>5</v>
      </c>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row>
    <row r="36" spans="1:65">
      <c r="A36" s="590" t="s">
        <v>482</v>
      </c>
      <c r="B36" s="597"/>
      <c r="C36" s="563" t="s">
        <v>28</v>
      </c>
      <c r="D36" s="563"/>
      <c r="E36" s="582" t="s">
        <v>483</v>
      </c>
      <c r="F36" s="582"/>
      <c r="G36" s="583">
        <v>0</v>
      </c>
      <c r="L36" s="563"/>
      <c r="M36" s="598"/>
      <c r="N36" s="597"/>
      <c r="O36" s="597"/>
      <c r="R36" s="571"/>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row>
    <row r="37" spans="1:65" ht="15.75">
      <c r="A37" s="590" t="s">
        <v>484</v>
      </c>
      <c r="B37" s="597"/>
      <c r="C37" s="563" t="s">
        <v>485</v>
      </c>
      <c r="D37" s="563"/>
      <c r="E37" s="582" t="s">
        <v>486</v>
      </c>
      <c r="F37" s="582"/>
      <c r="G37" s="584">
        <f>G36/G19</f>
        <v>0</v>
      </c>
      <c r="L37" s="289">
        <f>G37</f>
        <v>0</v>
      </c>
      <c r="M37" s="598"/>
      <c r="N37" s="597"/>
      <c r="O37" s="597"/>
      <c r="P37" s="571"/>
      <c r="Q37" s="571"/>
      <c r="R37" s="571"/>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row>
    <row r="38" spans="1:65">
      <c r="A38" s="590"/>
      <c r="C38" s="563"/>
      <c r="D38" s="563"/>
      <c r="E38" s="582"/>
      <c r="F38" s="582"/>
      <c r="G38" s="563"/>
      <c r="L38" s="563"/>
      <c r="M38" s="563"/>
      <c r="P38" s="561"/>
      <c r="Q38" s="571"/>
      <c r="R38" s="572"/>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row>
    <row r="39" spans="1:65">
      <c r="A39" s="590"/>
      <c r="C39" s="573" t="s">
        <v>29</v>
      </c>
      <c r="D39" s="573"/>
      <c r="E39" s="599"/>
      <c r="F39" s="599"/>
      <c r="M39" s="563"/>
      <c r="P39" s="571"/>
      <c r="Q39" s="571"/>
      <c r="R39" s="572"/>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row>
    <row r="40" spans="1:65">
      <c r="A40" s="590" t="s">
        <v>487</v>
      </c>
      <c r="C40" s="573" t="s">
        <v>488</v>
      </c>
      <c r="D40" s="573"/>
      <c r="E40" s="582" t="s">
        <v>489</v>
      </c>
      <c r="F40" s="582"/>
      <c r="G40" s="583">
        <v>52893179</v>
      </c>
      <c r="L40" s="563"/>
      <c r="M40" s="563"/>
      <c r="P40" s="571"/>
      <c r="Q40" s="571"/>
      <c r="R40" s="572"/>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row>
    <row r="41" spans="1:65" ht="15.75">
      <c r="A41" s="590" t="s">
        <v>490</v>
      </c>
      <c r="B41" s="597"/>
      <c r="C41" s="563" t="s">
        <v>491</v>
      </c>
      <c r="D41" s="563"/>
      <c r="E41" s="582" t="s">
        <v>492</v>
      </c>
      <c r="F41" s="582"/>
      <c r="G41" s="291">
        <f>G40/G19</f>
        <v>7.3297633607902937E-2</v>
      </c>
      <c r="L41" s="289">
        <f>G41</f>
        <v>7.3297633607902937E-2</v>
      </c>
      <c r="M41" s="563"/>
      <c r="Q41" s="600"/>
      <c r="R41" s="571"/>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row>
    <row r="42" spans="1:65">
      <c r="A42" s="590"/>
      <c r="C42" s="573"/>
      <c r="D42" s="573"/>
      <c r="E42" s="582"/>
      <c r="F42" s="582"/>
      <c r="G42" s="563"/>
      <c r="L42" s="563"/>
      <c r="M42" s="563"/>
      <c r="N42" s="599"/>
      <c r="O42" s="599"/>
      <c r="P42" s="571"/>
      <c r="Q42" s="571"/>
      <c r="R42" s="572"/>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row>
    <row r="43" spans="1:65" ht="15.75">
      <c r="A43" s="593" t="s">
        <v>493</v>
      </c>
      <c r="B43" s="594"/>
      <c r="C43" s="579" t="s">
        <v>494</v>
      </c>
      <c r="D43" s="579"/>
      <c r="E43" s="574" t="s">
        <v>495</v>
      </c>
      <c r="F43" s="574"/>
      <c r="G43" s="595"/>
      <c r="L43" s="290">
        <f>L37+L41</f>
        <v>7.3297633607902937E-2</v>
      </c>
      <c r="M43" s="563"/>
      <c r="N43" s="599"/>
      <c r="O43" s="599"/>
      <c r="P43" s="571"/>
      <c r="Q43" s="571"/>
      <c r="R43" s="572"/>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row>
    <row r="44" spans="1:65">
      <c r="M44" s="601"/>
      <c r="N44" s="601"/>
      <c r="O44" s="601"/>
      <c r="P44" s="571"/>
      <c r="Q44" s="571"/>
      <c r="R44" s="572"/>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row>
    <row r="45" spans="1:65" ht="15.75">
      <c r="A45" s="292" t="s">
        <v>496</v>
      </c>
      <c r="B45" s="594"/>
      <c r="C45" s="595" t="s">
        <v>497</v>
      </c>
      <c r="D45" s="517"/>
      <c r="E45" s="582" t="s">
        <v>498</v>
      </c>
      <c r="G45" s="293">
        <v>1.9805452607699059E-3</v>
      </c>
      <c r="L45" s="602">
        <f>G45</f>
        <v>1.9805452607699059E-3</v>
      </c>
      <c r="M45" s="601"/>
      <c r="N45" s="601"/>
      <c r="O45" s="601"/>
      <c r="P45" s="571"/>
      <c r="Q45" s="571"/>
      <c r="R45" s="572"/>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row>
    <row r="46" spans="1:65" ht="15.75">
      <c r="A46" s="594"/>
      <c r="B46" s="594"/>
      <c r="C46" s="603"/>
      <c r="M46" s="601"/>
      <c r="N46" s="601"/>
      <c r="O46" s="601"/>
      <c r="P46" s="571"/>
      <c r="Q46" s="571"/>
      <c r="R46" s="572"/>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row>
    <row r="47" spans="1:65">
      <c r="M47" s="559"/>
      <c r="N47" s="559"/>
      <c r="O47" s="559"/>
      <c r="P47" s="572"/>
      <c r="Q47" s="572"/>
      <c r="R47" s="572"/>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7"/>
      <c r="BG47" s="517"/>
      <c r="BH47" s="517"/>
      <c r="BI47" s="517"/>
      <c r="BJ47" s="517"/>
      <c r="BK47" s="517"/>
      <c r="BL47" s="517"/>
      <c r="BM47" s="517"/>
    </row>
    <row r="48" spans="1:65">
      <c r="M48" s="563"/>
      <c r="N48" s="563"/>
      <c r="O48" s="563"/>
      <c r="P48" s="571"/>
      <c r="Q48" s="561"/>
      <c r="R48" s="572"/>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row>
    <row r="49" spans="1:65" ht="15.75">
      <c r="M49" s="563"/>
      <c r="N49" s="585"/>
      <c r="O49" s="585"/>
      <c r="P49" s="571"/>
      <c r="Q49" s="571"/>
      <c r="R49" s="571"/>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row>
    <row r="50" spans="1:65" ht="15.75">
      <c r="M50" s="563"/>
      <c r="N50" s="585"/>
      <c r="O50" s="585"/>
      <c r="P50" s="571"/>
      <c r="Q50" s="571"/>
      <c r="R50" s="571"/>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row>
    <row r="51" spans="1:65" ht="15.75">
      <c r="M51" s="563"/>
      <c r="N51" s="585"/>
      <c r="O51" s="585"/>
      <c r="P51" s="571"/>
      <c r="Q51" s="571"/>
      <c r="R51" s="571"/>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row>
    <row r="52" spans="1:65" ht="15.75">
      <c r="A52" s="588"/>
      <c r="B52" s="597"/>
      <c r="C52" s="604"/>
      <c r="D52" s="604"/>
      <c r="E52" s="589"/>
      <c r="F52" s="589"/>
      <c r="G52" s="563"/>
      <c r="H52" s="604"/>
      <c r="I52" s="604"/>
      <c r="J52" s="584"/>
      <c r="K52" s="604"/>
      <c r="L52" s="563"/>
      <c r="M52" s="563"/>
      <c r="N52" s="585"/>
      <c r="O52" s="585"/>
      <c r="P52" s="571"/>
      <c r="Q52" s="571"/>
      <c r="R52" s="571"/>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7"/>
    </row>
    <row r="53" spans="1:65" ht="15.75">
      <c r="A53" s="588"/>
      <c r="B53" s="597"/>
      <c r="C53" s="604"/>
      <c r="D53" s="604"/>
      <c r="E53" s="589"/>
      <c r="F53" s="589"/>
      <c r="G53" s="563"/>
      <c r="H53" s="604"/>
      <c r="I53" s="604"/>
      <c r="J53" s="584"/>
      <c r="K53" s="604"/>
      <c r="L53" s="563"/>
      <c r="M53" s="563"/>
      <c r="N53" s="585"/>
      <c r="O53" s="585"/>
      <c r="P53" s="571"/>
      <c r="Q53" s="571"/>
      <c r="R53" s="571"/>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row>
    <row r="54" spans="1:65" ht="15.75">
      <c r="A54" s="605"/>
      <c r="B54" s="517"/>
      <c r="C54" s="588"/>
      <c r="D54" s="588"/>
      <c r="E54" s="589"/>
      <c r="F54" s="589"/>
      <c r="G54" s="563"/>
      <c r="H54" s="604"/>
      <c r="I54" s="604"/>
      <c r="J54" s="584"/>
      <c r="K54" s="604"/>
      <c r="M54" s="563"/>
      <c r="N54" s="606"/>
      <c r="O54" s="607"/>
      <c r="P54" s="608"/>
      <c r="Q54" s="571"/>
      <c r="R54" s="571"/>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row>
    <row r="55" spans="1:65" ht="15.75">
      <c r="A55" s="605"/>
      <c r="B55" s="517"/>
      <c r="C55" s="588"/>
      <c r="D55" s="588"/>
      <c r="E55" s="589"/>
      <c r="F55" s="589"/>
      <c r="G55" s="563"/>
      <c r="H55" s="604"/>
      <c r="I55" s="604"/>
      <c r="J55" s="584"/>
      <c r="K55" s="604"/>
      <c r="M55" s="563"/>
      <c r="N55" s="585"/>
      <c r="O55" s="585"/>
      <c r="P55" s="608"/>
      <c r="Q55" s="571"/>
      <c r="R55" s="571"/>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row>
    <row r="56" spans="1:65" ht="15.75">
      <c r="A56" s="609"/>
      <c r="B56" s="517"/>
      <c r="C56" s="588"/>
      <c r="D56" s="588"/>
      <c r="E56" s="589"/>
      <c r="F56" s="589"/>
      <c r="G56" s="563"/>
      <c r="H56" s="604"/>
      <c r="I56" s="604"/>
      <c r="J56" s="584"/>
      <c r="K56" s="604"/>
      <c r="M56" s="563"/>
      <c r="N56" s="585"/>
      <c r="O56" s="585"/>
      <c r="P56" s="608"/>
      <c r="Q56" s="571"/>
      <c r="R56" s="571"/>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row>
    <row r="57" spans="1:65">
      <c r="A57" s="565"/>
      <c r="C57" s="604"/>
      <c r="D57" s="604"/>
      <c r="E57" s="604"/>
      <c r="F57" s="604"/>
      <c r="G57" s="563"/>
      <c r="H57" s="604"/>
      <c r="I57" s="604"/>
      <c r="J57" s="604"/>
      <c r="K57" s="604"/>
      <c r="M57" s="563"/>
      <c r="N57" s="563"/>
      <c r="O57" s="563"/>
      <c r="P57" s="571"/>
      <c r="Q57" s="571"/>
      <c r="R57" s="571" t="s">
        <v>5</v>
      </c>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row>
    <row r="58" spans="1:65" ht="15.75">
      <c r="A58" s="552"/>
      <c r="N58" s="554"/>
      <c r="O58" s="555"/>
    </row>
    <row r="59" spans="1:65" ht="15.75">
      <c r="A59" s="552"/>
      <c r="N59" s="554"/>
      <c r="O59" s="555"/>
    </row>
    <row r="61" spans="1:65">
      <c r="A61" s="565"/>
      <c r="C61" s="604"/>
      <c r="D61" s="604"/>
      <c r="E61" s="604"/>
      <c r="F61" s="604"/>
      <c r="G61" s="563"/>
      <c r="H61" s="604"/>
      <c r="I61" s="604"/>
      <c r="J61" s="604"/>
      <c r="K61" s="604"/>
      <c r="M61" s="563"/>
      <c r="O61" s="555"/>
      <c r="P61" s="571"/>
      <c r="Q61" s="555" t="str">
        <f>N4</f>
        <v>Attachment GG - GRE</v>
      </c>
      <c r="R61" s="572"/>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row>
    <row r="62" spans="1:65">
      <c r="A62" s="565"/>
      <c r="C62" s="573" t="str">
        <f>C5</f>
        <v>Formula Rate calculation</v>
      </c>
      <c r="D62" s="573"/>
      <c r="E62" s="604"/>
      <c r="F62" s="604"/>
      <c r="G62" s="604" t="str">
        <f>G5</f>
        <v xml:space="preserve">     Rate Formula Template</v>
      </c>
      <c r="H62" s="604"/>
      <c r="I62" s="604"/>
      <c r="J62" s="604"/>
      <c r="K62" s="604"/>
      <c r="M62" s="563"/>
      <c r="O62" s="610"/>
      <c r="P62" s="571"/>
      <c r="Q62" s="610" t="str">
        <f>N5</f>
        <v>For the 12 months ended 12/31/2015</v>
      </c>
      <c r="R62" s="572"/>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517"/>
      <c r="BD62" s="517"/>
      <c r="BE62" s="517"/>
      <c r="BF62" s="517"/>
      <c r="BG62" s="517"/>
      <c r="BH62" s="517"/>
      <c r="BI62" s="517"/>
      <c r="BJ62" s="517"/>
      <c r="BK62" s="517"/>
      <c r="BL62" s="517"/>
      <c r="BM62" s="517"/>
    </row>
    <row r="63" spans="1:65">
      <c r="A63" s="565"/>
      <c r="C63" s="573"/>
      <c r="D63" s="573"/>
      <c r="E63" s="604"/>
      <c r="F63" s="604"/>
      <c r="G63" s="604" t="str">
        <f>G6</f>
        <v xml:space="preserve"> Utilizing Attachment O Data</v>
      </c>
      <c r="H63" s="604"/>
      <c r="I63" s="604"/>
      <c r="J63" s="604"/>
      <c r="K63" s="604"/>
      <c r="L63" s="563"/>
      <c r="M63" s="563"/>
      <c r="P63" s="571"/>
      <c r="R63" s="572"/>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row>
    <row r="64" spans="1:65" ht="14.25" customHeight="1">
      <c r="A64" s="565"/>
      <c r="C64" s="604"/>
      <c r="D64" s="604"/>
      <c r="E64" s="604"/>
      <c r="F64" s="604"/>
      <c r="G64" s="604"/>
      <c r="H64" s="604"/>
      <c r="I64" s="604"/>
      <c r="J64" s="604"/>
      <c r="K64" s="604"/>
      <c r="M64" s="563"/>
      <c r="O64" s="604"/>
      <c r="P64" s="571"/>
      <c r="Q64" s="604" t="s">
        <v>499</v>
      </c>
      <c r="R64" s="572"/>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row>
    <row r="65" spans="1:67">
      <c r="A65" s="565"/>
      <c r="E65" s="604"/>
      <c r="F65" s="604"/>
      <c r="G65" s="604" t="str">
        <f>G8</f>
        <v>Great River Energy</v>
      </c>
      <c r="H65" s="604"/>
      <c r="I65" s="604"/>
      <c r="J65" s="604"/>
      <c r="K65" s="604"/>
      <c r="L65" s="604"/>
      <c r="M65" s="563"/>
      <c r="N65" s="563"/>
      <c r="O65" s="563"/>
      <c r="P65" s="571"/>
      <c r="Q65" s="561"/>
      <c r="R65" s="572"/>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row>
    <row r="66" spans="1:67">
      <c r="A66" s="565"/>
      <c r="E66" s="573"/>
      <c r="F66" s="573"/>
      <c r="G66" s="573"/>
      <c r="H66" s="573"/>
      <c r="I66" s="573"/>
      <c r="J66" s="573"/>
      <c r="K66" s="573"/>
      <c r="L66" s="573"/>
      <c r="M66" s="573"/>
      <c r="N66" s="573"/>
      <c r="O66" s="573"/>
      <c r="P66" s="571"/>
      <c r="Q66" s="561"/>
      <c r="R66" s="572"/>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row>
    <row r="67" spans="1:67" ht="15.75">
      <c r="A67" s="565"/>
      <c r="C67" s="604"/>
      <c r="D67" s="604"/>
      <c r="E67" s="579" t="s">
        <v>500</v>
      </c>
      <c r="F67" s="579"/>
      <c r="H67" s="559"/>
      <c r="I67" s="559"/>
      <c r="J67" s="559"/>
      <c r="K67" s="559"/>
      <c r="L67" s="559"/>
      <c r="M67" s="563"/>
      <c r="N67" s="563"/>
      <c r="O67" s="563"/>
      <c r="P67" s="571"/>
      <c r="Q67" s="561"/>
      <c r="R67" s="572"/>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row>
    <row r="68" spans="1:67" ht="15.75">
      <c r="A68" s="565"/>
      <c r="C68" s="604"/>
      <c r="D68" s="604"/>
      <c r="E68" s="579"/>
      <c r="F68" s="579"/>
      <c r="H68" s="559"/>
      <c r="I68" s="559"/>
      <c r="J68" s="559"/>
      <c r="K68" s="559"/>
      <c r="L68" s="559"/>
      <c r="M68" s="563"/>
      <c r="N68" s="563"/>
      <c r="O68" s="563"/>
      <c r="P68" s="571"/>
      <c r="Q68" s="561"/>
      <c r="R68" s="572"/>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row>
    <row r="69" spans="1:67" ht="15.75">
      <c r="A69" s="565"/>
      <c r="C69" s="611">
        <v>-1</v>
      </c>
      <c r="D69" s="611">
        <v>-2</v>
      </c>
      <c r="E69" s="611">
        <v>-3</v>
      </c>
      <c r="F69" s="611">
        <v>-4</v>
      </c>
      <c r="G69" s="611">
        <v>-5</v>
      </c>
      <c r="H69" s="611">
        <v>-6</v>
      </c>
      <c r="I69" s="611">
        <v>-7</v>
      </c>
      <c r="J69" s="611">
        <v>-8</v>
      </c>
      <c r="K69" s="611" t="s">
        <v>501</v>
      </c>
      <c r="L69" s="611" t="s">
        <v>502</v>
      </c>
      <c r="M69" s="611">
        <v>-9</v>
      </c>
      <c r="N69" s="611">
        <v>-10</v>
      </c>
      <c r="O69" s="611" t="s">
        <v>503</v>
      </c>
      <c r="P69" s="611">
        <v>-11</v>
      </c>
      <c r="Q69" s="611">
        <v>-12</v>
      </c>
      <c r="R69" s="561"/>
      <c r="S69" s="571"/>
      <c r="T69" s="572"/>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row>
    <row r="70" spans="1:67" ht="119.25" customHeight="1">
      <c r="A70" s="612" t="s">
        <v>504</v>
      </c>
      <c r="B70" s="613"/>
      <c r="C70" s="613" t="s">
        <v>505</v>
      </c>
      <c r="D70" s="614" t="s">
        <v>506</v>
      </c>
      <c r="E70" s="615" t="s">
        <v>507</v>
      </c>
      <c r="F70" s="615" t="s">
        <v>479</v>
      </c>
      <c r="G70" s="616" t="s">
        <v>508</v>
      </c>
      <c r="H70" s="615" t="s">
        <v>509</v>
      </c>
      <c r="I70" s="615" t="s">
        <v>494</v>
      </c>
      <c r="J70" s="616" t="s">
        <v>510</v>
      </c>
      <c r="K70" s="617" t="s">
        <v>497</v>
      </c>
      <c r="L70" s="616" t="s">
        <v>511</v>
      </c>
      <c r="M70" s="615" t="s">
        <v>512</v>
      </c>
      <c r="N70" s="617" t="s">
        <v>513</v>
      </c>
      <c r="O70" s="617" t="s">
        <v>514</v>
      </c>
      <c r="P70" s="618" t="s">
        <v>515</v>
      </c>
      <c r="Q70" s="617" t="s">
        <v>516</v>
      </c>
      <c r="R70" s="561"/>
      <c r="S70" s="571"/>
      <c r="T70" s="572"/>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row>
    <row r="71" spans="1:67" s="629" customFormat="1" ht="48" customHeight="1">
      <c r="A71" s="619"/>
      <c r="B71" s="620"/>
      <c r="C71" s="620"/>
      <c r="D71" s="620"/>
      <c r="E71" s="621" t="s">
        <v>30</v>
      </c>
      <c r="F71" s="621" t="s">
        <v>517</v>
      </c>
      <c r="G71" s="622" t="s">
        <v>518</v>
      </c>
      <c r="H71" s="621" t="s">
        <v>31</v>
      </c>
      <c r="I71" s="621" t="s">
        <v>519</v>
      </c>
      <c r="J71" s="622" t="s">
        <v>520</v>
      </c>
      <c r="K71" s="623" t="s">
        <v>521</v>
      </c>
      <c r="L71" s="622" t="s">
        <v>522</v>
      </c>
      <c r="M71" s="621" t="s">
        <v>523</v>
      </c>
      <c r="N71" s="622" t="s">
        <v>524</v>
      </c>
      <c r="O71" s="622" t="s">
        <v>525</v>
      </c>
      <c r="P71" s="624" t="s">
        <v>526</v>
      </c>
      <c r="Q71" s="625" t="s">
        <v>527</v>
      </c>
      <c r="R71" s="626"/>
      <c r="S71" s="627"/>
      <c r="T71" s="626"/>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c r="AR71" s="628"/>
      <c r="AS71" s="628"/>
      <c r="AT71" s="628"/>
      <c r="AU71" s="628"/>
      <c r="AV71" s="628"/>
      <c r="AW71" s="628"/>
      <c r="AX71" s="628"/>
      <c r="AY71" s="628"/>
      <c r="AZ71" s="628"/>
      <c r="BA71" s="628"/>
      <c r="BB71" s="628"/>
      <c r="BC71" s="628"/>
      <c r="BD71" s="628"/>
      <c r="BE71" s="628"/>
      <c r="BF71" s="628"/>
      <c r="BG71" s="628"/>
      <c r="BH71" s="628"/>
      <c r="BI71" s="628"/>
      <c r="BJ71" s="628"/>
      <c r="BK71" s="628"/>
      <c r="BL71" s="628"/>
      <c r="BM71" s="628"/>
      <c r="BN71" s="628"/>
      <c r="BO71" s="628"/>
    </row>
    <row r="72" spans="1:67">
      <c r="A72" s="630"/>
      <c r="B72" s="559"/>
      <c r="C72" s="559"/>
      <c r="D72" s="559"/>
      <c r="E72" s="559"/>
      <c r="F72" s="559"/>
      <c r="G72" s="631"/>
      <c r="H72" s="559"/>
      <c r="I72" s="559"/>
      <c r="J72" s="631"/>
      <c r="K72" s="631"/>
      <c r="L72" s="631"/>
      <c r="M72" s="559"/>
      <c r="N72" s="631"/>
      <c r="O72" s="631"/>
      <c r="P72" s="563"/>
      <c r="Q72" s="632"/>
      <c r="R72" s="561"/>
      <c r="S72" s="571"/>
      <c r="T72" s="572"/>
      <c r="U72" s="517"/>
      <c r="V72" s="517"/>
      <c r="W72" s="517"/>
      <c r="X72" s="517"/>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row>
    <row r="73" spans="1:67" ht="15.75">
      <c r="A73" s="633" t="s">
        <v>528</v>
      </c>
      <c r="C73" s="634" t="s">
        <v>539</v>
      </c>
      <c r="D73" s="635">
        <v>279</v>
      </c>
      <c r="E73" s="294">
        <v>15095072.159999998</v>
      </c>
      <c r="F73" s="289">
        <f>$L$33</f>
        <v>5.6271572417033622E-2</v>
      </c>
      <c r="G73" s="636">
        <f>E73*F73</f>
        <v>849423.44619178807</v>
      </c>
      <c r="H73" s="294">
        <v>13998928.206153847</v>
      </c>
      <c r="I73" s="289">
        <f>$L$43</f>
        <v>7.3297633607902937E-2</v>
      </c>
      <c r="J73" s="637">
        <f>H73*I73</f>
        <v>1026088.3105580026</v>
      </c>
      <c r="K73" s="295">
        <f>G$45</f>
        <v>1.9805452607699059E-3</v>
      </c>
      <c r="L73" s="638">
        <f>K73*H73</f>
        <v>27725.510914556162</v>
      </c>
      <c r="M73" s="639">
        <v>392295.18999999994</v>
      </c>
      <c r="N73" s="638">
        <f>G73+J73+L73+M73</f>
        <v>2295532.4576643468</v>
      </c>
      <c r="O73" s="638">
        <f>+N73-L73</f>
        <v>2267806.9467497906</v>
      </c>
      <c r="P73" s="368">
        <v>-237562.38266498499</v>
      </c>
      <c r="Q73" s="296">
        <f>N73+P73</f>
        <v>2057970.0749993618</v>
      </c>
      <c r="R73" s="640"/>
      <c r="S73" s="640"/>
      <c r="T73" s="640"/>
      <c r="U73" s="640"/>
      <c r="V73" s="640"/>
      <c r="W73" s="640"/>
    </row>
    <row r="74" spans="1:67" ht="30.75">
      <c r="A74" s="633" t="s">
        <v>530</v>
      </c>
      <c r="C74" s="641" t="s">
        <v>541</v>
      </c>
      <c r="D74" s="635">
        <v>286</v>
      </c>
      <c r="E74" s="294">
        <v>152582887.69769233</v>
      </c>
      <c r="F74" s="289">
        <f>$L$33</f>
        <v>5.6271572417033622E-2</v>
      </c>
      <c r="G74" s="636">
        <f>E74*F74</f>
        <v>8586079.0146808028</v>
      </c>
      <c r="H74" s="294">
        <v>148505654.6123077</v>
      </c>
      <c r="I74" s="289">
        <f>$L$43</f>
        <v>7.3297633607902937E-2</v>
      </c>
      <c r="J74" s="637">
        <f>H74*I74</f>
        <v>10885113.060474711</v>
      </c>
      <c r="K74" s="295">
        <f>G$45</f>
        <v>1.9805452607699059E-3</v>
      </c>
      <c r="L74" s="638">
        <f>K74*H74</f>
        <v>294122.17043993855</v>
      </c>
      <c r="M74" s="639">
        <v>3601681.5400000052</v>
      </c>
      <c r="N74" s="638">
        <f>G74+J74+L74+M74</f>
        <v>23366995.785595458</v>
      </c>
      <c r="O74" s="638">
        <f>+N74-L74</f>
        <v>23072873.615155518</v>
      </c>
      <c r="P74" s="368">
        <v>-2035408</v>
      </c>
      <c r="Q74" s="296">
        <f>N74+P74</f>
        <v>21331587.785595458</v>
      </c>
      <c r="R74" s="640"/>
      <c r="S74" s="640"/>
      <c r="T74" s="640"/>
      <c r="U74" s="640"/>
      <c r="V74" s="640"/>
      <c r="W74" s="640"/>
    </row>
    <row r="75" spans="1:67" ht="15.75">
      <c r="A75" s="633" t="s">
        <v>532</v>
      </c>
      <c r="C75" s="634" t="s">
        <v>531</v>
      </c>
      <c r="D75" s="635">
        <v>1022</v>
      </c>
      <c r="E75" s="294">
        <v>6818430.4200000009</v>
      </c>
      <c r="F75" s="289">
        <f>$L$33</f>
        <v>5.6271572417033622E-2</v>
      </c>
      <c r="G75" s="636">
        <f>E75*F75</f>
        <v>383683.80114953499</v>
      </c>
      <c r="H75" s="294">
        <v>5794316.6038461532</v>
      </c>
      <c r="I75" s="289">
        <f>$L$43</f>
        <v>7.3297633607902937E-2</v>
      </c>
      <c r="J75" s="637">
        <f>H75*I75</f>
        <v>424709.6954369038</v>
      </c>
      <c r="K75" s="295"/>
      <c r="L75" s="638">
        <f>K75*H75</f>
        <v>0</v>
      </c>
      <c r="M75" s="639">
        <v>181459.44999999995</v>
      </c>
      <c r="N75" s="638">
        <f>G75+J75+L75+M75</f>
        <v>989852.94658643869</v>
      </c>
      <c r="O75" s="638">
        <f>+N75-L75</f>
        <v>989852.94658643869</v>
      </c>
      <c r="P75" s="368">
        <v>48639.353578787603</v>
      </c>
      <c r="Q75" s="296">
        <f>N75+P75</f>
        <v>1038492.3001652263</v>
      </c>
      <c r="R75" s="640"/>
      <c r="S75" s="640"/>
      <c r="T75" s="640"/>
      <c r="U75" s="640"/>
      <c r="V75" s="640"/>
      <c r="W75" s="640"/>
    </row>
    <row r="76" spans="1:67" ht="15.75">
      <c r="A76" s="633" t="s">
        <v>534</v>
      </c>
      <c r="C76" s="634" t="s">
        <v>533</v>
      </c>
      <c r="D76" s="635">
        <v>1471</v>
      </c>
      <c r="E76" s="294">
        <v>37830.280000000013</v>
      </c>
      <c r="F76" s="289">
        <f t="shared" ref="F76:F83" si="0">$L$33</f>
        <v>5.6271572417033622E-2</v>
      </c>
      <c r="G76" s="636">
        <f t="shared" ref="G76:G83" si="1">E76*F76</f>
        <v>2128.7693405766595</v>
      </c>
      <c r="H76" s="294">
        <v>30386.733846153849</v>
      </c>
      <c r="I76" s="289">
        <f t="shared" ref="I76:I83" si="2">$L$43</f>
        <v>7.3297633607902937E-2</v>
      </c>
      <c r="J76" s="637">
        <f t="shared" ref="J76:J83" si="3">H76*I76</f>
        <v>2227.2756839962481</v>
      </c>
      <c r="K76" s="295"/>
      <c r="L76" s="638">
        <f t="shared" ref="L76:L83" si="4">K76*H76</f>
        <v>0</v>
      </c>
      <c r="M76" s="639">
        <v>1050.8499999999995</v>
      </c>
      <c r="N76" s="638">
        <f t="shared" ref="N76:N83" si="5">G76+J76+L76+M76</f>
        <v>5406.8950245729075</v>
      </c>
      <c r="O76" s="638">
        <f t="shared" ref="O76:O83" si="6">+N76-L76</f>
        <v>5406.8950245729075</v>
      </c>
      <c r="P76" s="368">
        <v>-163.40049924619001</v>
      </c>
      <c r="Q76" s="296">
        <f t="shared" ref="Q76:Q83" si="7">N76+P76</f>
        <v>5243.4945253267178</v>
      </c>
      <c r="R76" s="640"/>
      <c r="S76" s="640"/>
      <c r="T76" s="640"/>
      <c r="U76" s="640"/>
      <c r="V76" s="640"/>
      <c r="W76" s="640"/>
    </row>
    <row r="77" spans="1:67" ht="15.75">
      <c r="A77" s="633" t="s">
        <v>536</v>
      </c>
      <c r="C77" s="634" t="s">
        <v>535</v>
      </c>
      <c r="D77" s="635">
        <v>1472</v>
      </c>
      <c r="E77" s="294">
        <v>41615.020000000004</v>
      </c>
      <c r="F77" s="289">
        <f t="shared" si="0"/>
        <v>5.6271572417033622E-2</v>
      </c>
      <c r="G77" s="636">
        <f t="shared" si="1"/>
        <v>2341.7426115663029</v>
      </c>
      <c r="H77" s="294">
        <v>33426.903846153844</v>
      </c>
      <c r="I77" s="289">
        <f t="shared" si="2"/>
        <v>7.3297633607902937E-2</v>
      </c>
      <c r="J77" s="637">
        <f t="shared" si="3"/>
        <v>2450.1129507619858</v>
      </c>
      <c r="K77" s="295"/>
      <c r="L77" s="638">
        <f t="shared" si="4"/>
        <v>0</v>
      </c>
      <c r="M77" s="639">
        <v>1155.9700000000003</v>
      </c>
      <c r="N77" s="638">
        <f t="shared" si="5"/>
        <v>5947.8255623282885</v>
      </c>
      <c r="O77" s="638">
        <f t="shared" si="6"/>
        <v>5947.8255623282885</v>
      </c>
      <c r="P77" s="368">
        <v>-179.74559290822299</v>
      </c>
      <c r="Q77" s="296">
        <f t="shared" si="7"/>
        <v>5768.079969420065</v>
      </c>
      <c r="R77" s="640"/>
      <c r="S77" s="640"/>
      <c r="T77" s="640"/>
      <c r="U77" s="640"/>
      <c r="V77" s="640"/>
      <c r="W77" s="640"/>
    </row>
    <row r="78" spans="1:67" ht="15.75">
      <c r="A78" s="633" t="s">
        <v>538</v>
      </c>
      <c r="C78" s="642" t="s">
        <v>547</v>
      </c>
      <c r="D78" s="635">
        <v>1542</v>
      </c>
      <c r="E78" s="294">
        <v>88941.59</v>
      </c>
      <c r="F78" s="289">
        <f t="shared" si="0"/>
        <v>5.6271572417033622E-2</v>
      </c>
      <c r="G78" s="636">
        <f t="shared" si="1"/>
        <v>5004.8831225711128</v>
      </c>
      <c r="H78" s="294">
        <v>74941.51769230768</v>
      </c>
      <c r="I78" s="289">
        <f t="shared" si="2"/>
        <v>7.3297633607902937E-2</v>
      </c>
      <c r="J78" s="637">
        <f t="shared" si="3"/>
        <v>5493.0359058309441</v>
      </c>
      <c r="K78" s="295"/>
      <c r="L78" s="638">
        <f t="shared" si="4"/>
        <v>0</v>
      </c>
      <c r="M78" s="639">
        <v>2470.6000000000004</v>
      </c>
      <c r="N78" s="638">
        <f t="shared" si="5"/>
        <v>12968.519028402057</v>
      </c>
      <c r="O78" s="638">
        <f t="shared" si="6"/>
        <v>12968.519028402057</v>
      </c>
      <c r="P78" s="368">
        <v>-387</v>
      </c>
      <c r="Q78" s="296">
        <f t="shared" si="7"/>
        <v>12581.519028402057</v>
      </c>
      <c r="R78" s="640"/>
      <c r="S78" s="640"/>
      <c r="T78" s="640"/>
      <c r="U78" s="640"/>
      <c r="V78" s="640"/>
      <c r="W78" s="640"/>
    </row>
    <row r="79" spans="1:67" ht="15.75">
      <c r="A79" s="633" t="s">
        <v>540</v>
      </c>
      <c r="C79" s="643" t="s">
        <v>529</v>
      </c>
      <c r="D79" s="635">
        <v>2097</v>
      </c>
      <c r="E79" s="294">
        <v>2043429.6153846155</v>
      </c>
      <c r="F79" s="289">
        <f t="shared" si="0"/>
        <v>5.6271572417033622E-2</v>
      </c>
      <c r="G79" s="636">
        <f t="shared" si="1"/>
        <v>114986.99758122655</v>
      </c>
      <c r="H79" s="294">
        <v>1697769.6923076923</v>
      </c>
      <c r="I79" s="289">
        <f t="shared" si="2"/>
        <v>7.3297633607902937E-2</v>
      </c>
      <c r="J79" s="637">
        <f t="shared" si="3"/>
        <v>124442.50085737133</v>
      </c>
      <c r="K79" s="295"/>
      <c r="L79" s="638">
        <f t="shared" si="4"/>
        <v>0</v>
      </c>
      <c r="M79" s="639">
        <v>67689</v>
      </c>
      <c r="N79" s="638">
        <f t="shared" si="5"/>
        <v>307118.49843859789</v>
      </c>
      <c r="O79" s="638">
        <f t="shared" si="6"/>
        <v>307118.49843859789</v>
      </c>
      <c r="P79" s="368">
        <v>39667.752443066798</v>
      </c>
      <c r="Q79" s="296">
        <f t="shared" si="7"/>
        <v>346786.25088166469</v>
      </c>
      <c r="R79" s="640"/>
      <c r="S79" s="640"/>
      <c r="T79" s="640"/>
      <c r="U79" s="640"/>
      <c r="V79" s="640"/>
      <c r="W79" s="640"/>
    </row>
    <row r="80" spans="1:67" ht="30.75">
      <c r="A80" s="633" t="s">
        <v>542</v>
      </c>
      <c r="C80" s="641" t="s">
        <v>537</v>
      </c>
      <c r="D80" s="635">
        <v>2562</v>
      </c>
      <c r="E80" s="294">
        <v>4890470.1199999992</v>
      </c>
      <c r="F80" s="289">
        <f t="shared" si="0"/>
        <v>5.6271572417033622E-2</v>
      </c>
      <c r="G80" s="636">
        <f t="shared" si="1"/>
        <v>275194.44351091905</v>
      </c>
      <c r="H80" s="294">
        <v>4307539.3353846157</v>
      </c>
      <c r="I80" s="289">
        <f t="shared" si="2"/>
        <v>7.3297633607902937E-2</v>
      </c>
      <c r="J80" s="637">
        <f t="shared" si="3"/>
        <v>315732.4399566513</v>
      </c>
      <c r="K80" s="295"/>
      <c r="L80" s="638">
        <f t="shared" si="4"/>
        <v>0</v>
      </c>
      <c r="M80" s="639">
        <v>135846.37999999995</v>
      </c>
      <c r="N80" s="638">
        <f t="shared" si="5"/>
        <v>726773.2634675703</v>
      </c>
      <c r="O80" s="638">
        <f t="shared" si="6"/>
        <v>726773.2634675703</v>
      </c>
      <c r="P80" s="368">
        <v>5629.6844879063301</v>
      </c>
      <c r="Q80" s="296">
        <f t="shared" si="7"/>
        <v>732402.94795547659</v>
      </c>
      <c r="R80" s="640"/>
      <c r="S80" s="640"/>
      <c r="T80" s="640"/>
      <c r="U80" s="640"/>
      <c r="V80" s="640"/>
      <c r="W80" s="640"/>
    </row>
    <row r="81" spans="1:23" ht="15.75">
      <c r="A81" s="633" t="s">
        <v>689</v>
      </c>
      <c r="C81" s="641" t="s">
        <v>690</v>
      </c>
      <c r="D81" s="635">
        <v>2634</v>
      </c>
      <c r="E81" s="294">
        <v>9206649.328461539</v>
      </c>
      <c r="F81" s="289">
        <f t="shared" si="0"/>
        <v>5.6271572417033622E-2</v>
      </c>
      <c r="G81" s="636">
        <f t="shared" si="1"/>
        <v>518072.63440475747</v>
      </c>
      <c r="H81" s="294">
        <v>9123144.4946153834</v>
      </c>
      <c r="I81" s="289">
        <f t="shared" si="2"/>
        <v>7.3297633607902937E-2</v>
      </c>
      <c r="J81" s="637">
        <f t="shared" si="3"/>
        <v>668704.90251827519</v>
      </c>
      <c r="K81" s="295"/>
      <c r="L81" s="638">
        <f t="shared" si="4"/>
        <v>0</v>
      </c>
      <c r="M81" s="639">
        <v>272114.52999999997</v>
      </c>
      <c r="N81" s="638">
        <f t="shared" si="5"/>
        <v>1458892.0669230327</v>
      </c>
      <c r="O81" s="638">
        <f t="shared" si="6"/>
        <v>1458892.0669230327</v>
      </c>
      <c r="P81" s="368">
        <v>0</v>
      </c>
      <c r="Q81" s="296">
        <f t="shared" si="7"/>
        <v>1458892.0669230327</v>
      </c>
      <c r="R81" s="640"/>
      <c r="S81" s="640"/>
      <c r="T81" s="640"/>
      <c r="U81" s="640"/>
      <c r="V81" s="640"/>
      <c r="W81" s="640"/>
    </row>
    <row r="82" spans="1:23" ht="15.75">
      <c r="A82" s="633" t="s">
        <v>544</v>
      </c>
      <c r="C82" s="634" t="s">
        <v>543</v>
      </c>
      <c r="D82" s="635">
        <v>3104</v>
      </c>
      <c r="E82" s="294">
        <v>0</v>
      </c>
      <c r="F82" s="289">
        <f t="shared" si="0"/>
        <v>5.6271572417033622E-2</v>
      </c>
      <c r="G82" s="636">
        <f t="shared" si="1"/>
        <v>0</v>
      </c>
      <c r="H82" s="294">
        <v>0</v>
      </c>
      <c r="I82" s="289">
        <f t="shared" si="2"/>
        <v>7.3297633607902937E-2</v>
      </c>
      <c r="J82" s="637">
        <f t="shared" si="3"/>
        <v>0</v>
      </c>
      <c r="K82" s="295"/>
      <c r="L82" s="638">
        <f t="shared" si="4"/>
        <v>0</v>
      </c>
      <c r="M82" s="639">
        <v>0</v>
      </c>
      <c r="N82" s="638">
        <f t="shared" si="5"/>
        <v>0</v>
      </c>
      <c r="O82" s="638">
        <f t="shared" si="6"/>
        <v>0</v>
      </c>
      <c r="P82" s="368">
        <v>-14622.3725235899</v>
      </c>
      <c r="Q82" s="296">
        <f t="shared" si="7"/>
        <v>-14622.3725235899</v>
      </c>
      <c r="R82" s="640"/>
      <c r="S82" s="640"/>
      <c r="T82" s="640"/>
      <c r="U82" s="640"/>
      <c r="V82" s="640"/>
      <c r="W82" s="640"/>
    </row>
    <row r="83" spans="1:23" ht="15.75">
      <c r="A83" s="633" t="s">
        <v>546</v>
      </c>
      <c r="C83" s="634" t="s">
        <v>545</v>
      </c>
      <c r="D83" s="635">
        <v>3105</v>
      </c>
      <c r="E83" s="294">
        <v>79583.810000000027</v>
      </c>
      <c r="F83" s="289">
        <f t="shared" si="0"/>
        <v>5.6271572417033622E-2</v>
      </c>
      <c r="G83" s="636">
        <f t="shared" si="1"/>
        <v>4478.306127638446</v>
      </c>
      <c r="H83" s="294">
        <v>75141.337692307687</v>
      </c>
      <c r="I83" s="289">
        <f t="shared" si="2"/>
        <v>7.3297633607902937E-2</v>
      </c>
      <c r="J83" s="637">
        <f t="shared" si="3"/>
        <v>5507.6822389784757</v>
      </c>
      <c r="K83" s="295"/>
      <c r="L83" s="638">
        <f t="shared" si="4"/>
        <v>0</v>
      </c>
      <c r="M83" s="639">
        <v>2401.1400000000012</v>
      </c>
      <c r="N83" s="638">
        <f t="shared" si="5"/>
        <v>12387.128366616924</v>
      </c>
      <c r="O83" s="638">
        <f t="shared" si="6"/>
        <v>12387.128366616924</v>
      </c>
      <c r="P83" s="368">
        <v>-181.24307984331401</v>
      </c>
      <c r="Q83" s="296">
        <f t="shared" si="7"/>
        <v>12205.88528677361</v>
      </c>
      <c r="R83" s="640"/>
      <c r="S83" s="640"/>
      <c r="T83" s="640"/>
      <c r="U83" s="640"/>
      <c r="V83" s="640"/>
      <c r="W83" s="640"/>
    </row>
    <row r="84" spans="1:23">
      <c r="A84" s="633"/>
      <c r="C84" s="640"/>
      <c r="D84" s="640"/>
      <c r="E84" s="640"/>
      <c r="F84" s="640"/>
      <c r="G84" s="644"/>
      <c r="H84" s="640"/>
      <c r="I84" s="640"/>
      <c r="J84" s="645"/>
      <c r="K84" s="646"/>
      <c r="L84" s="647"/>
      <c r="M84" s="648"/>
      <c r="N84" s="645"/>
      <c r="O84" s="647"/>
      <c r="P84" s="648"/>
      <c r="Q84" s="645"/>
      <c r="R84" s="640"/>
      <c r="S84" s="640"/>
      <c r="T84" s="640"/>
      <c r="U84" s="640"/>
      <c r="V84" s="640"/>
      <c r="W84" s="640"/>
    </row>
    <row r="85" spans="1:23">
      <c r="A85" s="633"/>
      <c r="C85" s="640"/>
      <c r="D85" s="640"/>
      <c r="E85" s="640"/>
      <c r="F85" s="640"/>
      <c r="G85" s="644"/>
      <c r="H85" s="640"/>
      <c r="I85" s="640"/>
      <c r="J85" s="645"/>
      <c r="K85" s="646"/>
      <c r="L85" s="647"/>
      <c r="M85" s="648"/>
      <c r="N85" s="645"/>
      <c r="O85" s="647"/>
      <c r="P85" s="648"/>
      <c r="Q85" s="645"/>
      <c r="R85" s="640"/>
      <c r="S85" s="640"/>
      <c r="T85" s="640"/>
      <c r="U85" s="640"/>
      <c r="V85" s="640"/>
      <c r="W85" s="640"/>
    </row>
    <row r="86" spans="1:23">
      <c r="A86" s="633"/>
      <c r="C86" s="640"/>
      <c r="D86" s="640"/>
      <c r="E86" s="640"/>
      <c r="F86" s="640"/>
      <c r="G86" s="644"/>
      <c r="H86" s="640"/>
      <c r="I86" s="640"/>
      <c r="J86" s="645"/>
      <c r="K86" s="646"/>
      <c r="L86" s="647"/>
      <c r="M86" s="648"/>
      <c r="N86" s="645"/>
      <c r="O86" s="647"/>
      <c r="P86" s="648"/>
      <c r="Q86" s="645"/>
      <c r="R86" s="640"/>
      <c r="S86" s="640"/>
      <c r="T86" s="640"/>
      <c r="U86" s="640"/>
      <c r="V86" s="640"/>
      <c r="W86" s="640"/>
    </row>
    <row r="87" spans="1:23">
      <c r="A87" s="633"/>
      <c r="C87" s="640"/>
      <c r="D87" s="640"/>
      <c r="E87" s="640"/>
      <c r="F87" s="640"/>
      <c r="G87" s="644"/>
      <c r="H87" s="640"/>
      <c r="I87" s="640"/>
      <c r="J87" s="645"/>
      <c r="K87" s="646"/>
      <c r="L87" s="647"/>
      <c r="M87" s="648"/>
      <c r="N87" s="645"/>
      <c r="O87" s="647"/>
      <c r="P87" s="648"/>
      <c r="Q87" s="645"/>
      <c r="R87" s="640"/>
      <c r="S87" s="640"/>
      <c r="T87" s="640"/>
      <c r="U87" s="640"/>
      <c r="V87" s="640"/>
      <c r="W87" s="640"/>
    </row>
    <row r="88" spans="1:23">
      <c r="A88" s="633"/>
      <c r="C88" s="640"/>
      <c r="D88" s="640"/>
      <c r="E88" s="640"/>
      <c r="F88" s="640"/>
      <c r="G88" s="644"/>
      <c r="H88" s="640"/>
      <c r="I88" s="640"/>
      <c r="J88" s="645"/>
      <c r="K88" s="646"/>
      <c r="L88" s="647"/>
      <c r="M88" s="648"/>
      <c r="N88" s="645"/>
      <c r="O88" s="647"/>
      <c r="P88" s="648"/>
      <c r="Q88" s="645"/>
      <c r="R88" s="640"/>
      <c r="S88" s="640"/>
      <c r="T88" s="640"/>
      <c r="U88" s="640"/>
      <c r="V88" s="640"/>
      <c r="W88" s="640"/>
    </row>
    <row r="89" spans="1:23">
      <c r="A89" s="633"/>
      <c r="C89" s="640"/>
      <c r="D89" s="640"/>
      <c r="E89" s="640"/>
      <c r="F89" s="640"/>
      <c r="G89" s="644"/>
      <c r="H89" s="640"/>
      <c r="I89" s="640"/>
      <c r="J89" s="645"/>
      <c r="K89" s="646"/>
      <c r="L89" s="647"/>
      <c r="M89" s="648"/>
      <c r="N89" s="645"/>
      <c r="O89" s="647"/>
      <c r="P89" s="648"/>
      <c r="Q89" s="645"/>
      <c r="R89" s="640"/>
      <c r="S89" s="640"/>
      <c r="T89" s="640"/>
      <c r="U89" s="640"/>
      <c r="V89" s="640"/>
      <c r="W89" s="640"/>
    </row>
    <row r="90" spans="1:23">
      <c r="A90" s="633"/>
      <c r="C90" s="640"/>
      <c r="D90" s="640"/>
      <c r="E90" s="640"/>
      <c r="F90" s="640"/>
      <c r="G90" s="644"/>
      <c r="H90" s="640"/>
      <c r="I90" s="640"/>
      <c r="J90" s="645"/>
      <c r="K90" s="646"/>
      <c r="L90" s="647"/>
      <c r="M90" s="648"/>
      <c r="N90" s="645"/>
      <c r="O90" s="647"/>
      <c r="P90" s="648"/>
      <c r="Q90" s="645"/>
      <c r="R90" s="640"/>
      <c r="S90" s="640"/>
      <c r="T90" s="640"/>
      <c r="U90" s="640"/>
      <c r="V90" s="640"/>
      <c r="W90" s="640"/>
    </row>
    <row r="91" spans="1:23">
      <c r="A91" s="649"/>
      <c r="B91" s="650"/>
      <c r="C91" s="651"/>
      <c r="D91" s="651"/>
      <c r="E91" s="651"/>
      <c r="F91" s="651"/>
      <c r="G91" s="652"/>
      <c r="H91" s="651"/>
      <c r="I91" s="651"/>
      <c r="J91" s="653"/>
      <c r="K91" s="654"/>
      <c r="L91" s="655"/>
      <c r="M91" s="656"/>
      <c r="N91" s="653"/>
      <c r="O91" s="655"/>
      <c r="P91" s="656"/>
      <c r="Q91" s="653"/>
      <c r="R91" s="640"/>
      <c r="S91" s="640"/>
      <c r="T91" s="640"/>
      <c r="U91" s="640"/>
      <c r="V91" s="640"/>
      <c r="W91" s="640"/>
    </row>
    <row r="92" spans="1:23">
      <c r="A92" s="590" t="s">
        <v>548</v>
      </c>
      <c r="B92" s="597"/>
      <c r="C92" s="573" t="s">
        <v>549</v>
      </c>
      <c r="D92" s="573"/>
      <c r="E92" s="589"/>
      <c r="F92" s="589"/>
      <c r="G92" s="563"/>
      <c r="H92" s="563"/>
      <c r="I92" s="563"/>
      <c r="J92" s="563"/>
      <c r="K92" s="563"/>
      <c r="L92" s="551">
        <f>SUM(L73:L91)</f>
        <v>321847.68135449471</v>
      </c>
      <c r="M92" s="563"/>
      <c r="N92" s="297">
        <f>SUM(N73:N91)</f>
        <v>29181875.386657361</v>
      </c>
      <c r="O92" s="297">
        <f>SUM(O73:O91)</f>
        <v>28860027.705302864</v>
      </c>
      <c r="P92" s="297">
        <f>SUM(P73:P91)</f>
        <v>-2194567.3538508117</v>
      </c>
      <c r="Q92" s="297">
        <f>SUM(Q73:Q91)</f>
        <v>26987308.032806557</v>
      </c>
      <c r="R92" s="640"/>
      <c r="S92" s="640"/>
      <c r="T92" s="640"/>
      <c r="U92" s="640"/>
      <c r="V92" s="640"/>
      <c r="W92" s="640"/>
    </row>
    <row r="93" spans="1:23">
      <c r="A93" s="640"/>
      <c r="B93" s="640"/>
      <c r="C93" s="640"/>
      <c r="D93" s="640"/>
      <c r="E93" s="640"/>
      <c r="F93" s="640"/>
      <c r="G93" s="640"/>
      <c r="H93" s="640"/>
      <c r="I93" s="640"/>
      <c r="J93" s="640"/>
      <c r="K93" s="640"/>
      <c r="L93" s="640"/>
      <c r="M93" s="640"/>
      <c r="N93" s="640"/>
      <c r="O93" s="640"/>
      <c r="P93" s="640"/>
      <c r="Q93" s="640"/>
      <c r="R93" s="640"/>
      <c r="S93" s="640"/>
      <c r="T93" s="640"/>
      <c r="U93" s="640"/>
      <c r="V93" s="640"/>
      <c r="W93" s="640"/>
    </row>
    <row r="94" spans="1:23">
      <c r="A94" s="298">
        <v>3</v>
      </c>
      <c r="B94" s="604"/>
      <c r="C94" s="604" t="s">
        <v>550</v>
      </c>
      <c r="D94" s="640"/>
      <c r="E94" s="640"/>
      <c r="F94" s="640"/>
      <c r="G94" s="640"/>
      <c r="H94" s="640"/>
      <c r="I94" s="640"/>
      <c r="J94" s="640"/>
      <c r="K94" s="640"/>
      <c r="L94" s="640"/>
      <c r="M94" s="640"/>
      <c r="N94" s="551"/>
      <c r="O94" s="551">
        <f>O92</f>
        <v>28860027.705302864</v>
      </c>
      <c r="P94" s="640"/>
      <c r="Q94" s="640"/>
      <c r="R94" s="640"/>
      <c r="S94" s="640"/>
      <c r="T94" s="640"/>
      <c r="U94" s="640"/>
      <c r="V94" s="640"/>
      <c r="W94" s="640"/>
    </row>
    <row r="95" spans="1:23">
      <c r="A95" s="640"/>
      <c r="B95" s="640"/>
      <c r="C95" s="640"/>
      <c r="D95" s="640"/>
      <c r="E95" s="640"/>
      <c r="F95" s="640"/>
      <c r="G95" s="640"/>
      <c r="H95" s="640"/>
      <c r="I95" s="640"/>
      <c r="J95" s="640"/>
      <c r="K95" s="640"/>
      <c r="L95" s="640"/>
      <c r="M95" s="640"/>
      <c r="N95" s="640"/>
      <c r="O95" s="640"/>
      <c r="P95" s="640"/>
      <c r="Q95" s="640"/>
      <c r="R95" s="640"/>
      <c r="S95" s="640"/>
      <c r="T95" s="640"/>
      <c r="U95" s="640"/>
      <c r="V95" s="640"/>
    </row>
    <row r="96" spans="1:23">
      <c r="A96" s="640"/>
      <c r="B96" s="640"/>
      <c r="C96" s="640"/>
      <c r="D96" s="640"/>
      <c r="E96" s="640"/>
      <c r="F96" s="640"/>
      <c r="G96" s="640"/>
      <c r="H96" s="640"/>
      <c r="I96" s="640"/>
      <c r="J96" s="640"/>
      <c r="K96" s="640"/>
      <c r="L96" s="640"/>
      <c r="M96" s="640"/>
      <c r="N96" s="640"/>
      <c r="O96" s="640"/>
      <c r="P96" s="640"/>
      <c r="Q96" s="640"/>
      <c r="R96" s="640"/>
      <c r="S96" s="640"/>
      <c r="T96" s="640"/>
      <c r="U96" s="640"/>
    </row>
    <row r="97" spans="1:21">
      <c r="A97" s="640" t="s">
        <v>32</v>
      </c>
      <c r="B97" s="640"/>
      <c r="C97" s="640"/>
      <c r="D97" s="640"/>
      <c r="E97" s="640"/>
      <c r="F97" s="640"/>
      <c r="G97" s="640"/>
      <c r="H97" s="640"/>
      <c r="I97" s="640"/>
      <c r="J97" s="640"/>
      <c r="K97" s="640"/>
      <c r="L97" s="640"/>
      <c r="M97" s="640"/>
      <c r="N97" s="640"/>
      <c r="O97" s="640"/>
      <c r="P97" s="640"/>
      <c r="Q97" s="640"/>
      <c r="R97" s="640"/>
      <c r="S97" s="640"/>
      <c r="T97" s="640"/>
      <c r="U97" s="640"/>
    </row>
    <row r="98" spans="1:21" ht="15.75" thickBot="1">
      <c r="A98" s="657" t="s">
        <v>33</v>
      </c>
      <c r="B98" s="640"/>
      <c r="C98" s="640"/>
      <c r="D98" s="640"/>
      <c r="E98" s="640"/>
      <c r="F98" s="640"/>
      <c r="G98" s="640"/>
      <c r="H98" s="640"/>
      <c r="I98" s="640"/>
      <c r="J98" s="640"/>
      <c r="K98" s="640"/>
      <c r="L98" s="640"/>
      <c r="M98" s="640"/>
      <c r="N98" s="640"/>
      <c r="O98" s="640"/>
      <c r="P98" s="640"/>
      <c r="Q98" s="640"/>
      <c r="R98" s="640"/>
      <c r="S98" s="640"/>
      <c r="T98" s="640"/>
      <c r="U98" s="640"/>
    </row>
    <row r="99" spans="1:21" ht="32.25" customHeight="1">
      <c r="A99" s="658" t="s">
        <v>34</v>
      </c>
      <c r="B99" s="517"/>
      <c r="C99" s="683" t="s">
        <v>691</v>
      </c>
      <c r="D99" s="683"/>
      <c r="E99" s="683"/>
      <c r="F99" s="683"/>
      <c r="G99" s="683"/>
      <c r="H99" s="683"/>
      <c r="I99" s="683"/>
      <c r="J99" s="683"/>
      <c r="K99" s="683"/>
      <c r="L99" s="683"/>
      <c r="M99" s="683"/>
      <c r="N99" s="683"/>
      <c r="O99" s="659"/>
      <c r="P99" s="640"/>
      <c r="Q99" s="640"/>
      <c r="R99" s="640"/>
      <c r="S99" s="640"/>
      <c r="T99" s="640"/>
      <c r="U99" s="640"/>
    </row>
    <row r="100" spans="1:21" ht="30" customHeight="1">
      <c r="A100" s="658" t="s">
        <v>35</v>
      </c>
      <c r="B100" s="517"/>
      <c r="C100" s="683" t="s">
        <v>692</v>
      </c>
      <c r="D100" s="683"/>
      <c r="E100" s="683"/>
      <c r="F100" s="683"/>
      <c r="G100" s="683"/>
      <c r="H100" s="683"/>
      <c r="I100" s="683"/>
      <c r="J100" s="683"/>
      <c r="K100" s="683"/>
      <c r="L100" s="683"/>
      <c r="M100" s="683"/>
      <c r="N100" s="683"/>
      <c r="O100" s="659"/>
      <c r="P100" s="640"/>
      <c r="Q100" s="640"/>
      <c r="R100" s="640"/>
      <c r="S100" s="640"/>
      <c r="T100" s="640"/>
      <c r="U100" s="640"/>
    </row>
    <row r="101" spans="1:21" ht="33" customHeight="1">
      <c r="A101" s="658" t="s">
        <v>36</v>
      </c>
      <c r="B101" s="517"/>
      <c r="C101" s="683" t="s">
        <v>551</v>
      </c>
      <c r="D101" s="683"/>
      <c r="E101" s="683"/>
      <c r="F101" s="683"/>
      <c r="G101" s="683"/>
      <c r="H101" s="683"/>
      <c r="I101" s="683"/>
      <c r="J101" s="683"/>
      <c r="K101" s="683"/>
      <c r="L101" s="683"/>
      <c r="M101" s="683"/>
      <c r="N101" s="683"/>
      <c r="O101" s="660"/>
      <c r="P101" s="640"/>
      <c r="Q101" s="640"/>
      <c r="R101" s="640"/>
      <c r="S101" s="640"/>
      <c r="T101" s="640"/>
      <c r="U101" s="640"/>
    </row>
    <row r="102" spans="1:21" ht="30" customHeight="1">
      <c r="A102" s="658" t="s">
        <v>37</v>
      </c>
      <c r="B102" s="517"/>
      <c r="C102" s="683" t="s">
        <v>552</v>
      </c>
      <c r="D102" s="683"/>
      <c r="E102" s="683"/>
      <c r="F102" s="683"/>
      <c r="G102" s="683"/>
      <c r="H102" s="683"/>
      <c r="I102" s="683"/>
      <c r="J102" s="683"/>
      <c r="K102" s="683"/>
      <c r="L102" s="683"/>
      <c r="M102" s="683"/>
      <c r="N102" s="683"/>
      <c r="O102" s="660"/>
      <c r="P102" s="640"/>
      <c r="Q102" s="640"/>
      <c r="R102" s="640"/>
      <c r="S102" s="640"/>
      <c r="T102" s="640"/>
      <c r="U102" s="640"/>
    </row>
    <row r="103" spans="1:21" ht="15.75">
      <c r="A103" s="661" t="s">
        <v>38</v>
      </c>
      <c r="B103" s="517"/>
      <c r="C103" s="682" t="s">
        <v>693</v>
      </c>
      <c r="D103" s="682"/>
      <c r="E103" s="682"/>
      <c r="F103" s="682"/>
      <c r="G103" s="682"/>
      <c r="H103" s="682"/>
      <c r="I103" s="682"/>
      <c r="J103" s="682"/>
      <c r="K103" s="682"/>
      <c r="L103" s="682"/>
      <c r="M103" s="682"/>
      <c r="N103" s="682"/>
      <c r="O103" s="659"/>
      <c r="P103" s="640"/>
      <c r="Q103" s="640"/>
      <c r="R103" s="640"/>
      <c r="S103" s="640"/>
      <c r="T103" s="640"/>
      <c r="U103" s="640"/>
    </row>
    <row r="104" spans="1:21">
      <c r="A104" s="661" t="s">
        <v>39</v>
      </c>
      <c r="B104" s="517"/>
      <c r="C104" s="682" t="s">
        <v>553</v>
      </c>
      <c r="D104" s="682"/>
      <c r="E104" s="682"/>
      <c r="F104" s="682"/>
      <c r="G104" s="682"/>
      <c r="H104" s="682"/>
      <c r="I104" s="682"/>
      <c r="J104" s="682"/>
      <c r="K104" s="682"/>
      <c r="L104" s="682"/>
      <c r="M104" s="682"/>
      <c r="N104" s="682"/>
      <c r="O104" s="659"/>
      <c r="P104" s="640"/>
      <c r="Q104" s="640"/>
      <c r="R104" s="640"/>
      <c r="S104" s="640"/>
      <c r="T104" s="640"/>
      <c r="U104" s="640"/>
    </row>
    <row r="105" spans="1:21" ht="15.75">
      <c r="A105" s="661" t="s">
        <v>40</v>
      </c>
      <c r="B105" s="517"/>
      <c r="C105" s="682" t="s">
        <v>694</v>
      </c>
      <c r="D105" s="682"/>
      <c r="E105" s="682"/>
      <c r="F105" s="682"/>
      <c r="G105" s="682"/>
      <c r="H105" s="682"/>
      <c r="I105" s="682"/>
      <c r="J105" s="682"/>
      <c r="K105" s="682"/>
      <c r="L105" s="682"/>
      <c r="M105" s="682"/>
      <c r="N105" s="682"/>
      <c r="O105" s="659"/>
      <c r="P105" s="640"/>
      <c r="Q105" s="640"/>
      <c r="R105" s="640"/>
      <c r="S105" s="640"/>
      <c r="T105" s="640"/>
      <c r="U105" s="640"/>
    </row>
    <row r="106" spans="1:21" ht="15.75">
      <c r="A106" s="661" t="s">
        <v>41</v>
      </c>
      <c r="B106" s="517"/>
      <c r="C106" s="520" t="s">
        <v>695</v>
      </c>
      <c r="D106" s="517"/>
      <c r="E106" s="517"/>
      <c r="F106" s="517"/>
      <c r="G106" s="517"/>
      <c r="H106" s="517"/>
      <c r="I106" s="517"/>
      <c r="J106" s="517"/>
      <c r="K106" s="517"/>
      <c r="L106" s="517"/>
      <c r="M106" s="517"/>
      <c r="N106" s="517"/>
      <c r="O106" s="640"/>
      <c r="P106" s="640"/>
      <c r="Q106" s="640"/>
      <c r="R106" s="640"/>
      <c r="S106" s="640"/>
      <c r="T106" s="640"/>
      <c r="U106" s="640"/>
    </row>
    <row r="107" spans="1:21">
      <c r="A107" s="661" t="s">
        <v>42</v>
      </c>
      <c r="B107" s="517"/>
      <c r="C107" s="682" t="s">
        <v>554</v>
      </c>
      <c r="D107" s="682"/>
      <c r="E107" s="682"/>
      <c r="F107" s="682"/>
      <c r="G107" s="682"/>
      <c r="H107" s="682"/>
      <c r="I107" s="682"/>
      <c r="J107" s="682"/>
      <c r="K107" s="682"/>
      <c r="L107" s="682"/>
      <c r="M107" s="682"/>
      <c r="N107" s="682"/>
      <c r="O107" s="607"/>
      <c r="P107" s="640"/>
      <c r="Q107" s="640"/>
      <c r="R107" s="640"/>
      <c r="S107" s="640"/>
      <c r="T107" s="640"/>
      <c r="U107" s="640"/>
    </row>
    <row r="108" spans="1:21">
      <c r="B108" s="517"/>
      <c r="C108" s="588"/>
      <c r="D108" s="588"/>
      <c r="E108" s="589"/>
      <c r="F108" s="589"/>
      <c r="G108" s="563"/>
      <c r="H108" s="604"/>
      <c r="I108" s="604"/>
      <c r="J108" s="584"/>
      <c r="K108" s="604"/>
      <c r="L108" s="517"/>
      <c r="M108" s="563"/>
      <c r="N108" s="608"/>
      <c r="O108" s="607"/>
      <c r="P108" s="640"/>
      <c r="Q108" s="640"/>
      <c r="R108" s="640"/>
      <c r="S108" s="640"/>
      <c r="T108" s="640"/>
      <c r="U108" s="640"/>
    </row>
    <row r="109" spans="1:21">
      <c r="B109" s="517"/>
      <c r="C109" s="588"/>
      <c r="D109" s="588"/>
      <c r="E109" s="589"/>
      <c r="F109" s="589"/>
      <c r="G109" s="563"/>
      <c r="H109" s="604"/>
      <c r="I109" s="604"/>
      <c r="J109" s="584"/>
      <c r="K109" s="604"/>
      <c r="L109" s="517"/>
      <c r="M109" s="563"/>
      <c r="N109" s="608"/>
      <c r="O109" s="607"/>
      <c r="P109" s="640"/>
      <c r="Q109" s="640"/>
      <c r="R109" s="640"/>
      <c r="S109" s="640"/>
      <c r="T109" s="640"/>
      <c r="U109" s="640"/>
    </row>
    <row r="110" spans="1:21">
      <c r="B110" s="517"/>
      <c r="C110" s="588"/>
      <c r="D110" s="588"/>
      <c r="E110" s="589"/>
      <c r="F110" s="589"/>
      <c r="G110" s="563"/>
      <c r="H110" s="604"/>
      <c r="I110" s="604"/>
      <c r="J110" s="584"/>
      <c r="K110" s="604"/>
      <c r="L110" s="517"/>
      <c r="M110" s="563"/>
      <c r="N110" s="608"/>
      <c r="O110" s="607"/>
      <c r="P110" s="640"/>
      <c r="Q110" s="640"/>
      <c r="R110" s="640"/>
      <c r="S110" s="640"/>
      <c r="T110" s="640"/>
      <c r="U110" s="640"/>
    </row>
    <row r="111" spans="1:21">
      <c r="B111" s="517"/>
      <c r="C111" s="588"/>
      <c r="D111" s="588"/>
      <c r="E111" s="589"/>
      <c r="F111" s="589"/>
      <c r="G111" s="563"/>
      <c r="H111" s="604"/>
      <c r="I111" s="604"/>
      <c r="J111" s="584"/>
      <c r="K111" s="604"/>
      <c r="L111" s="517"/>
      <c r="M111" s="563"/>
      <c r="N111" s="608"/>
      <c r="O111" s="607"/>
      <c r="P111" s="640"/>
      <c r="Q111" s="640"/>
      <c r="R111" s="640"/>
      <c r="S111" s="640"/>
      <c r="T111" s="640"/>
      <c r="U111" s="640"/>
    </row>
    <row r="112" spans="1:21">
      <c r="B112" s="517"/>
      <c r="C112" s="588"/>
      <c r="D112" s="588"/>
      <c r="E112" s="589"/>
      <c r="F112" s="589"/>
      <c r="G112" s="563"/>
      <c r="H112" s="604"/>
      <c r="I112" s="604"/>
      <c r="J112" s="584"/>
      <c r="K112" s="604"/>
      <c r="M112" s="563"/>
      <c r="N112" s="607"/>
      <c r="O112" s="607"/>
      <c r="P112" s="640"/>
      <c r="Q112" s="640"/>
      <c r="R112" s="640"/>
      <c r="S112" s="640"/>
      <c r="T112" s="640"/>
      <c r="U112" s="640"/>
    </row>
    <row r="113" spans="1:21">
      <c r="B113" s="517"/>
      <c r="C113" s="588"/>
      <c r="D113" s="588"/>
      <c r="E113" s="589"/>
      <c r="F113" s="589"/>
      <c r="G113" s="563"/>
      <c r="H113" s="604"/>
      <c r="I113" s="604"/>
      <c r="J113" s="584"/>
      <c r="K113" s="604"/>
      <c r="M113" s="563"/>
      <c r="N113" s="607"/>
      <c r="O113" s="607"/>
      <c r="P113" s="640"/>
      <c r="Q113" s="640"/>
      <c r="R113" s="640"/>
      <c r="S113" s="640"/>
      <c r="T113" s="640"/>
      <c r="U113" s="640"/>
    </row>
    <row r="114" spans="1:21">
      <c r="B114" s="517"/>
      <c r="C114" s="588"/>
      <c r="D114" s="588"/>
      <c r="E114" s="589"/>
      <c r="F114" s="589"/>
      <c r="G114" s="563"/>
      <c r="H114" s="604"/>
      <c r="I114" s="604"/>
      <c r="J114" s="584"/>
      <c r="K114" s="604"/>
      <c r="M114" s="563"/>
      <c r="N114" s="607"/>
      <c r="O114" s="607"/>
      <c r="P114" s="640"/>
      <c r="Q114" s="640"/>
      <c r="R114" s="640"/>
      <c r="S114" s="640"/>
      <c r="T114" s="640"/>
      <c r="U114" s="640"/>
    </row>
    <row r="115" spans="1:21">
      <c r="B115" s="517"/>
      <c r="C115" s="588"/>
      <c r="D115" s="588"/>
      <c r="E115" s="589"/>
      <c r="F115" s="589"/>
      <c r="G115" s="563"/>
      <c r="H115" s="604"/>
      <c r="I115" s="604"/>
      <c r="J115" s="584"/>
      <c r="K115" s="604"/>
      <c r="M115" s="563"/>
      <c r="N115" s="607"/>
      <c r="O115" s="607"/>
      <c r="P115" s="640"/>
      <c r="Q115" s="640"/>
      <c r="R115" s="640"/>
      <c r="S115" s="640"/>
      <c r="T115" s="640"/>
      <c r="U115" s="640"/>
    </row>
    <row r="116" spans="1:21">
      <c r="B116" s="517"/>
      <c r="C116" s="588"/>
      <c r="D116" s="588"/>
      <c r="E116" s="589"/>
      <c r="F116" s="589"/>
      <c r="G116" s="563"/>
      <c r="H116" s="604"/>
      <c r="I116" s="604"/>
      <c r="J116" s="584"/>
      <c r="K116" s="604"/>
      <c r="M116" s="563"/>
      <c r="N116" s="607"/>
      <c r="O116" s="607"/>
      <c r="P116" s="640"/>
      <c r="Q116" s="640"/>
      <c r="R116" s="640"/>
      <c r="S116" s="640"/>
      <c r="T116" s="640"/>
      <c r="U116" s="640"/>
    </row>
    <row r="117" spans="1:21">
      <c r="B117" s="517"/>
      <c r="C117" s="588"/>
      <c r="D117" s="588"/>
      <c r="E117" s="589"/>
      <c r="F117" s="589"/>
      <c r="G117" s="563"/>
      <c r="H117" s="604"/>
      <c r="I117" s="604"/>
      <c r="J117" s="584"/>
      <c r="K117" s="604"/>
      <c r="M117" s="563"/>
      <c r="N117" s="607"/>
      <c r="O117" s="607"/>
      <c r="P117" s="640"/>
      <c r="Q117" s="640"/>
      <c r="R117" s="640"/>
      <c r="S117" s="640"/>
      <c r="T117" s="640"/>
      <c r="U117" s="640"/>
    </row>
    <row r="118" spans="1:21" ht="15.75">
      <c r="A118" s="605"/>
      <c r="B118" s="517"/>
      <c r="C118" s="588"/>
      <c r="D118" s="588"/>
      <c r="E118" s="589"/>
      <c r="F118" s="589"/>
      <c r="G118" s="563"/>
      <c r="H118" s="604"/>
      <c r="I118" s="604"/>
      <c r="J118" s="584"/>
      <c r="K118" s="604"/>
      <c r="M118" s="563"/>
      <c r="N118" s="606"/>
      <c r="O118" s="585"/>
      <c r="P118" s="640"/>
      <c r="Q118" s="640"/>
      <c r="R118" s="640"/>
      <c r="S118" s="640"/>
      <c r="T118" s="640"/>
      <c r="U118" s="640"/>
    </row>
    <row r="119" spans="1:21" ht="15.75">
      <c r="A119" s="605"/>
      <c r="C119" s="640"/>
      <c r="D119" s="640"/>
      <c r="E119" s="640"/>
      <c r="F119" s="640"/>
      <c r="G119" s="640"/>
      <c r="H119" s="640"/>
      <c r="I119" s="640"/>
      <c r="J119" s="640"/>
      <c r="K119" s="640"/>
      <c r="L119" s="640"/>
      <c r="M119" s="640"/>
      <c r="N119" s="640"/>
      <c r="O119" s="640"/>
      <c r="P119" s="640"/>
      <c r="Q119" s="640"/>
      <c r="R119" s="640"/>
      <c r="S119" s="640"/>
      <c r="T119" s="640"/>
      <c r="U119" s="640"/>
    </row>
    <row r="120" spans="1:21">
      <c r="C120" s="640"/>
      <c r="D120" s="640"/>
      <c r="E120" s="640"/>
      <c r="F120" s="640"/>
      <c r="G120" s="640"/>
      <c r="H120" s="640"/>
      <c r="I120" s="640"/>
      <c r="J120" s="640"/>
      <c r="K120" s="640"/>
      <c r="L120" s="640"/>
      <c r="M120" s="640"/>
      <c r="N120" s="640"/>
      <c r="O120" s="640"/>
      <c r="P120" s="640"/>
      <c r="Q120" s="640"/>
      <c r="R120" s="640"/>
      <c r="S120" s="640"/>
      <c r="T120" s="640"/>
      <c r="U120" s="640"/>
    </row>
    <row r="121" spans="1:21">
      <c r="C121" s="640"/>
      <c r="D121" s="640"/>
      <c r="E121" s="640"/>
      <c r="F121" s="640"/>
      <c r="G121" s="640"/>
      <c r="H121" s="640"/>
      <c r="I121" s="640"/>
      <c r="J121" s="640"/>
      <c r="K121" s="640"/>
      <c r="L121" s="640"/>
      <c r="M121" s="640"/>
      <c r="N121" s="640"/>
      <c r="O121" s="640"/>
      <c r="P121" s="640"/>
      <c r="Q121" s="640"/>
      <c r="R121" s="640"/>
      <c r="S121" s="640"/>
      <c r="T121" s="640"/>
      <c r="U121" s="640"/>
    </row>
    <row r="122" spans="1:21">
      <c r="C122" s="640"/>
      <c r="D122" s="640"/>
      <c r="E122" s="640"/>
      <c r="F122" s="640"/>
      <c r="G122" s="640"/>
      <c r="H122" s="640"/>
      <c r="I122" s="640"/>
      <c r="J122" s="640"/>
      <c r="K122" s="640"/>
      <c r="L122" s="640"/>
      <c r="M122" s="640"/>
      <c r="N122" s="640"/>
      <c r="O122" s="640"/>
      <c r="P122" s="640"/>
      <c r="Q122" s="640"/>
      <c r="R122" s="640"/>
      <c r="S122" s="640"/>
      <c r="T122" s="640"/>
      <c r="U122" s="640"/>
    </row>
    <row r="123" spans="1:21">
      <c r="C123" s="640"/>
      <c r="D123" s="640"/>
      <c r="E123" s="640"/>
      <c r="F123" s="640"/>
      <c r="G123" s="640"/>
      <c r="H123" s="640"/>
      <c r="I123" s="640"/>
      <c r="J123" s="640"/>
      <c r="K123" s="640"/>
      <c r="L123" s="640"/>
      <c r="M123" s="640"/>
      <c r="N123" s="640"/>
      <c r="O123" s="640"/>
      <c r="P123" s="640"/>
      <c r="Q123" s="640"/>
      <c r="R123" s="640"/>
      <c r="S123" s="640"/>
      <c r="T123" s="640"/>
      <c r="U123" s="640"/>
    </row>
    <row r="124" spans="1:21">
      <c r="C124" s="640"/>
      <c r="D124" s="640"/>
      <c r="E124" s="640"/>
      <c r="F124" s="640"/>
      <c r="G124" s="640"/>
      <c r="H124" s="640"/>
      <c r="I124" s="640"/>
      <c r="J124" s="640"/>
      <c r="K124" s="640"/>
      <c r="L124" s="640"/>
      <c r="M124" s="640"/>
      <c r="N124" s="640"/>
      <c r="O124" s="640"/>
      <c r="P124" s="640"/>
      <c r="Q124" s="640"/>
      <c r="R124" s="640"/>
      <c r="S124" s="640"/>
      <c r="T124" s="640"/>
      <c r="U124" s="640"/>
    </row>
    <row r="125" spans="1:21">
      <c r="C125" s="640"/>
      <c r="D125" s="640"/>
      <c r="E125" s="640"/>
      <c r="F125" s="640"/>
      <c r="G125" s="640"/>
      <c r="H125" s="640"/>
      <c r="I125" s="640"/>
      <c r="J125" s="640"/>
      <c r="K125" s="640"/>
      <c r="L125" s="640"/>
      <c r="M125" s="640"/>
      <c r="N125" s="640"/>
      <c r="O125" s="640"/>
      <c r="P125" s="640"/>
      <c r="Q125" s="640"/>
      <c r="R125" s="640"/>
      <c r="S125" s="640"/>
      <c r="T125" s="640"/>
      <c r="U125" s="640"/>
    </row>
    <row r="126" spans="1:21">
      <c r="C126" s="640"/>
      <c r="D126" s="640"/>
      <c r="E126" s="640"/>
      <c r="F126" s="640"/>
      <c r="G126" s="640"/>
      <c r="H126" s="640"/>
      <c r="I126" s="640"/>
      <c r="J126" s="640"/>
      <c r="K126" s="640"/>
      <c r="L126" s="640"/>
      <c r="M126" s="640"/>
      <c r="N126" s="640"/>
      <c r="O126" s="640"/>
      <c r="P126" s="640"/>
      <c r="Q126" s="640"/>
      <c r="R126" s="640"/>
      <c r="S126" s="640"/>
      <c r="T126" s="640"/>
      <c r="U126" s="640"/>
    </row>
    <row r="127" spans="1:21">
      <c r="C127" s="640"/>
      <c r="D127" s="640"/>
      <c r="E127" s="640"/>
      <c r="F127" s="640"/>
      <c r="G127" s="640"/>
      <c r="H127" s="640"/>
      <c r="I127" s="640"/>
      <c r="J127" s="640"/>
      <c r="K127" s="640"/>
      <c r="L127" s="640"/>
      <c r="M127" s="640"/>
      <c r="N127" s="640"/>
      <c r="O127" s="640"/>
      <c r="P127" s="640"/>
      <c r="Q127" s="640"/>
      <c r="R127" s="640"/>
      <c r="S127" s="640"/>
      <c r="T127" s="640"/>
      <c r="U127" s="640"/>
    </row>
    <row r="128" spans="1:21">
      <c r="C128" s="640"/>
      <c r="D128" s="640"/>
      <c r="E128" s="640"/>
      <c r="F128" s="640"/>
      <c r="G128" s="640"/>
      <c r="H128" s="640"/>
      <c r="I128" s="640"/>
      <c r="J128" s="640"/>
      <c r="K128" s="640"/>
      <c r="L128" s="640"/>
      <c r="M128" s="640"/>
      <c r="N128" s="640"/>
      <c r="O128" s="640"/>
      <c r="P128" s="640"/>
      <c r="Q128" s="640"/>
      <c r="R128" s="640"/>
      <c r="S128" s="640"/>
      <c r="T128" s="640"/>
      <c r="U128" s="640"/>
    </row>
    <row r="129" spans="3:21">
      <c r="C129" s="640"/>
      <c r="D129" s="640"/>
      <c r="E129" s="640"/>
      <c r="F129" s="640"/>
      <c r="G129" s="640"/>
      <c r="H129" s="640"/>
      <c r="I129" s="640"/>
      <c r="J129" s="640"/>
      <c r="K129" s="640"/>
      <c r="L129" s="640"/>
      <c r="M129" s="640"/>
      <c r="N129" s="640"/>
      <c r="O129" s="640"/>
      <c r="P129" s="640"/>
      <c r="Q129" s="640"/>
      <c r="R129" s="640"/>
      <c r="S129" s="640"/>
      <c r="T129" s="640"/>
      <c r="U129" s="640"/>
    </row>
    <row r="130" spans="3:21">
      <c r="C130" s="640"/>
      <c r="D130" s="640"/>
      <c r="E130" s="640"/>
      <c r="F130" s="640"/>
      <c r="G130" s="640"/>
      <c r="H130" s="640"/>
      <c r="I130" s="640"/>
      <c r="J130" s="640"/>
      <c r="K130" s="640"/>
      <c r="L130" s="640"/>
      <c r="M130" s="640"/>
      <c r="N130" s="640"/>
      <c r="O130" s="640"/>
      <c r="P130" s="640"/>
      <c r="Q130" s="640"/>
      <c r="R130" s="640"/>
      <c r="S130" s="640"/>
      <c r="T130" s="640"/>
      <c r="U130" s="640"/>
    </row>
    <row r="131" spans="3:21">
      <c r="C131" s="640"/>
      <c r="D131" s="640"/>
      <c r="E131" s="640"/>
      <c r="F131" s="640"/>
      <c r="G131" s="640"/>
      <c r="H131" s="640"/>
      <c r="I131" s="640"/>
      <c r="J131" s="640"/>
      <c r="K131" s="640"/>
      <c r="L131" s="640"/>
      <c r="M131" s="640"/>
      <c r="N131" s="640"/>
      <c r="O131" s="640"/>
      <c r="P131" s="640"/>
      <c r="Q131" s="640"/>
      <c r="R131" s="640"/>
      <c r="S131" s="640"/>
      <c r="T131" s="640"/>
      <c r="U131" s="640"/>
    </row>
    <row r="132" spans="3:21">
      <c r="C132" s="640"/>
      <c r="D132" s="640"/>
      <c r="E132" s="640"/>
      <c r="F132" s="640"/>
      <c r="G132" s="640"/>
      <c r="H132" s="640"/>
      <c r="I132" s="640"/>
      <c r="J132" s="640"/>
      <c r="K132" s="640"/>
      <c r="L132" s="640"/>
      <c r="M132" s="640"/>
      <c r="N132" s="640"/>
      <c r="O132" s="640"/>
      <c r="P132" s="640"/>
      <c r="Q132" s="640"/>
      <c r="R132" s="640"/>
      <c r="S132" s="640"/>
      <c r="T132" s="640"/>
      <c r="U132" s="640"/>
    </row>
    <row r="133" spans="3:21">
      <c r="C133" s="640"/>
      <c r="D133" s="640"/>
      <c r="E133" s="640"/>
      <c r="F133" s="640"/>
      <c r="G133" s="640"/>
      <c r="H133" s="640"/>
      <c r="I133" s="640"/>
      <c r="J133" s="640"/>
      <c r="K133" s="640"/>
      <c r="L133" s="640"/>
      <c r="M133" s="640"/>
      <c r="N133" s="640"/>
      <c r="O133" s="640"/>
      <c r="P133" s="640"/>
      <c r="Q133" s="640"/>
      <c r="R133" s="640"/>
      <c r="S133" s="640"/>
      <c r="T133" s="640"/>
      <c r="U133" s="640"/>
    </row>
    <row r="134" spans="3:21">
      <c r="C134" s="640"/>
      <c r="D134" s="640"/>
      <c r="E134" s="640"/>
      <c r="F134" s="640"/>
      <c r="G134" s="640"/>
      <c r="H134" s="640"/>
      <c r="I134" s="640"/>
      <c r="J134" s="640"/>
      <c r="K134" s="640"/>
      <c r="L134" s="640"/>
      <c r="M134" s="640"/>
      <c r="N134" s="640"/>
      <c r="O134" s="640"/>
      <c r="P134" s="640"/>
      <c r="Q134" s="640"/>
      <c r="R134" s="640"/>
      <c r="S134" s="640"/>
      <c r="T134" s="640"/>
      <c r="U134" s="640"/>
    </row>
    <row r="135" spans="3:21">
      <c r="C135" s="640"/>
      <c r="D135" s="640"/>
      <c r="E135" s="640"/>
      <c r="F135" s="640"/>
      <c r="G135" s="640"/>
      <c r="H135" s="640"/>
      <c r="I135" s="640"/>
      <c r="J135" s="640"/>
      <c r="K135" s="640"/>
      <c r="L135" s="640"/>
      <c r="M135" s="640"/>
      <c r="N135" s="640"/>
      <c r="O135" s="640"/>
      <c r="P135" s="640"/>
      <c r="Q135" s="640"/>
      <c r="R135" s="640"/>
      <c r="S135" s="640"/>
      <c r="T135" s="640"/>
      <c r="U135" s="640"/>
    </row>
    <row r="136" spans="3:21">
      <c r="C136" s="640"/>
      <c r="D136" s="640"/>
      <c r="E136" s="640"/>
      <c r="F136" s="640"/>
      <c r="G136" s="640"/>
      <c r="H136" s="640"/>
      <c r="I136" s="640"/>
      <c r="J136" s="640"/>
      <c r="K136" s="640"/>
      <c r="L136" s="640"/>
      <c r="M136" s="640"/>
      <c r="N136" s="640"/>
      <c r="O136" s="640"/>
      <c r="P136" s="640"/>
      <c r="Q136" s="640"/>
      <c r="R136" s="640"/>
      <c r="S136" s="640"/>
      <c r="T136" s="640"/>
      <c r="U136" s="640"/>
    </row>
    <row r="137" spans="3:21">
      <c r="C137" s="640"/>
      <c r="D137" s="640"/>
      <c r="E137" s="640"/>
      <c r="F137" s="640"/>
      <c r="G137" s="640"/>
      <c r="H137" s="640"/>
      <c r="I137" s="640"/>
      <c r="J137" s="640"/>
      <c r="K137" s="640"/>
      <c r="L137" s="640"/>
      <c r="M137" s="640"/>
      <c r="N137" s="640"/>
      <c r="O137" s="640"/>
      <c r="P137" s="640"/>
      <c r="Q137" s="640"/>
      <c r="R137" s="640"/>
      <c r="S137" s="640"/>
      <c r="T137" s="640"/>
      <c r="U137" s="640"/>
    </row>
    <row r="138" spans="3:21">
      <c r="C138" s="640"/>
      <c r="D138" s="640"/>
      <c r="E138" s="640"/>
      <c r="F138" s="640"/>
      <c r="G138" s="640"/>
      <c r="H138" s="640"/>
      <c r="I138" s="640"/>
      <c r="J138" s="640"/>
      <c r="K138" s="640"/>
      <c r="L138" s="640"/>
      <c r="M138" s="640"/>
      <c r="N138" s="640"/>
      <c r="O138" s="640"/>
      <c r="P138" s="640"/>
      <c r="Q138" s="640"/>
      <c r="R138" s="640"/>
      <c r="S138" s="640"/>
      <c r="T138" s="640"/>
      <c r="U138" s="640"/>
    </row>
    <row r="139" spans="3:21">
      <c r="C139" s="640"/>
      <c r="D139" s="640"/>
      <c r="E139" s="640"/>
      <c r="F139" s="640"/>
      <c r="G139" s="640"/>
      <c r="H139" s="640"/>
      <c r="I139" s="640"/>
      <c r="J139" s="640"/>
      <c r="K139" s="640"/>
      <c r="L139" s="640"/>
      <c r="M139" s="640"/>
      <c r="N139" s="640"/>
      <c r="O139" s="640"/>
      <c r="P139" s="640"/>
      <c r="Q139" s="640"/>
      <c r="R139" s="640"/>
      <c r="S139" s="640"/>
      <c r="T139" s="640"/>
      <c r="U139" s="640"/>
    </row>
    <row r="140" spans="3:21">
      <c r="C140" s="640"/>
      <c r="D140" s="640"/>
      <c r="E140" s="640"/>
      <c r="F140" s="640"/>
      <c r="G140" s="640"/>
      <c r="H140" s="640"/>
      <c r="I140" s="640"/>
      <c r="J140" s="640"/>
      <c r="K140" s="640"/>
      <c r="L140" s="640"/>
      <c r="M140" s="640"/>
      <c r="N140" s="640"/>
      <c r="O140" s="640"/>
      <c r="P140" s="640"/>
      <c r="Q140" s="640"/>
      <c r="R140" s="640"/>
      <c r="S140" s="640"/>
      <c r="T140" s="640"/>
      <c r="U140" s="640"/>
    </row>
    <row r="141" spans="3:21">
      <c r="C141" s="640"/>
      <c r="D141" s="640"/>
      <c r="E141" s="640"/>
      <c r="F141" s="640"/>
      <c r="G141" s="640"/>
      <c r="H141" s="640"/>
      <c r="I141" s="640"/>
      <c r="J141" s="640"/>
      <c r="K141" s="640"/>
      <c r="L141" s="640"/>
      <c r="M141" s="640"/>
      <c r="N141" s="640"/>
      <c r="O141" s="640"/>
      <c r="P141" s="640"/>
      <c r="Q141" s="640"/>
      <c r="R141" s="640"/>
      <c r="S141" s="640"/>
      <c r="T141" s="640"/>
      <c r="U141" s="640"/>
    </row>
    <row r="142" spans="3:21">
      <c r="C142" s="640"/>
      <c r="D142" s="640"/>
      <c r="E142" s="640"/>
      <c r="F142" s="640"/>
      <c r="G142" s="640"/>
      <c r="H142" s="640"/>
      <c r="I142" s="640"/>
      <c r="J142" s="640"/>
      <c r="K142" s="640"/>
      <c r="L142" s="640"/>
      <c r="M142" s="640"/>
      <c r="N142" s="640"/>
      <c r="O142" s="640"/>
      <c r="P142" s="640"/>
      <c r="Q142" s="640"/>
      <c r="R142" s="640"/>
      <c r="S142" s="640"/>
      <c r="T142" s="640"/>
      <c r="U142" s="640"/>
    </row>
    <row r="143" spans="3:21">
      <c r="C143" s="640"/>
      <c r="D143" s="640"/>
      <c r="E143" s="640"/>
      <c r="F143" s="640"/>
      <c r="G143" s="640"/>
      <c r="H143" s="640"/>
      <c r="I143" s="640"/>
      <c r="J143" s="640"/>
      <c r="K143" s="640"/>
      <c r="L143" s="640"/>
      <c r="M143" s="640"/>
      <c r="N143" s="640"/>
      <c r="O143" s="640"/>
      <c r="P143" s="640"/>
      <c r="Q143" s="640"/>
      <c r="R143" s="640"/>
      <c r="S143" s="640"/>
      <c r="T143" s="640"/>
      <c r="U143" s="640"/>
    </row>
    <row r="144" spans="3:21">
      <c r="C144" s="640"/>
      <c r="D144" s="640"/>
      <c r="E144" s="640"/>
      <c r="F144" s="640"/>
      <c r="G144" s="640"/>
      <c r="H144" s="640"/>
      <c r="I144" s="640"/>
      <c r="J144" s="640"/>
      <c r="K144" s="640"/>
      <c r="L144" s="640"/>
      <c r="M144" s="640"/>
      <c r="N144" s="640"/>
      <c r="O144" s="640"/>
      <c r="P144" s="640"/>
      <c r="Q144" s="640"/>
      <c r="R144" s="640"/>
      <c r="S144" s="640"/>
      <c r="T144" s="640"/>
      <c r="U144" s="640"/>
    </row>
    <row r="145" spans="3:21">
      <c r="C145" s="640"/>
      <c r="D145" s="640"/>
      <c r="E145" s="640"/>
      <c r="F145" s="640"/>
      <c r="G145" s="640"/>
      <c r="H145" s="640"/>
      <c r="I145" s="640"/>
      <c r="J145" s="640"/>
      <c r="K145" s="640"/>
      <c r="L145" s="640"/>
      <c r="M145" s="640"/>
      <c r="N145" s="640"/>
      <c r="O145" s="640"/>
      <c r="P145" s="640"/>
      <c r="Q145" s="640"/>
      <c r="R145" s="640"/>
      <c r="S145" s="640"/>
      <c r="T145" s="640"/>
      <c r="U145" s="640"/>
    </row>
    <row r="146" spans="3:21">
      <c r="C146" s="640"/>
      <c r="D146" s="640"/>
      <c r="E146" s="640"/>
      <c r="F146" s="640"/>
      <c r="G146" s="640"/>
      <c r="H146" s="640"/>
      <c r="I146" s="640"/>
      <c r="J146" s="640"/>
      <c r="K146" s="640"/>
      <c r="L146" s="640"/>
      <c r="M146" s="640"/>
      <c r="N146" s="640"/>
      <c r="O146" s="640"/>
      <c r="P146" s="640"/>
      <c r="Q146" s="640"/>
      <c r="R146" s="640"/>
      <c r="S146" s="640"/>
      <c r="T146" s="640"/>
      <c r="U146" s="640"/>
    </row>
    <row r="147" spans="3:21">
      <c r="C147" s="640"/>
      <c r="D147" s="640"/>
      <c r="E147" s="640"/>
      <c r="F147" s="640"/>
      <c r="G147" s="640"/>
      <c r="H147" s="640"/>
      <c r="I147" s="640"/>
      <c r="J147" s="640"/>
      <c r="K147" s="640"/>
      <c r="L147" s="640"/>
      <c r="M147" s="640"/>
      <c r="N147" s="640"/>
      <c r="O147" s="640"/>
      <c r="P147" s="640"/>
      <c r="Q147" s="640"/>
      <c r="R147" s="640"/>
      <c r="S147" s="640"/>
      <c r="T147" s="640"/>
      <c r="U147" s="640"/>
    </row>
    <row r="148" spans="3:21">
      <c r="C148" s="640"/>
      <c r="D148" s="640"/>
      <c r="E148" s="640"/>
      <c r="F148" s="640"/>
      <c r="G148" s="640"/>
      <c r="H148" s="640"/>
      <c r="I148" s="640"/>
      <c r="J148" s="640"/>
      <c r="K148" s="640"/>
      <c r="L148" s="640"/>
      <c r="M148" s="640"/>
      <c r="N148" s="640"/>
      <c r="O148" s="640"/>
      <c r="P148" s="640"/>
      <c r="Q148" s="640"/>
      <c r="R148" s="640"/>
      <c r="S148" s="640"/>
      <c r="T148" s="640"/>
      <c r="U148" s="640"/>
    </row>
    <row r="149" spans="3:21">
      <c r="C149" s="640"/>
      <c r="D149" s="640"/>
      <c r="E149" s="640"/>
      <c r="F149" s="640"/>
      <c r="G149" s="640"/>
      <c r="H149" s="640"/>
      <c r="I149" s="640"/>
      <c r="J149" s="640"/>
      <c r="K149" s="640"/>
      <c r="L149" s="640"/>
      <c r="M149" s="640"/>
      <c r="N149" s="640"/>
      <c r="O149" s="640"/>
      <c r="P149" s="640"/>
      <c r="Q149" s="640"/>
      <c r="R149" s="640"/>
      <c r="S149" s="640"/>
      <c r="T149" s="640"/>
      <c r="U149" s="640"/>
    </row>
    <row r="150" spans="3:21">
      <c r="C150" s="640"/>
      <c r="D150" s="640"/>
      <c r="E150" s="640"/>
      <c r="F150" s="640"/>
      <c r="G150" s="640"/>
      <c r="H150" s="640"/>
      <c r="I150" s="640"/>
      <c r="J150" s="640"/>
      <c r="K150" s="640"/>
      <c r="L150" s="640"/>
      <c r="M150" s="640"/>
      <c r="N150" s="640"/>
      <c r="O150" s="640"/>
      <c r="P150" s="640"/>
      <c r="Q150" s="640"/>
      <c r="R150" s="640"/>
      <c r="S150" s="640"/>
      <c r="T150" s="640"/>
      <c r="U150" s="640"/>
    </row>
    <row r="151" spans="3:21">
      <c r="C151" s="640"/>
      <c r="D151" s="640"/>
      <c r="E151" s="640"/>
      <c r="F151" s="640"/>
      <c r="G151" s="640"/>
      <c r="H151" s="640"/>
      <c r="I151" s="640"/>
      <c r="J151" s="640"/>
      <c r="K151" s="640"/>
      <c r="L151" s="640"/>
      <c r="M151" s="640"/>
      <c r="N151" s="640"/>
      <c r="O151" s="640"/>
      <c r="P151" s="640"/>
      <c r="Q151" s="640"/>
      <c r="R151" s="640"/>
      <c r="S151" s="640"/>
      <c r="T151" s="640"/>
      <c r="U151" s="640"/>
    </row>
    <row r="152" spans="3:21">
      <c r="C152" s="640"/>
      <c r="D152" s="640"/>
      <c r="E152" s="640"/>
      <c r="F152" s="640"/>
      <c r="G152" s="640"/>
      <c r="H152" s="640"/>
      <c r="I152" s="640"/>
      <c r="J152" s="640"/>
      <c r="K152" s="640"/>
      <c r="L152" s="640"/>
      <c r="M152" s="640"/>
      <c r="N152" s="640"/>
      <c r="O152" s="640"/>
      <c r="P152" s="640"/>
      <c r="Q152" s="640"/>
      <c r="R152" s="640"/>
      <c r="S152" s="640"/>
      <c r="T152" s="640"/>
      <c r="U152" s="640"/>
    </row>
    <row r="153" spans="3:21">
      <c r="C153" s="640"/>
      <c r="D153" s="640"/>
      <c r="E153" s="640"/>
      <c r="F153" s="640"/>
      <c r="G153" s="640"/>
      <c r="H153" s="640"/>
      <c r="I153" s="640"/>
      <c r="J153" s="640"/>
      <c r="K153" s="640"/>
      <c r="L153" s="640"/>
      <c r="M153" s="640"/>
      <c r="N153" s="640"/>
      <c r="O153" s="640"/>
      <c r="P153" s="640"/>
      <c r="Q153" s="640"/>
      <c r="R153" s="640"/>
      <c r="S153" s="640"/>
      <c r="T153" s="640"/>
      <c r="U153" s="640"/>
    </row>
    <row r="154" spans="3:21">
      <c r="C154" s="640"/>
      <c r="D154" s="640"/>
      <c r="E154" s="640"/>
      <c r="F154" s="640"/>
      <c r="G154" s="640"/>
      <c r="H154" s="640"/>
      <c r="I154" s="640"/>
      <c r="J154" s="640"/>
      <c r="K154" s="640"/>
      <c r="L154" s="640"/>
      <c r="M154" s="640"/>
      <c r="N154" s="640"/>
      <c r="O154" s="640"/>
      <c r="P154" s="640"/>
      <c r="Q154" s="640"/>
      <c r="R154" s="640"/>
      <c r="S154" s="640"/>
      <c r="T154" s="640"/>
      <c r="U154" s="640"/>
    </row>
    <row r="155" spans="3:21">
      <c r="C155" s="640"/>
      <c r="D155" s="640"/>
      <c r="E155" s="640"/>
      <c r="F155" s="640"/>
      <c r="G155" s="640"/>
      <c r="H155" s="640"/>
      <c r="I155" s="640"/>
      <c r="J155" s="640"/>
      <c r="K155" s="640"/>
      <c r="L155" s="640"/>
      <c r="M155" s="640"/>
      <c r="N155" s="640"/>
      <c r="O155" s="640"/>
      <c r="P155" s="640"/>
      <c r="Q155" s="640"/>
      <c r="R155" s="640"/>
      <c r="S155" s="640"/>
      <c r="T155" s="640"/>
      <c r="U155" s="640"/>
    </row>
    <row r="156" spans="3:21">
      <c r="C156" s="640"/>
      <c r="D156" s="640"/>
      <c r="E156" s="640"/>
      <c r="F156" s="640"/>
      <c r="G156" s="640"/>
      <c r="H156" s="640"/>
      <c r="I156" s="640"/>
      <c r="J156" s="640"/>
      <c r="K156" s="640"/>
      <c r="L156" s="640"/>
      <c r="M156" s="640"/>
      <c r="N156" s="640"/>
      <c r="O156" s="640"/>
      <c r="P156" s="640"/>
      <c r="Q156" s="640"/>
      <c r="R156" s="640"/>
      <c r="S156" s="640"/>
      <c r="T156" s="640"/>
      <c r="U156" s="640"/>
    </row>
    <row r="157" spans="3:21">
      <c r="C157" s="640"/>
      <c r="D157" s="640"/>
      <c r="E157" s="640"/>
      <c r="F157" s="640"/>
      <c r="G157" s="640"/>
      <c r="H157" s="640"/>
      <c r="I157" s="640"/>
      <c r="J157" s="640"/>
      <c r="K157" s="640"/>
      <c r="L157" s="640"/>
      <c r="M157" s="640"/>
      <c r="N157" s="640"/>
      <c r="O157" s="640"/>
      <c r="P157" s="640"/>
      <c r="Q157" s="640"/>
      <c r="R157" s="640"/>
      <c r="S157" s="640"/>
      <c r="T157" s="640"/>
      <c r="U157" s="640"/>
    </row>
    <row r="158" spans="3:21">
      <c r="C158" s="640"/>
      <c r="D158" s="640"/>
      <c r="E158" s="640"/>
      <c r="F158" s="640"/>
      <c r="G158" s="640"/>
      <c r="H158" s="640"/>
      <c r="I158" s="640"/>
      <c r="J158" s="640"/>
      <c r="K158" s="640"/>
      <c r="L158" s="640"/>
      <c r="M158" s="640"/>
      <c r="N158" s="640"/>
      <c r="O158" s="640"/>
      <c r="P158" s="640"/>
      <c r="Q158" s="640"/>
      <c r="R158" s="640"/>
      <c r="S158" s="640"/>
      <c r="T158" s="640"/>
      <c r="U158" s="640"/>
    </row>
    <row r="159" spans="3:21">
      <c r="C159" s="640"/>
      <c r="D159" s="640"/>
      <c r="E159" s="640"/>
      <c r="F159" s="640"/>
      <c r="G159" s="640"/>
      <c r="H159" s="640"/>
      <c r="I159" s="640"/>
      <c r="J159" s="640"/>
      <c r="K159" s="640"/>
      <c r="L159" s="640"/>
      <c r="M159" s="640"/>
      <c r="N159" s="640"/>
      <c r="O159" s="640"/>
      <c r="P159" s="640"/>
      <c r="Q159" s="640"/>
      <c r="R159" s="640"/>
      <c r="S159" s="640"/>
      <c r="T159" s="640"/>
      <c r="U159" s="640"/>
    </row>
    <row r="160" spans="3:21">
      <c r="C160" s="640"/>
      <c r="D160" s="640"/>
      <c r="E160" s="640"/>
      <c r="F160" s="640"/>
      <c r="G160" s="640"/>
      <c r="H160" s="640"/>
      <c r="I160" s="640"/>
      <c r="J160" s="640"/>
      <c r="K160" s="640"/>
      <c r="L160" s="640"/>
      <c r="M160" s="640"/>
      <c r="N160" s="640"/>
      <c r="O160" s="640"/>
      <c r="P160" s="640"/>
      <c r="Q160" s="640"/>
      <c r="R160" s="640"/>
      <c r="S160" s="640"/>
      <c r="T160" s="640"/>
      <c r="U160" s="640"/>
    </row>
    <row r="161" spans="3:21">
      <c r="C161" s="640"/>
      <c r="D161" s="640"/>
      <c r="E161" s="640"/>
      <c r="F161" s="640"/>
      <c r="G161" s="640"/>
      <c r="H161" s="640"/>
      <c r="I161" s="640"/>
      <c r="J161" s="640"/>
      <c r="K161" s="640"/>
      <c r="L161" s="640"/>
      <c r="M161" s="640"/>
      <c r="N161" s="640"/>
      <c r="O161" s="640"/>
      <c r="P161" s="640"/>
      <c r="Q161" s="640"/>
      <c r="R161" s="640"/>
      <c r="S161" s="640"/>
      <c r="T161" s="640"/>
      <c r="U161" s="640"/>
    </row>
    <row r="162" spans="3:21">
      <c r="C162" s="640"/>
      <c r="D162" s="640"/>
      <c r="E162" s="640"/>
      <c r="F162" s="640"/>
      <c r="G162" s="640"/>
      <c r="H162" s="640"/>
      <c r="I162" s="640"/>
      <c r="J162" s="640"/>
      <c r="K162" s="640"/>
      <c r="L162" s="640"/>
      <c r="M162" s="640"/>
      <c r="N162" s="640"/>
      <c r="O162" s="640"/>
      <c r="P162" s="640"/>
      <c r="Q162" s="640"/>
      <c r="R162" s="640"/>
      <c r="S162" s="640"/>
      <c r="T162" s="640"/>
      <c r="U162" s="640"/>
    </row>
    <row r="163" spans="3:21">
      <c r="C163" s="640"/>
      <c r="D163" s="640"/>
      <c r="E163" s="640"/>
      <c r="F163" s="640"/>
      <c r="G163" s="640"/>
      <c r="H163" s="640"/>
      <c r="I163" s="640"/>
      <c r="J163" s="640"/>
      <c r="K163" s="640"/>
      <c r="L163" s="640"/>
      <c r="M163" s="640"/>
      <c r="N163" s="640"/>
      <c r="O163" s="640"/>
      <c r="P163" s="640"/>
      <c r="Q163" s="640"/>
      <c r="R163" s="640"/>
      <c r="S163" s="640"/>
      <c r="T163" s="640"/>
      <c r="U163" s="640"/>
    </row>
    <row r="164" spans="3:21">
      <c r="C164" s="640"/>
      <c r="D164" s="640"/>
      <c r="E164" s="640"/>
      <c r="F164" s="640"/>
      <c r="G164" s="640"/>
      <c r="H164" s="640"/>
      <c r="I164" s="640"/>
      <c r="J164" s="640"/>
      <c r="K164" s="640"/>
      <c r="L164" s="640"/>
      <c r="M164" s="640"/>
      <c r="N164" s="640"/>
      <c r="O164" s="640"/>
      <c r="P164" s="640"/>
      <c r="Q164" s="640"/>
      <c r="R164" s="640"/>
      <c r="S164" s="640"/>
      <c r="T164" s="640"/>
      <c r="U164" s="640"/>
    </row>
    <row r="165" spans="3:21">
      <c r="C165" s="640"/>
      <c r="D165" s="640"/>
      <c r="E165" s="640"/>
      <c r="F165" s="640"/>
      <c r="G165" s="640"/>
      <c r="H165" s="640"/>
      <c r="I165" s="640"/>
      <c r="J165" s="640"/>
      <c r="K165" s="640"/>
      <c r="L165" s="640"/>
      <c r="M165" s="640"/>
      <c r="N165" s="640"/>
      <c r="O165" s="640"/>
      <c r="P165" s="640"/>
      <c r="Q165" s="640"/>
      <c r="R165" s="640"/>
      <c r="S165" s="640"/>
      <c r="T165" s="640"/>
      <c r="U165" s="640"/>
    </row>
    <row r="166" spans="3:21">
      <c r="C166" s="640"/>
      <c r="D166" s="640"/>
      <c r="E166" s="640"/>
      <c r="F166" s="640"/>
      <c r="G166" s="640"/>
      <c r="H166" s="640"/>
      <c r="I166" s="640"/>
      <c r="J166" s="640"/>
      <c r="K166" s="640"/>
      <c r="L166" s="640"/>
      <c r="M166" s="640"/>
      <c r="N166" s="640"/>
      <c r="O166" s="640"/>
      <c r="P166" s="640"/>
      <c r="Q166" s="640"/>
      <c r="R166" s="640"/>
      <c r="S166" s="640"/>
      <c r="T166" s="640"/>
      <c r="U166" s="640"/>
    </row>
    <row r="167" spans="3:21">
      <c r="C167" s="640"/>
      <c r="D167" s="640"/>
      <c r="E167" s="640"/>
      <c r="F167" s="640"/>
      <c r="G167" s="640"/>
      <c r="H167" s="640"/>
      <c r="I167" s="640"/>
      <c r="J167" s="640"/>
      <c r="K167" s="640"/>
      <c r="L167" s="640"/>
      <c r="M167" s="640"/>
      <c r="N167" s="640"/>
      <c r="O167" s="640"/>
      <c r="P167" s="640"/>
      <c r="Q167" s="640"/>
      <c r="R167" s="640"/>
      <c r="S167" s="640"/>
      <c r="T167" s="640"/>
      <c r="U167" s="640"/>
    </row>
    <row r="168" spans="3:21">
      <c r="C168" s="640"/>
      <c r="D168" s="640"/>
      <c r="E168" s="640"/>
      <c r="F168" s="640"/>
      <c r="G168" s="640"/>
      <c r="H168" s="640"/>
      <c r="I168" s="640"/>
      <c r="J168" s="640"/>
      <c r="K168" s="640"/>
      <c r="L168" s="640"/>
      <c r="M168" s="640"/>
      <c r="N168" s="640"/>
      <c r="O168" s="640"/>
      <c r="P168" s="640"/>
      <c r="Q168" s="640"/>
      <c r="R168" s="640"/>
      <c r="S168" s="640"/>
      <c r="T168" s="640"/>
      <c r="U168" s="640"/>
    </row>
    <row r="169" spans="3:21">
      <c r="C169" s="640"/>
      <c r="D169" s="640"/>
      <c r="E169" s="640"/>
      <c r="F169" s="640"/>
      <c r="G169" s="640"/>
      <c r="H169" s="640"/>
      <c r="I169" s="640"/>
      <c r="J169" s="640"/>
      <c r="K169" s="640"/>
      <c r="L169" s="640"/>
      <c r="M169" s="640"/>
      <c r="N169" s="640"/>
      <c r="O169" s="640"/>
      <c r="P169" s="640"/>
      <c r="Q169" s="640"/>
      <c r="R169" s="640"/>
      <c r="S169" s="640"/>
      <c r="T169" s="640"/>
      <c r="U169" s="640"/>
    </row>
    <row r="170" spans="3:21">
      <c r="C170" s="640"/>
      <c r="D170" s="640"/>
      <c r="E170" s="640"/>
      <c r="F170" s="640"/>
      <c r="G170" s="640"/>
      <c r="H170" s="640"/>
      <c r="I170" s="640"/>
      <c r="J170" s="640"/>
      <c r="K170" s="640"/>
      <c r="L170" s="640"/>
      <c r="M170" s="640"/>
      <c r="N170" s="640"/>
      <c r="O170" s="640"/>
      <c r="P170" s="640"/>
      <c r="Q170" s="640"/>
      <c r="R170" s="640"/>
      <c r="S170" s="640"/>
      <c r="T170" s="640"/>
      <c r="U170" s="640"/>
    </row>
    <row r="171" spans="3:21">
      <c r="C171" s="640"/>
      <c r="D171" s="640"/>
      <c r="E171" s="640"/>
      <c r="F171" s="640"/>
      <c r="G171" s="640"/>
      <c r="H171" s="640"/>
      <c r="I171" s="640"/>
      <c r="J171" s="640"/>
      <c r="K171" s="640"/>
      <c r="L171" s="640"/>
      <c r="M171" s="640"/>
      <c r="N171" s="640"/>
      <c r="O171" s="640"/>
      <c r="P171" s="640"/>
      <c r="Q171" s="640"/>
      <c r="R171" s="640"/>
      <c r="S171" s="640"/>
      <c r="T171" s="640"/>
      <c r="U171" s="640"/>
    </row>
    <row r="172" spans="3:21">
      <c r="C172" s="640"/>
      <c r="D172" s="640"/>
      <c r="E172" s="640"/>
      <c r="F172" s="640"/>
      <c r="G172" s="640"/>
      <c r="H172" s="640"/>
      <c r="I172" s="640"/>
      <c r="J172" s="640"/>
      <c r="K172" s="640"/>
      <c r="L172" s="640"/>
      <c r="M172" s="640"/>
      <c r="N172" s="640"/>
      <c r="O172" s="640"/>
      <c r="P172" s="640"/>
      <c r="Q172" s="640"/>
      <c r="R172" s="640"/>
      <c r="S172" s="640"/>
      <c r="T172" s="640"/>
      <c r="U172" s="640"/>
    </row>
    <row r="173" spans="3:21">
      <c r="C173" s="640"/>
      <c r="D173" s="640"/>
      <c r="E173" s="640"/>
      <c r="F173" s="640"/>
      <c r="G173" s="640"/>
      <c r="H173" s="640"/>
      <c r="I173" s="640"/>
      <c r="J173" s="640"/>
      <c r="K173" s="640"/>
      <c r="L173" s="640"/>
      <c r="M173" s="640"/>
      <c r="N173" s="640"/>
      <c r="O173" s="640"/>
      <c r="P173" s="640"/>
      <c r="Q173" s="640"/>
      <c r="R173" s="640"/>
      <c r="S173" s="640"/>
      <c r="T173" s="640"/>
      <c r="U173" s="640"/>
    </row>
    <row r="174" spans="3:21">
      <c r="C174" s="640"/>
      <c r="D174" s="640"/>
      <c r="E174" s="640"/>
      <c r="F174" s="640"/>
      <c r="G174" s="640"/>
      <c r="H174" s="640"/>
      <c r="I174" s="640"/>
      <c r="J174" s="640"/>
      <c r="K174" s="640"/>
      <c r="L174" s="640"/>
      <c r="M174" s="640"/>
      <c r="N174" s="640"/>
      <c r="O174" s="640"/>
      <c r="P174" s="640"/>
      <c r="Q174" s="640"/>
      <c r="R174" s="640"/>
      <c r="S174" s="640"/>
      <c r="T174" s="640"/>
      <c r="U174" s="640"/>
    </row>
    <row r="175" spans="3:21">
      <c r="C175" s="640"/>
      <c r="D175" s="640"/>
      <c r="E175" s="640"/>
      <c r="F175" s="640"/>
      <c r="G175" s="640"/>
      <c r="H175" s="640"/>
      <c r="I175" s="640"/>
      <c r="J175" s="640"/>
      <c r="K175" s="640"/>
      <c r="L175" s="640"/>
      <c r="M175" s="640"/>
      <c r="N175" s="640"/>
      <c r="O175" s="640"/>
      <c r="P175" s="640"/>
      <c r="Q175" s="640"/>
      <c r="R175" s="640"/>
      <c r="S175" s="640"/>
      <c r="T175" s="640"/>
      <c r="U175" s="640"/>
    </row>
    <row r="176" spans="3:21">
      <c r="C176" s="640"/>
      <c r="D176" s="640"/>
      <c r="E176" s="640"/>
      <c r="F176" s="640"/>
      <c r="G176" s="640"/>
      <c r="H176" s="640"/>
      <c r="I176" s="640"/>
      <c r="J176" s="640"/>
      <c r="K176" s="640"/>
      <c r="L176" s="640"/>
      <c r="M176" s="640"/>
      <c r="N176" s="640"/>
      <c r="O176" s="640"/>
      <c r="P176" s="640"/>
      <c r="Q176" s="640"/>
      <c r="R176" s="640"/>
      <c r="S176" s="640"/>
      <c r="T176" s="640"/>
      <c r="U176" s="640"/>
    </row>
    <row r="177" spans="3:21">
      <c r="C177" s="640"/>
      <c r="D177" s="640"/>
      <c r="E177" s="640"/>
      <c r="F177" s="640"/>
      <c r="G177" s="640"/>
      <c r="H177" s="640"/>
      <c r="I177" s="640"/>
      <c r="J177" s="640"/>
      <c r="K177" s="640"/>
      <c r="L177" s="640"/>
      <c r="M177" s="640"/>
      <c r="N177" s="640"/>
      <c r="O177" s="640"/>
      <c r="P177" s="640"/>
      <c r="Q177" s="640"/>
      <c r="R177" s="640"/>
      <c r="S177" s="640"/>
      <c r="T177" s="640"/>
      <c r="U177" s="640"/>
    </row>
    <row r="178" spans="3:21">
      <c r="C178" s="640"/>
      <c r="D178" s="640"/>
      <c r="E178" s="640"/>
      <c r="F178" s="640"/>
      <c r="G178" s="640"/>
      <c r="H178" s="640"/>
      <c r="I178" s="640"/>
      <c r="J178" s="640"/>
      <c r="K178" s="640"/>
      <c r="L178" s="640"/>
      <c r="M178" s="640"/>
      <c r="N178" s="640"/>
      <c r="O178" s="640"/>
      <c r="P178" s="640"/>
      <c r="Q178" s="640"/>
      <c r="R178" s="640"/>
      <c r="S178" s="640"/>
      <c r="T178" s="640"/>
      <c r="U178" s="640"/>
    </row>
    <row r="179" spans="3:21">
      <c r="C179" s="640"/>
      <c r="D179" s="640"/>
      <c r="E179" s="640"/>
      <c r="F179" s="640"/>
      <c r="G179" s="640"/>
      <c r="H179" s="640"/>
      <c r="I179" s="640"/>
      <c r="J179" s="640"/>
      <c r="K179" s="640"/>
      <c r="L179" s="640"/>
      <c r="M179" s="640"/>
      <c r="N179" s="640"/>
      <c r="O179" s="640"/>
      <c r="P179" s="640"/>
      <c r="Q179" s="640"/>
      <c r="R179" s="640"/>
      <c r="S179" s="640"/>
      <c r="T179" s="640"/>
      <c r="U179" s="640"/>
    </row>
    <row r="180" spans="3:21">
      <c r="C180" s="640"/>
      <c r="D180" s="640"/>
      <c r="E180" s="640"/>
      <c r="F180" s="640"/>
      <c r="G180" s="640"/>
      <c r="H180" s="640"/>
      <c r="I180" s="640"/>
      <c r="J180" s="640"/>
      <c r="K180" s="640"/>
      <c r="L180" s="640"/>
      <c r="M180" s="640"/>
      <c r="N180" s="640"/>
      <c r="O180" s="640"/>
      <c r="P180" s="640"/>
      <c r="Q180" s="640"/>
      <c r="R180" s="640"/>
      <c r="S180" s="640"/>
      <c r="T180" s="640"/>
      <c r="U180" s="640"/>
    </row>
    <row r="181" spans="3:21">
      <c r="C181" s="640"/>
      <c r="D181" s="640"/>
      <c r="E181" s="640"/>
      <c r="F181" s="640"/>
      <c r="G181" s="640"/>
      <c r="H181" s="640"/>
      <c r="I181" s="640"/>
      <c r="J181" s="640"/>
      <c r="K181" s="640"/>
      <c r="L181" s="640"/>
      <c r="M181" s="640"/>
      <c r="N181" s="640"/>
      <c r="O181" s="640"/>
      <c r="P181" s="640"/>
      <c r="Q181" s="640"/>
      <c r="R181" s="640"/>
      <c r="S181" s="640"/>
      <c r="T181" s="640"/>
      <c r="U181" s="640"/>
    </row>
    <row r="182" spans="3:21">
      <c r="C182" s="640"/>
      <c r="D182" s="640"/>
      <c r="E182" s="640"/>
      <c r="F182" s="640"/>
      <c r="G182" s="640"/>
      <c r="H182" s="640"/>
      <c r="I182" s="640"/>
      <c r="J182" s="640"/>
      <c r="K182" s="640"/>
      <c r="L182" s="640"/>
      <c r="M182" s="640"/>
      <c r="N182" s="640"/>
      <c r="O182" s="640"/>
      <c r="P182" s="640"/>
      <c r="Q182" s="640"/>
      <c r="R182" s="640"/>
      <c r="S182" s="640"/>
      <c r="T182" s="640"/>
      <c r="U182" s="640"/>
    </row>
    <row r="183" spans="3:21">
      <c r="C183" s="640"/>
      <c r="D183" s="640"/>
      <c r="E183" s="640"/>
      <c r="F183" s="640"/>
      <c r="G183" s="640"/>
      <c r="H183" s="640"/>
      <c r="I183" s="640"/>
      <c r="J183" s="640"/>
      <c r="K183" s="640"/>
      <c r="L183" s="640"/>
      <c r="M183" s="640"/>
      <c r="N183" s="640"/>
      <c r="O183" s="640"/>
      <c r="P183" s="640"/>
      <c r="Q183" s="640"/>
      <c r="R183" s="640"/>
      <c r="S183" s="640"/>
      <c r="T183" s="640"/>
      <c r="U183" s="640"/>
    </row>
    <row r="184" spans="3:21">
      <c r="C184" s="640"/>
      <c r="D184" s="640"/>
      <c r="E184" s="640"/>
      <c r="F184" s="640"/>
      <c r="G184" s="640"/>
      <c r="H184" s="640"/>
      <c r="I184" s="640"/>
      <c r="J184" s="640"/>
      <c r="K184" s="640"/>
      <c r="L184" s="640"/>
      <c r="M184" s="640"/>
      <c r="N184" s="640"/>
      <c r="O184" s="640"/>
      <c r="P184" s="640"/>
      <c r="Q184" s="640"/>
      <c r="R184" s="640"/>
      <c r="S184" s="640"/>
      <c r="T184" s="640"/>
      <c r="U184" s="640"/>
    </row>
    <row r="185" spans="3:21">
      <c r="C185" s="640"/>
      <c r="D185" s="640"/>
      <c r="E185" s="640"/>
      <c r="F185" s="640"/>
      <c r="G185" s="640"/>
      <c r="H185" s="640"/>
      <c r="I185" s="640"/>
      <c r="J185" s="640"/>
      <c r="K185" s="640"/>
      <c r="L185" s="640"/>
      <c r="M185" s="640"/>
      <c r="N185" s="640"/>
      <c r="O185" s="640"/>
      <c r="P185" s="640"/>
      <c r="Q185" s="640"/>
      <c r="R185" s="640"/>
      <c r="S185" s="640"/>
      <c r="T185" s="640"/>
      <c r="U185" s="640"/>
    </row>
    <row r="186" spans="3:21">
      <c r="C186" s="640"/>
      <c r="D186" s="640"/>
      <c r="E186" s="640"/>
      <c r="F186" s="640"/>
      <c r="G186" s="640"/>
      <c r="H186" s="640"/>
      <c r="I186" s="640"/>
      <c r="J186" s="640"/>
      <c r="K186" s="640"/>
      <c r="L186" s="640"/>
      <c r="M186" s="640"/>
      <c r="N186" s="640"/>
      <c r="O186" s="640"/>
      <c r="P186" s="640"/>
      <c r="Q186" s="640"/>
      <c r="R186" s="640"/>
      <c r="S186" s="640"/>
      <c r="T186" s="640"/>
      <c r="U186" s="640"/>
    </row>
    <row r="187" spans="3:21">
      <c r="C187" s="640"/>
      <c r="D187" s="640"/>
      <c r="E187" s="640"/>
      <c r="F187" s="640"/>
      <c r="G187" s="640"/>
      <c r="H187" s="640"/>
      <c r="I187" s="640"/>
      <c r="J187" s="640"/>
      <c r="K187" s="640"/>
      <c r="L187" s="640"/>
      <c r="M187" s="640"/>
      <c r="N187" s="640"/>
      <c r="O187" s="640"/>
      <c r="P187" s="640"/>
      <c r="Q187" s="640"/>
      <c r="R187" s="640"/>
      <c r="S187" s="640"/>
      <c r="T187" s="640"/>
      <c r="U187" s="640"/>
    </row>
    <row r="188" spans="3:21">
      <c r="C188" s="640"/>
      <c r="D188" s="640"/>
      <c r="E188" s="640"/>
      <c r="F188" s="640"/>
      <c r="G188" s="640"/>
      <c r="H188" s="640"/>
      <c r="I188" s="640"/>
      <c r="J188" s="640"/>
      <c r="K188" s="640"/>
      <c r="L188" s="640"/>
      <c r="M188" s="640"/>
      <c r="N188" s="640"/>
      <c r="O188" s="640"/>
      <c r="P188" s="640"/>
      <c r="Q188" s="640"/>
      <c r="R188" s="640"/>
      <c r="S188" s="640"/>
      <c r="T188" s="640"/>
      <c r="U188" s="640"/>
    </row>
    <row r="189" spans="3:21">
      <c r="C189" s="640"/>
      <c r="D189" s="640"/>
      <c r="E189" s="640"/>
      <c r="F189" s="640"/>
      <c r="G189" s="640"/>
      <c r="H189" s="640"/>
      <c r="I189" s="640"/>
      <c r="J189" s="640"/>
      <c r="K189" s="640"/>
      <c r="L189" s="640"/>
      <c r="M189" s="640"/>
      <c r="N189" s="640"/>
      <c r="O189" s="640"/>
      <c r="P189" s="640"/>
      <c r="Q189" s="640"/>
      <c r="R189" s="640"/>
      <c r="S189" s="640"/>
      <c r="T189" s="640"/>
      <c r="U189" s="640"/>
    </row>
    <row r="190" spans="3:21">
      <c r="C190" s="640"/>
      <c r="D190" s="640"/>
      <c r="E190" s="640"/>
      <c r="F190" s="640"/>
      <c r="G190" s="640"/>
      <c r="H190" s="640"/>
      <c r="I190" s="640"/>
      <c r="J190" s="640"/>
      <c r="K190" s="640"/>
      <c r="L190" s="640"/>
      <c r="M190" s="640"/>
      <c r="N190" s="640"/>
      <c r="O190" s="640"/>
      <c r="P190" s="640"/>
      <c r="Q190" s="640"/>
      <c r="R190" s="640"/>
      <c r="S190" s="640"/>
      <c r="T190" s="640"/>
      <c r="U190" s="640"/>
    </row>
    <row r="191" spans="3:21">
      <c r="C191" s="640"/>
      <c r="D191" s="640"/>
      <c r="E191" s="640"/>
      <c r="F191" s="640"/>
      <c r="G191" s="640"/>
      <c r="H191" s="640"/>
      <c r="I191" s="640"/>
      <c r="J191" s="640"/>
      <c r="K191" s="640"/>
      <c r="L191" s="640"/>
      <c r="M191" s="640"/>
      <c r="N191" s="640"/>
      <c r="O191" s="640"/>
      <c r="P191" s="640"/>
      <c r="Q191" s="640"/>
      <c r="R191" s="640"/>
      <c r="S191" s="640"/>
      <c r="T191" s="640"/>
      <c r="U191" s="640"/>
    </row>
    <row r="192" spans="3:21">
      <c r="C192" s="640"/>
      <c r="D192" s="640"/>
      <c r="E192" s="640"/>
      <c r="F192" s="640"/>
      <c r="G192" s="640"/>
      <c r="H192" s="640"/>
      <c r="I192" s="640"/>
      <c r="J192" s="640"/>
      <c r="K192" s="640"/>
      <c r="L192" s="640"/>
      <c r="M192" s="640"/>
      <c r="N192" s="640"/>
      <c r="O192" s="640"/>
      <c r="P192" s="640"/>
      <c r="Q192" s="640"/>
      <c r="R192" s="640"/>
      <c r="S192" s="640"/>
      <c r="T192" s="640"/>
      <c r="U192" s="640"/>
    </row>
    <row r="193" spans="3:21">
      <c r="C193" s="640"/>
      <c r="D193" s="640"/>
      <c r="E193" s="640"/>
      <c r="F193" s="640"/>
      <c r="G193" s="640"/>
      <c r="H193" s="640"/>
      <c r="I193" s="640"/>
      <c r="J193" s="640"/>
      <c r="K193" s="640"/>
      <c r="L193" s="640"/>
      <c r="M193" s="640"/>
      <c r="N193" s="640"/>
      <c r="O193" s="640"/>
      <c r="P193" s="640"/>
      <c r="Q193" s="640"/>
      <c r="R193" s="640"/>
      <c r="S193" s="640"/>
      <c r="T193" s="640"/>
      <c r="U193" s="640"/>
    </row>
    <row r="194" spans="3:21">
      <c r="C194" s="640"/>
      <c r="D194" s="640"/>
      <c r="E194" s="640"/>
      <c r="F194" s="640"/>
      <c r="G194" s="640"/>
      <c r="H194" s="640"/>
      <c r="I194" s="640"/>
      <c r="J194" s="640"/>
      <c r="K194" s="640"/>
      <c r="L194" s="640"/>
      <c r="M194" s="640"/>
      <c r="N194" s="640"/>
      <c r="O194" s="640"/>
      <c r="P194" s="640"/>
      <c r="Q194" s="640"/>
      <c r="R194" s="640"/>
      <c r="S194" s="640"/>
      <c r="T194" s="640"/>
      <c r="U194" s="640"/>
    </row>
    <row r="195" spans="3:21">
      <c r="C195" s="640"/>
      <c r="D195" s="640"/>
      <c r="E195" s="640"/>
      <c r="F195" s="640"/>
      <c r="G195" s="640"/>
      <c r="H195" s="640"/>
      <c r="I195" s="640"/>
      <c r="J195" s="640"/>
      <c r="K195" s="640"/>
      <c r="L195" s="640"/>
      <c r="M195" s="640"/>
      <c r="N195" s="640"/>
      <c r="O195" s="640"/>
      <c r="P195" s="640"/>
      <c r="Q195" s="640"/>
      <c r="R195" s="640"/>
      <c r="S195" s="640"/>
      <c r="T195" s="640"/>
      <c r="U195" s="640"/>
    </row>
    <row r="196" spans="3:21">
      <c r="C196" s="640"/>
      <c r="D196" s="640"/>
      <c r="E196" s="640"/>
      <c r="F196" s="640"/>
      <c r="G196" s="640"/>
      <c r="H196" s="640"/>
      <c r="I196" s="640"/>
      <c r="J196" s="640"/>
      <c r="K196" s="640"/>
      <c r="L196" s="640"/>
      <c r="M196" s="640"/>
      <c r="N196" s="640"/>
      <c r="O196" s="640"/>
      <c r="P196" s="640"/>
      <c r="Q196" s="640"/>
      <c r="R196" s="640"/>
      <c r="S196" s="640"/>
      <c r="T196" s="640"/>
      <c r="U196" s="640"/>
    </row>
    <row r="197" spans="3:21">
      <c r="C197" s="640"/>
      <c r="D197" s="640"/>
      <c r="E197" s="640"/>
      <c r="F197" s="640"/>
      <c r="G197" s="640"/>
      <c r="H197" s="640"/>
      <c r="I197" s="640"/>
      <c r="J197" s="640"/>
      <c r="K197" s="640"/>
      <c r="L197" s="640"/>
      <c r="M197" s="640"/>
      <c r="N197" s="640"/>
      <c r="O197" s="640"/>
      <c r="P197" s="640"/>
      <c r="Q197" s="640"/>
      <c r="R197" s="640"/>
      <c r="S197" s="640"/>
      <c r="T197" s="640"/>
      <c r="U197" s="640"/>
    </row>
    <row r="198" spans="3:21">
      <c r="C198" s="640"/>
      <c r="D198" s="640"/>
      <c r="E198" s="640"/>
      <c r="F198" s="640"/>
      <c r="G198" s="640"/>
      <c r="H198" s="640"/>
      <c r="I198" s="640"/>
      <c r="J198" s="640"/>
      <c r="K198" s="640"/>
      <c r="L198" s="640"/>
      <c r="M198" s="640"/>
      <c r="N198" s="640"/>
      <c r="O198" s="640"/>
      <c r="P198" s="640"/>
      <c r="Q198" s="640"/>
      <c r="R198" s="640"/>
      <c r="S198" s="640"/>
      <c r="T198" s="640"/>
      <c r="U198" s="640"/>
    </row>
    <row r="199" spans="3:21">
      <c r="C199" s="640"/>
      <c r="D199" s="640"/>
      <c r="E199" s="640"/>
      <c r="F199" s="640"/>
      <c r="G199" s="640"/>
      <c r="H199" s="640"/>
      <c r="I199" s="640"/>
      <c r="J199" s="640"/>
      <c r="K199" s="640"/>
      <c r="L199" s="640"/>
      <c r="M199" s="640"/>
      <c r="N199" s="640"/>
      <c r="O199" s="640"/>
      <c r="P199" s="640"/>
      <c r="Q199" s="640"/>
      <c r="R199" s="640"/>
      <c r="S199" s="640"/>
      <c r="T199" s="640"/>
      <c r="U199" s="640"/>
    </row>
    <row r="200" spans="3:21">
      <c r="C200" s="640"/>
      <c r="D200" s="640"/>
      <c r="E200" s="640"/>
      <c r="F200" s="640"/>
      <c r="G200" s="640"/>
      <c r="H200" s="640"/>
      <c r="I200" s="640"/>
      <c r="J200" s="640"/>
      <c r="K200" s="640"/>
      <c r="L200" s="640"/>
      <c r="M200" s="640"/>
      <c r="N200" s="640"/>
      <c r="O200" s="640"/>
      <c r="P200" s="640"/>
      <c r="Q200" s="640"/>
      <c r="R200" s="640"/>
      <c r="S200" s="640"/>
      <c r="T200" s="640"/>
      <c r="U200" s="640"/>
    </row>
    <row r="201" spans="3:21">
      <c r="C201" s="640"/>
      <c r="D201" s="640"/>
      <c r="E201" s="640"/>
      <c r="F201" s="640"/>
      <c r="G201" s="640"/>
      <c r="H201" s="640"/>
      <c r="I201" s="640"/>
      <c r="J201" s="640"/>
      <c r="K201" s="640"/>
      <c r="L201" s="640"/>
      <c r="M201" s="640"/>
      <c r="N201" s="640"/>
      <c r="O201" s="640"/>
      <c r="P201" s="640"/>
      <c r="Q201" s="640"/>
      <c r="R201" s="640"/>
      <c r="S201" s="640"/>
      <c r="T201" s="640"/>
      <c r="U201" s="640"/>
    </row>
    <row r="202" spans="3:21">
      <c r="C202" s="640"/>
      <c r="D202" s="640"/>
      <c r="E202" s="640"/>
      <c r="F202" s="640"/>
      <c r="G202" s="640"/>
      <c r="H202" s="640"/>
      <c r="I202" s="640"/>
      <c r="J202" s="640"/>
      <c r="K202" s="640"/>
      <c r="L202" s="640"/>
      <c r="M202" s="640"/>
      <c r="N202" s="640"/>
      <c r="O202" s="640"/>
      <c r="P202" s="640"/>
      <c r="Q202" s="640"/>
      <c r="R202" s="640"/>
      <c r="S202" s="640"/>
      <c r="T202" s="640"/>
      <c r="U202" s="640"/>
    </row>
    <row r="203" spans="3:21">
      <c r="C203" s="640"/>
      <c r="D203" s="640"/>
      <c r="E203" s="640"/>
      <c r="F203" s="640"/>
      <c r="G203" s="640"/>
      <c r="H203" s="640"/>
      <c r="I203" s="640"/>
      <c r="J203" s="640"/>
      <c r="K203" s="640"/>
      <c r="L203" s="640"/>
      <c r="M203" s="640"/>
      <c r="N203" s="640"/>
      <c r="O203" s="640"/>
      <c r="P203" s="640"/>
      <c r="Q203" s="640"/>
      <c r="R203" s="640"/>
      <c r="S203" s="640"/>
      <c r="T203" s="640"/>
      <c r="U203" s="640"/>
    </row>
    <row r="204" spans="3:21">
      <c r="C204" s="640"/>
      <c r="D204" s="640"/>
      <c r="E204" s="640"/>
      <c r="F204" s="640"/>
      <c r="G204" s="640"/>
      <c r="H204" s="640"/>
      <c r="I204" s="640"/>
      <c r="J204" s="640"/>
      <c r="K204" s="640"/>
      <c r="L204" s="640"/>
      <c r="M204" s="640"/>
      <c r="N204" s="640"/>
      <c r="O204" s="640"/>
      <c r="P204" s="640"/>
      <c r="Q204" s="640"/>
      <c r="R204" s="640"/>
      <c r="S204" s="640"/>
      <c r="T204" s="640"/>
      <c r="U204" s="640"/>
    </row>
    <row r="205" spans="3:21">
      <c r="C205" s="640"/>
      <c r="D205" s="640"/>
      <c r="E205" s="640"/>
      <c r="F205" s="640"/>
      <c r="G205" s="640"/>
      <c r="H205" s="640"/>
      <c r="I205" s="640"/>
      <c r="J205" s="640"/>
      <c r="K205" s="640"/>
      <c r="L205" s="640"/>
      <c r="M205" s="640"/>
      <c r="N205" s="640"/>
      <c r="O205" s="640"/>
      <c r="P205" s="640"/>
      <c r="Q205" s="640"/>
      <c r="R205" s="640"/>
      <c r="S205" s="640"/>
      <c r="T205" s="640"/>
      <c r="U205" s="640"/>
    </row>
    <row r="206" spans="3:21">
      <c r="C206" s="640"/>
      <c r="D206" s="640"/>
      <c r="E206" s="640"/>
      <c r="F206" s="640"/>
      <c r="G206" s="640"/>
      <c r="H206" s="640"/>
      <c r="I206" s="640"/>
      <c r="J206" s="640"/>
      <c r="K206" s="640"/>
      <c r="L206" s="640"/>
      <c r="M206" s="640"/>
      <c r="N206" s="640"/>
      <c r="O206" s="640"/>
      <c r="P206" s="640"/>
      <c r="Q206" s="640"/>
      <c r="R206" s="640"/>
      <c r="S206" s="640"/>
      <c r="T206" s="640"/>
      <c r="U206" s="640"/>
    </row>
    <row r="207" spans="3:21">
      <c r="C207" s="640"/>
      <c r="D207" s="640"/>
      <c r="E207" s="640"/>
      <c r="F207" s="640"/>
      <c r="G207" s="640"/>
      <c r="H207" s="640"/>
      <c r="I207" s="640"/>
      <c r="J207" s="640"/>
      <c r="K207" s="640"/>
      <c r="L207" s="640"/>
      <c r="M207" s="640"/>
      <c r="N207" s="640"/>
      <c r="O207" s="640"/>
      <c r="P207" s="640"/>
      <c r="Q207" s="640"/>
      <c r="R207" s="640"/>
      <c r="S207" s="640"/>
      <c r="T207" s="640"/>
      <c r="U207" s="640"/>
    </row>
    <row r="208" spans="3:21">
      <c r="C208" s="640"/>
      <c r="D208" s="640"/>
      <c r="E208" s="640"/>
      <c r="F208" s="640"/>
      <c r="G208" s="640"/>
      <c r="H208" s="640"/>
      <c r="I208" s="640"/>
      <c r="J208" s="640"/>
      <c r="K208" s="640"/>
      <c r="L208" s="640"/>
      <c r="M208" s="640"/>
      <c r="N208" s="640"/>
      <c r="O208" s="640"/>
      <c r="P208" s="640"/>
      <c r="Q208" s="640"/>
      <c r="R208" s="640"/>
      <c r="S208" s="640"/>
      <c r="T208" s="640"/>
      <c r="U208" s="640"/>
    </row>
    <row r="209" spans="3:21">
      <c r="C209" s="640"/>
      <c r="D209" s="640"/>
      <c r="E209" s="640"/>
      <c r="F209" s="640"/>
      <c r="G209" s="640"/>
      <c r="H209" s="640"/>
      <c r="I209" s="640"/>
      <c r="J209" s="640"/>
      <c r="K209" s="640"/>
      <c r="L209" s="640"/>
      <c r="M209" s="640"/>
      <c r="N209" s="640"/>
      <c r="O209" s="640"/>
      <c r="P209" s="640"/>
      <c r="Q209" s="640"/>
      <c r="R209" s="640"/>
      <c r="S209" s="640"/>
      <c r="T209" s="640"/>
      <c r="U209" s="640"/>
    </row>
    <row r="210" spans="3:21">
      <c r="C210" s="640"/>
      <c r="D210" s="640"/>
      <c r="E210" s="640"/>
      <c r="F210" s="640"/>
      <c r="G210" s="640"/>
      <c r="H210" s="640"/>
      <c r="I210" s="640"/>
      <c r="J210" s="640"/>
      <c r="K210" s="640"/>
      <c r="L210" s="640"/>
      <c r="M210" s="640"/>
      <c r="N210" s="640"/>
      <c r="O210" s="640"/>
      <c r="P210" s="640"/>
      <c r="Q210" s="640"/>
      <c r="R210" s="640"/>
      <c r="S210" s="640"/>
      <c r="T210" s="640"/>
      <c r="U210" s="640"/>
    </row>
    <row r="211" spans="3:21">
      <c r="C211" s="640"/>
      <c r="D211" s="640"/>
      <c r="E211" s="640"/>
      <c r="F211" s="640"/>
      <c r="G211" s="640"/>
      <c r="H211" s="640"/>
      <c r="I211" s="640"/>
      <c r="J211" s="640"/>
      <c r="K211" s="640"/>
      <c r="L211" s="640"/>
      <c r="M211" s="640"/>
      <c r="N211" s="640"/>
      <c r="O211" s="640"/>
      <c r="P211" s="640"/>
      <c r="Q211" s="640"/>
      <c r="R211" s="640"/>
      <c r="S211" s="640"/>
      <c r="T211" s="640"/>
      <c r="U211" s="640"/>
    </row>
    <row r="212" spans="3:21">
      <c r="C212" s="640"/>
      <c r="D212" s="640"/>
      <c r="E212" s="640"/>
      <c r="F212" s="640"/>
      <c r="G212" s="640"/>
      <c r="H212" s="640"/>
      <c r="I212" s="640"/>
      <c r="J212" s="640"/>
      <c r="K212" s="640"/>
      <c r="L212" s="640"/>
      <c r="M212" s="640"/>
      <c r="N212" s="640"/>
      <c r="O212" s="640"/>
      <c r="P212" s="640"/>
      <c r="Q212" s="640"/>
      <c r="R212" s="640"/>
      <c r="S212" s="640"/>
      <c r="T212" s="640"/>
      <c r="U212" s="640"/>
    </row>
    <row r="213" spans="3:21">
      <c r="C213" s="640"/>
      <c r="D213" s="640"/>
      <c r="E213" s="640"/>
      <c r="F213" s="640"/>
      <c r="G213" s="640"/>
      <c r="H213" s="640"/>
      <c r="I213" s="640"/>
      <c r="J213" s="640"/>
      <c r="K213" s="640"/>
      <c r="L213" s="640"/>
      <c r="M213" s="640"/>
      <c r="N213" s="640"/>
      <c r="O213" s="640"/>
      <c r="P213" s="640"/>
      <c r="Q213" s="640"/>
      <c r="R213" s="640"/>
      <c r="S213" s="640"/>
      <c r="T213" s="640"/>
      <c r="U213" s="640"/>
    </row>
    <row r="214" spans="3:21">
      <c r="C214" s="640"/>
      <c r="D214" s="640"/>
      <c r="E214" s="640"/>
      <c r="F214" s="640"/>
      <c r="G214" s="640"/>
      <c r="H214" s="640"/>
      <c r="I214" s="640"/>
      <c r="J214" s="640"/>
      <c r="K214" s="640"/>
      <c r="L214" s="640"/>
      <c r="M214" s="640"/>
      <c r="N214" s="640"/>
      <c r="O214" s="640"/>
      <c r="P214" s="640"/>
      <c r="Q214" s="640"/>
      <c r="R214" s="640"/>
      <c r="S214" s="640"/>
      <c r="T214" s="640"/>
      <c r="U214" s="640"/>
    </row>
    <row r="215" spans="3:21">
      <c r="C215" s="640"/>
      <c r="D215" s="640"/>
      <c r="E215" s="640"/>
      <c r="F215" s="640"/>
      <c r="G215" s="640"/>
      <c r="H215" s="640"/>
      <c r="I215" s="640"/>
      <c r="J215" s="640"/>
      <c r="K215" s="640"/>
      <c r="L215" s="640"/>
      <c r="M215" s="640"/>
      <c r="N215" s="640"/>
      <c r="O215" s="640"/>
      <c r="P215" s="640"/>
      <c r="Q215" s="640"/>
      <c r="R215" s="640"/>
      <c r="S215" s="640"/>
      <c r="T215" s="640"/>
      <c r="U215" s="640"/>
    </row>
    <row r="216" spans="3:21">
      <c r="C216" s="640"/>
      <c r="D216" s="640"/>
      <c r="E216" s="640"/>
      <c r="F216" s="640"/>
      <c r="G216" s="640"/>
      <c r="H216" s="640"/>
      <c r="I216" s="640"/>
      <c r="J216" s="640"/>
      <c r="K216" s="640"/>
      <c r="L216" s="640"/>
      <c r="M216" s="640"/>
      <c r="N216" s="640"/>
      <c r="O216" s="640"/>
      <c r="P216" s="640"/>
      <c r="Q216" s="640"/>
      <c r="R216" s="640"/>
      <c r="S216" s="640"/>
      <c r="T216" s="640"/>
      <c r="U216" s="640"/>
    </row>
    <row r="217" spans="3:21">
      <c r="C217" s="640"/>
      <c r="D217" s="640"/>
      <c r="E217" s="640"/>
      <c r="F217" s="640"/>
      <c r="G217" s="640"/>
      <c r="H217" s="640"/>
      <c r="I217" s="640"/>
      <c r="J217" s="640"/>
      <c r="K217" s="640"/>
      <c r="L217" s="640"/>
      <c r="M217" s="640"/>
      <c r="N217" s="640"/>
      <c r="O217" s="640"/>
      <c r="P217" s="640"/>
      <c r="Q217" s="640"/>
      <c r="R217" s="640"/>
      <c r="S217" s="640"/>
      <c r="T217" s="640"/>
      <c r="U217" s="640"/>
    </row>
    <row r="218" spans="3:21">
      <c r="C218" s="640"/>
      <c r="D218" s="640"/>
      <c r="E218" s="640"/>
      <c r="F218" s="640"/>
      <c r="G218" s="640"/>
      <c r="H218" s="640"/>
      <c r="I218" s="640"/>
      <c r="J218" s="640"/>
      <c r="K218" s="640"/>
      <c r="L218" s="640"/>
      <c r="M218" s="640"/>
      <c r="N218" s="640"/>
      <c r="O218" s="640"/>
      <c r="P218" s="640"/>
      <c r="Q218" s="640"/>
      <c r="R218" s="640"/>
      <c r="S218" s="640"/>
      <c r="T218" s="640"/>
      <c r="U218" s="640"/>
    </row>
    <row r="219" spans="3:21">
      <c r="C219" s="640"/>
      <c r="D219" s="640"/>
      <c r="E219" s="640"/>
      <c r="F219" s="640"/>
      <c r="G219" s="640"/>
      <c r="H219" s="640"/>
      <c r="I219" s="640"/>
      <c r="J219" s="640"/>
      <c r="K219" s="640"/>
      <c r="L219" s="640"/>
      <c r="M219" s="640"/>
      <c r="N219" s="640"/>
      <c r="O219" s="640"/>
      <c r="P219" s="640"/>
      <c r="Q219" s="640"/>
      <c r="R219" s="640"/>
      <c r="S219" s="640"/>
      <c r="T219" s="640"/>
      <c r="U219" s="640"/>
    </row>
    <row r="220" spans="3:21">
      <c r="C220" s="640"/>
      <c r="D220" s="640"/>
      <c r="E220" s="640"/>
      <c r="F220" s="640"/>
      <c r="G220" s="640"/>
      <c r="H220" s="640"/>
      <c r="I220" s="640"/>
      <c r="J220" s="640"/>
      <c r="K220" s="640"/>
      <c r="L220" s="640"/>
      <c r="M220" s="640"/>
      <c r="N220" s="640"/>
      <c r="O220" s="640"/>
      <c r="P220" s="640"/>
      <c r="Q220" s="640"/>
      <c r="R220" s="640"/>
      <c r="S220" s="640"/>
      <c r="T220" s="640"/>
      <c r="U220" s="640"/>
    </row>
    <row r="221" spans="3:21">
      <c r="C221" s="640"/>
      <c r="D221" s="640"/>
      <c r="E221" s="640"/>
      <c r="F221" s="640"/>
      <c r="G221" s="640"/>
      <c r="H221" s="640"/>
      <c r="I221" s="640"/>
      <c r="J221" s="640"/>
      <c r="K221" s="640"/>
      <c r="L221" s="640"/>
      <c r="M221" s="640"/>
      <c r="N221" s="640"/>
      <c r="O221" s="640"/>
      <c r="P221" s="640"/>
      <c r="Q221" s="640"/>
      <c r="R221" s="640"/>
      <c r="S221" s="640"/>
      <c r="T221" s="640"/>
      <c r="U221" s="640"/>
    </row>
    <row r="222" spans="3:21">
      <c r="C222" s="640"/>
      <c r="D222" s="640"/>
      <c r="E222" s="640"/>
      <c r="F222" s="640"/>
      <c r="G222" s="640"/>
      <c r="H222" s="640"/>
      <c r="I222" s="640"/>
      <c r="J222" s="640"/>
      <c r="K222" s="640"/>
      <c r="L222" s="640"/>
      <c r="M222" s="640"/>
      <c r="N222" s="640"/>
      <c r="O222" s="640"/>
      <c r="P222" s="640"/>
      <c r="Q222" s="640"/>
      <c r="R222" s="640"/>
      <c r="S222" s="640"/>
      <c r="T222" s="640"/>
      <c r="U222" s="640"/>
    </row>
    <row r="223" spans="3:21">
      <c r="C223" s="640"/>
      <c r="D223" s="640"/>
      <c r="E223" s="640"/>
      <c r="F223" s="640"/>
      <c r="G223" s="640"/>
      <c r="H223" s="640"/>
      <c r="I223" s="640"/>
      <c r="J223" s="640"/>
      <c r="K223" s="640"/>
      <c r="L223" s="640"/>
      <c r="M223" s="640"/>
      <c r="N223" s="640"/>
      <c r="O223" s="640"/>
      <c r="P223" s="640"/>
      <c r="Q223" s="640"/>
      <c r="R223" s="640"/>
      <c r="S223" s="640"/>
      <c r="T223" s="640"/>
      <c r="U223" s="640"/>
    </row>
    <row r="224" spans="3:21">
      <c r="C224" s="640"/>
      <c r="D224" s="640"/>
      <c r="E224" s="640"/>
      <c r="F224" s="640"/>
      <c r="G224" s="640"/>
      <c r="H224" s="640"/>
      <c r="I224" s="640"/>
      <c r="J224" s="640"/>
      <c r="K224" s="640"/>
      <c r="L224" s="640"/>
      <c r="M224" s="640"/>
      <c r="N224" s="640"/>
      <c r="O224" s="640"/>
      <c r="P224" s="640"/>
      <c r="Q224" s="640"/>
      <c r="R224" s="640"/>
      <c r="S224" s="640"/>
      <c r="T224" s="640"/>
      <c r="U224" s="640"/>
    </row>
    <row r="225" spans="3:21">
      <c r="C225" s="640"/>
      <c r="D225" s="640"/>
      <c r="E225" s="640"/>
      <c r="F225" s="640"/>
      <c r="G225" s="640"/>
      <c r="H225" s="640"/>
      <c r="I225" s="640"/>
      <c r="J225" s="640"/>
      <c r="K225" s="640"/>
      <c r="L225" s="640"/>
      <c r="M225" s="640"/>
      <c r="N225" s="640"/>
      <c r="O225" s="640"/>
      <c r="P225" s="640"/>
      <c r="Q225" s="640"/>
      <c r="R225" s="640"/>
      <c r="S225" s="640"/>
      <c r="T225" s="640"/>
      <c r="U225" s="640"/>
    </row>
    <row r="226" spans="3:21">
      <c r="C226" s="640"/>
      <c r="D226" s="640"/>
      <c r="E226" s="640"/>
      <c r="F226" s="640"/>
      <c r="G226" s="640"/>
      <c r="H226" s="640"/>
      <c r="I226" s="640"/>
      <c r="J226" s="640"/>
      <c r="K226" s="640"/>
      <c r="L226" s="640"/>
      <c r="M226" s="640"/>
      <c r="N226" s="640"/>
      <c r="O226" s="640"/>
      <c r="P226" s="640"/>
      <c r="Q226" s="640"/>
      <c r="R226" s="640"/>
      <c r="S226" s="640"/>
      <c r="T226" s="640"/>
      <c r="U226" s="640"/>
    </row>
    <row r="227" spans="3:21">
      <c r="C227" s="640"/>
      <c r="D227" s="640"/>
      <c r="E227" s="640"/>
      <c r="F227" s="640"/>
      <c r="G227" s="640"/>
      <c r="H227" s="640"/>
      <c r="I227" s="640"/>
      <c r="J227" s="640"/>
      <c r="K227" s="640"/>
      <c r="L227" s="640"/>
      <c r="M227" s="640"/>
      <c r="N227" s="640"/>
      <c r="O227" s="640"/>
      <c r="P227" s="640"/>
      <c r="Q227" s="640"/>
      <c r="R227" s="640"/>
      <c r="S227" s="640"/>
      <c r="T227" s="640"/>
      <c r="U227" s="640"/>
    </row>
    <row r="228" spans="3:21">
      <c r="C228" s="640"/>
      <c r="D228" s="640"/>
      <c r="E228" s="640"/>
      <c r="F228" s="640"/>
      <c r="G228" s="640"/>
      <c r="H228" s="640"/>
      <c r="I228" s="640"/>
      <c r="J228" s="640"/>
      <c r="K228" s="640"/>
      <c r="L228" s="640"/>
      <c r="M228" s="640"/>
      <c r="N228" s="640"/>
      <c r="O228" s="640"/>
      <c r="P228" s="640"/>
      <c r="Q228" s="640"/>
      <c r="R228" s="640"/>
      <c r="S228" s="640"/>
      <c r="T228" s="640"/>
      <c r="U228" s="640"/>
    </row>
    <row r="229" spans="3:21">
      <c r="C229" s="640"/>
      <c r="D229" s="640"/>
      <c r="E229" s="640"/>
      <c r="F229" s="640"/>
      <c r="G229" s="640"/>
      <c r="H229" s="640"/>
      <c r="I229" s="640"/>
      <c r="J229" s="640"/>
      <c r="K229" s="640"/>
      <c r="L229" s="640"/>
      <c r="M229" s="640"/>
      <c r="N229" s="640"/>
      <c r="O229" s="640"/>
      <c r="P229" s="640"/>
      <c r="Q229" s="640"/>
      <c r="R229" s="640"/>
      <c r="S229" s="640"/>
      <c r="T229" s="640"/>
      <c r="U229" s="640"/>
    </row>
    <row r="230" spans="3:21">
      <c r="C230" s="640"/>
      <c r="D230" s="640"/>
      <c r="E230" s="640"/>
      <c r="F230" s="640"/>
      <c r="G230" s="640"/>
      <c r="H230" s="640"/>
      <c r="I230" s="640"/>
      <c r="J230" s="640"/>
      <c r="K230" s="640"/>
      <c r="L230" s="640"/>
      <c r="M230" s="640"/>
      <c r="N230" s="640"/>
      <c r="O230" s="640"/>
      <c r="P230" s="640"/>
      <c r="Q230" s="640"/>
      <c r="R230" s="640"/>
      <c r="S230" s="640"/>
      <c r="T230" s="640"/>
      <c r="U230" s="640"/>
    </row>
    <row r="231" spans="3:21">
      <c r="C231" s="640"/>
      <c r="D231" s="640"/>
      <c r="E231" s="640"/>
      <c r="F231" s="640"/>
      <c r="G231" s="640"/>
      <c r="H231" s="640"/>
      <c r="I231" s="640"/>
      <c r="J231" s="640"/>
      <c r="K231" s="640"/>
      <c r="L231" s="640"/>
      <c r="M231" s="640"/>
      <c r="N231" s="640"/>
      <c r="O231" s="640"/>
      <c r="P231" s="640"/>
      <c r="Q231" s="640"/>
      <c r="R231" s="640"/>
      <c r="S231" s="640"/>
      <c r="T231" s="640"/>
      <c r="U231" s="640"/>
    </row>
    <row r="232" spans="3:21">
      <c r="C232" s="640"/>
      <c r="D232" s="640"/>
      <c r="E232" s="640"/>
      <c r="F232" s="640"/>
      <c r="G232" s="640"/>
      <c r="H232" s="640"/>
      <c r="I232" s="640"/>
      <c r="J232" s="640"/>
      <c r="K232" s="640"/>
      <c r="L232" s="640"/>
      <c r="M232" s="640"/>
      <c r="N232" s="640"/>
      <c r="O232" s="640"/>
      <c r="P232" s="640"/>
      <c r="Q232" s="640"/>
      <c r="R232" s="640"/>
      <c r="S232" s="640"/>
      <c r="T232" s="640"/>
      <c r="U232" s="640"/>
    </row>
    <row r="233" spans="3:21">
      <c r="C233" s="640"/>
      <c r="D233" s="640"/>
      <c r="E233" s="640"/>
      <c r="F233" s="640"/>
      <c r="G233" s="640"/>
      <c r="H233" s="640"/>
      <c r="I233" s="640"/>
      <c r="J233" s="640"/>
      <c r="K233" s="640"/>
      <c r="L233" s="640"/>
      <c r="M233" s="640"/>
      <c r="N233" s="640"/>
      <c r="O233" s="640"/>
      <c r="P233" s="640"/>
      <c r="Q233" s="640"/>
      <c r="R233" s="640"/>
      <c r="S233" s="640"/>
      <c r="T233" s="640"/>
      <c r="U233" s="640"/>
    </row>
    <row r="234" spans="3:21">
      <c r="C234" s="640"/>
      <c r="D234" s="640"/>
      <c r="E234" s="640"/>
      <c r="F234" s="640"/>
      <c r="G234" s="640"/>
      <c r="H234" s="640"/>
      <c r="I234" s="640"/>
      <c r="J234" s="640"/>
      <c r="K234" s="640"/>
      <c r="L234" s="640"/>
      <c r="M234" s="640"/>
      <c r="N234" s="640"/>
      <c r="O234" s="640"/>
      <c r="P234" s="640"/>
      <c r="Q234" s="640"/>
      <c r="R234" s="640"/>
      <c r="S234" s="640"/>
      <c r="T234" s="640"/>
      <c r="U234" s="640"/>
    </row>
    <row r="235" spans="3:21">
      <c r="C235" s="640"/>
      <c r="D235" s="640"/>
      <c r="E235" s="640"/>
      <c r="F235" s="640"/>
      <c r="G235" s="640"/>
      <c r="H235" s="640"/>
      <c r="I235" s="640"/>
      <c r="J235" s="640"/>
      <c r="K235" s="640"/>
      <c r="L235" s="640"/>
      <c r="M235" s="640"/>
      <c r="N235" s="640"/>
      <c r="O235" s="640"/>
      <c r="P235" s="640"/>
      <c r="Q235" s="640"/>
      <c r="R235" s="640"/>
      <c r="S235" s="640"/>
      <c r="T235" s="640"/>
      <c r="U235" s="640"/>
    </row>
    <row r="236" spans="3:21">
      <c r="C236" s="640"/>
      <c r="D236" s="640"/>
      <c r="E236" s="640"/>
      <c r="F236" s="640"/>
      <c r="G236" s="640"/>
      <c r="H236" s="640"/>
      <c r="I236" s="640"/>
      <c r="J236" s="640"/>
      <c r="K236" s="640"/>
      <c r="L236" s="640"/>
      <c r="M236" s="640"/>
      <c r="N236" s="640"/>
      <c r="O236" s="640"/>
      <c r="P236" s="640"/>
      <c r="Q236" s="640"/>
      <c r="R236" s="640"/>
      <c r="S236" s="640"/>
      <c r="T236" s="640"/>
      <c r="U236" s="640"/>
    </row>
    <row r="237" spans="3:21">
      <c r="C237" s="640"/>
      <c r="D237" s="640"/>
      <c r="E237" s="640"/>
      <c r="F237" s="640"/>
      <c r="G237" s="640"/>
      <c r="H237" s="640"/>
      <c r="I237" s="640"/>
      <c r="J237" s="640"/>
      <c r="K237" s="640"/>
      <c r="L237" s="640"/>
      <c r="M237" s="640"/>
      <c r="N237" s="640"/>
      <c r="O237" s="640"/>
      <c r="P237" s="640"/>
      <c r="Q237" s="640"/>
      <c r="R237" s="640"/>
      <c r="S237" s="640"/>
      <c r="T237" s="640"/>
      <c r="U237" s="640"/>
    </row>
    <row r="238" spans="3:21">
      <c r="C238" s="640"/>
      <c r="D238" s="640"/>
      <c r="E238" s="640"/>
      <c r="F238" s="640"/>
      <c r="G238" s="640"/>
      <c r="H238" s="640"/>
      <c r="I238" s="640"/>
      <c r="J238" s="640"/>
      <c r="K238" s="640"/>
      <c r="L238" s="640"/>
      <c r="M238" s="640"/>
      <c r="N238" s="640"/>
      <c r="O238" s="640"/>
      <c r="P238" s="640"/>
      <c r="Q238" s="640"/>
      <c r="R238" s="640"/>
      <c r="S238" s="640"/>
      <c r="T238" s="640"/>
      <c r="U238" s="640"/>
    </row>
    <row r="239" spans="3:21">
      <c r="C239" s="640"/>
      <c r="D239" s="640"/>
      <c r="E239" s="640"/>
      <c r="F239" s="640"/>
      <c r="G239" s="640"/>
      <c r="H239" s="640"/>
      <c r="I239" s="640"/>
      <c r="J239" s="640"/>
      <c r="K239" s="640"/>
      <c r="L239" s="640"/>
      <c r="M239" s="640"/>
      <c r="N239" s="640"/>
      <c r="O239" s="640"/>
      <c r="P239" s="640"/>
      <c r="Q239" s="640"/>
      <c r="R239" s="640"/>
      <c r="S239" s="640"/>
      <c r="T239" s="640"/>
      <c r="U239" s="640"/>
    </row>
    <row r="240" spans="3:21">
      <c r="C240" s="640"/>
      <c r="D240" s="640"/>
      <c r="E240" s="640"/>
      <c r="F240" s="640"/>
      <c r="G240" s="640"/>
      <c r="H240" s="640"/>
      <c r="I240" s="640"/>
      <c r="J240" s="640"/>
      <c r="K240" s="640"/>
      <c r="L240" s="640"/>
      <c r="M240" s="640"/>
      <c r="N240" s="640"/>
      <c r="O240" s="640"/>
      <c r="P240" s="640"/>
      <c r="Q240" s="640"/>
      <c r="R240" s="640"/>
      <c r="S240" s="640"/>
      <c r="T240" s="640"/>
      <c r="U240" s="640"/>
    </row>
    <row r="241" spans="3:21">
      <c r="C241" s="640"/>
      <c r="D241" s="640"/>
      <c r="E241" s="640"/>
      <c r="F241" s="640"/>
      <c r="G241" s="640"/>
      <c r="H241" s="640"/>
      <c r="I241" s="640"/>
      <c r="J241" s="640"/>
      <c r="K241" s="640"/>
      <c r="L241" s="640"/>
      <c r="M241" s="640"/>
      <c r="N241" s="640"/>
      <c r="O241" s="640"/>
      <c r="P241" s="640"/>
      <c r="Q241" s="640"/>
      <c r="R241" s="640"/>
      <c r="S241" s="640"/>
      <c r="T241" s="640"/>
      <c r="U241" s="640"/>
    </row>
    <row r="242" spans="3:21">
      <c r="C242" s="640"/>
      <c r="D242" s="640"/>
      <c r="E242" s="640"/>
      <c r="F242" s="640"/>
      <c r="G242" s="640"/>
      <c r="H242" s="640"/>
      <c r="I242" s="640"/>
      <c r="J242" s="640"/>
      <c r="K242" s="640"/>
      <c r="L242" s="640"/>
      <c r="M242" s="640"/>
      <c r="N242" s="640"/>
      <c r="O242" s="640"/>
      <c r="P242" s="640"/>
      <c r="Q242" s="640"/>
      <c r="R242" s="640"/>
      <c r="S242" s="640"/>
      <c r="T242" s="640"/>
      <c r="U242" s="640"/>
    </row>
    <row r="243" spans="3:21">
      <c r="C243" s="640"/>
      <c r="D243" s="640"/>
      <c r="E243" s="640"/>
      <c r="F243" s="640"/>
      <c r="G243" s="640"/>
      <c r="H243" s="640"/>
      <c r="I243" s="640"/>
      <c r="J243" s="640"/>
      <c r="K243" s="640"/>
      <c r="L243" s="640"/>
      <c r="M243" s="640"/>
      <c r="N243" s="640"/>
      <c r="O243" s="640"/>
      <c r="P243" s="640"/>
      <c r="Q243" s="640"/>
      <c r="R243" s="640"/>
      <c r="S243" s="640"/>
      <c r="T243" s="640"/>
      <c r="U243" s="640"/>
    </row>
    <row r="244" spans="3:21">
      <c r="C244" s="640"/>
      <c r="D244" s="640"/>
      <c r="E244" s="640"/>
      <c r="F244" s="640"/>
      <c r="G244" s="640"/>
      <c r="H244" s="640"/>
      <c r="I244" s="640"/>
      <c r="J244" s="640"/>
      <c r="K244" s="640"/>
      <c r="L244" s="640"/>
      <c r="M244" s="640"/>
      <c r="N244" s="640"/>
      <c r="O244" s="640"/>
      <c r="P244" s="640"/>
      <c r="Q244" s="640"/>
      <c r="R244" s="640"/>
      <c r="S244" s="640"/>
      <c r="T244" s="640"/>
      <c r="U244" s="640"/>
    </row>
    <row r="245" spans="3:21">
      <c r="C245" s="640"/>
      <c r="D245" s="640"/>
      <c r="E245" s="640"/>
      <c r="F245" s="640"/>
      <c r="G245" s="640"/>
      <c r="H245" s="640"/>
      <c r="I245" s="640"/>
      <c r="J245" s="640"/>
      <c r="K245" s="640"/>
      <c r="L245" s="640"/>
      <c r="M245" s="640"/>
      <c r="N245" s="640"/>
      <c r="O245" s="640"/>
      <c r="P245" s="640"/>
      <c r="Q245" s="640"/>
      <c r="R245" s="640"/>
      <c r="S245" s="640"/>
      <c r="T245" s="640"/>
      <c r="U245" s="640"/>
    </row>
    <row r="246" spans="3:21">
      <c r="C246" s="640"/>
      <c r="D246" s="640"/>
      <c r="E246" s="640"/>
      <c r="F246" s="640"/>
      <c r="G246" s="640"/>
      <c r="H246" s="640"/>
      <c r="I246" s="640"/>
      <c r="J246" s="640"/>
      <c r="K246" s="640"/>
      <c r="L246" s="640"/>
      <c r="M246" s="640"/>
      <c r="N246" s="640"/>
      <c r="O246" s="640"/>
      <c r="P246" s="640"/>
      <c r="Q246" s="640"/>
      <c r="R246" s="640"/>
      <c r="S246" s="640"/>
      <c r="T246" s="640"/>
      <c r="U246" s="640"/>
    </row>
    <row r="247" spans="3:21">
      <c r="C247" s="640"/>
      <c r="D247" s="640"/>
      <c r="E247" s="640"/>
      <c r="F247" s="640"/>
      <c r="G247" s="640"/>
      <c r="H247" s="640"/>
      <c r="I247" s="640"/>
      <c r="J247" s="640"/>
      <c r="K247" s="640"/>
      <c r="L247" s="640"/>
      <c r="M247" s="640"/>
      <c r="N247" s="640"/>
      <c r="O247" s="640"/>
      <c r="P247" s="640"/>
      <c r="Q247" s="640"/>
      <c r="R247" s="640"/>
      <c r="S247" s="640"/>
      <c r="T247" s="640"/>
      <c r="U247" s="640"/>
    </row>
    <row r="248" spans="3:21">
      <c r="C248" s="640"/>
      <c r="D248" s="640"/>
      <c r="E248" s="640"/>
      <c r="F248" s="640"/>
      <c r="G248" s="640"/>
      <c r="H248" s="640"/>
      <c r="I248" s="640"/>
      <c r="J248" s="640"/>
      <c r="K248" s="640"/>
      <c r="L248" s="640"/>
      <c r="M248" s="640"/>
      <c r="N248" s="640"/>
      <c r="O248" s="640"/>
      <c r="P248" s="640"/>
      <c r="Q248" s="640"/>
      <c r="R248" s="640"/>
      <c r="S248" s="640"/>
      <c r="T248" s="640"/>
      <c r="U248" s="640"/>
    </row>
    <row r="249" spans="3:21">
      <c r="C249" s="640"/>
      <c r="D249" s="640"/>
      <c r="E249" s="640"/>
      <c r="F249" s="640"/>
      <c r="G249" s="640"/>
      <c r="H249" s="640"/>
      <c r="I249" s="640"/>
      <c r="J249" s="640"/>
      <c r="K249" s="640"/>
      <c r="L249" s="640"/>
      <c r="M249" s="640"/>
      <c r="N249" s="640"/>
      <c r="O249" s="640"/>
      <c r="P249" s="640"/>
      <c r="Q249" s="640"/>
      <c r="R249" s="640"/>
      <c r="S249" s="640"/>
      <c r="T249" s="640"/>
      <c r="U249" s="640"/>
    </row>
    <row r="250" spans="3:21">
      <c r="C250" s="640"/>
      <c r="D250" s="640"/>
      <c r="E250" s="640"/>
      <c r="F250" s="640"/>
      <c r="G250" s="640"/>
      <c r="H250" s="640"/>
      <c r="I250" s="640"/>
      <c r="J250" s="640"/>
      <c r="K250" s="640"/>
      <c r="L250" s="640"/>
      <c r="M250" s="640"/>
      <c r="N250" s="640"/>
      <c r="O250" s="640"/>
      <c r="P250" s="640"/>
      <c r="Q250" s="640"/>
      <c r="R250" s="640"/>
      <c r="S250" s="640"/>
      <c r="T250" s="640"/>
      <c r="U250" s="640"/>
    </row>
    <row r="251" spans="3:21">
      <c r="C251" s="640"/>
      <c r="D251" s="640"/>
      <c r="E251" s="640"/>
      <c r="F251" s="640"/>
      <c r="G251" s="640"/>
      <c r="H251" s="640"/>
      <c r="I251" s="640"/>
      <c r="J251" s="640"/>
      <c r="K251" s="640"/>
      <c r="L251" s="640"/>
      <c r="M251" s="640"/>
      <c r="N251" s="640"/>
      <c r="O251" s="640"/>
      <c r="P251" s="640"/>
      <c r="Q251" s="640"/>
      <c r="R251" s="640"/>
      <c r="S251" s="640"/>
      <c r="T251" s="640"/>
      <c r="U251" s="640"/>
    </row>
    <row r="252" spans="3:21">
      <c r="C252" s="640"/>
      <c r="D252" s="640"/>
      <c r="E252" s="640"/>
      <c r="F252" s="640"/>
      <c r="G252" s="640"/>
      <c r="H252" s="640"/>
      <c r="I252" s="640"/>
      <c r="J252" s="640"/>
      <c r="K252" s="640"/>
      <c r="L252" s="640"/>
      <c r="M252" s="640"/>
      <c r="N252" s="640"/>
      <c r="O252" s="640"/>
      <c r="P252" s="640"/>
      <c r="Q252" s="640"/>
      <c r="R252" s="640"/>
      <c r="S252" s="640"/>
      <c r="T252" s="640"/>
      <c r="U252" s="640"/>
    </row>
    <row r="253" spans="3:21">
      <c r="C253" s="640"/>
      <c r="D253" s="640"/>
      <c r="E253" s="640"/>
      <c r="F253" s="640"/>
      <c r="G253" s="640"/>
      <c r="H253" s="640"/>
      <c r="I253" s="640"/>
      <c r="J253" s="640"/>
      <c r="K253" s="640"/>
      <c r="L253" s="640"/>
      <c r="M253" s="640"/>
      <c r="N253" s="640"/>
      <c r="O253" s="640"/>
      <c r="P253" s="640"/>
      <c r="Q253" s="640"/>
      <c r="R253" s="640"/>
      <c r="S253" s="640"/>
      <c r="T253" s="640"/>
      <c r="U253" s="640"/>
    </row>
    <row r="254" spans="3:21">
      <c r="C254" s="640"/>
      <c r="D254" s="640"/>
      <c r="E254" s="640"/>
      <c r="F254" s="640"/>
      <c r="G254" s="640"/>
      <c r="H254" s="640"/>
      <c r="I254" s="640"/>
      <c r="J254" s="640"/>
      <c r="K254" s="640"/>
      <c r="L254" s="640"/>
      <c r="M254" s="640"/>
      <c r="N254" s="640"/>
      <c r="O254" s="640"/>
      <c r="P254" s="640"/>
      <c r="Q254" s="640"/>
      <c r="R254" s="640"/>
      <c r="S254" s="640"/>
      <c r="T254" s="640"/>
      <c r="U254" s="640"/>
    </row>
    <row r="255" spans="3:21">
      <c r="C255" s="640"/>
      <c r="D255" s="640"/>
      <c r="E255" s="640"/>
      <c r="F255" s="640"/>
      <c r="G255" s="640"/>
      <c r="H255" s="640"/>
      <c r="I255" s="640"/>
      <c r="J255" s="640"/>
      <c r="K255" s="640"/>
      <c r="L255" s="640"/>
      <c r="M255" s="640"/>
      <c r="N255" s="640"/>
      <c r="O255" s="640"/>
      <c r="P255" s="640"/>
      <c r="Q255" s="640"/>
      <c r="R255" s="640"/>
      <c r="S255" s="640"/>
      <c r="T255" s="640"/>
      <c r="U255" s="640"/>
    </row>
    <row r="256" spans="3:21">
      <c r="C256" s="640"/>
      <c r="D256" s="640"/>
      <c r="E256" s="640"/>
      <c r="F256" s="640"/>
      <c r="G256" s="640"/>
      <c r="H256" s="640"/>
      <c r="I256" s="640"/>
      <c r="J256" s="640"/>
      <c r="K256" s="640"/>
      <c r="L256" s="640"/>
      <c r="M256" s="640"/>
      <c r="N256" s="640"/>
      <c r="O256" s="640"/>
      <c r="P256" s="640"/>
      <c r="Q256" s="640"/>
      <c r="R256" s="640"/>
      <c r="S256" s="640"/>
      <c r="T256" s="640"/>
      <c r="U256" s="640"/>
    </row>
    <row r="257" spans="3:21">
      <c r="C257" s="640"/>
      <c r="D257" s="640"/>
      <c r="E257" s="640"/>
      <c r="F257" s="640"/>
      <c r="G257" s="640"/>
      <c r="H257" s="640"/>
      <c r="I257" s="640"/>
      <c r="J257" s="640"/>
      <c r="K257" s="640"/>
      <c r="L257" s="640"/>
      <c r="M257" s="640"/>
      <c r="N257" s="640"/>
      <c r="O257" s="640"/>
      <c r="P257" s="640"/>
      <c r="Q257" s="640"/>
      <c r="R257" s="640"/>
      <c r="S257" s="640"/>
      <c r="T257" s="640"/>
      <c r="U257" s="640"/>
    </row>
    <row r="258" spans="3:21">
      <c r="C258" s="640"/>
      <c r="D258" s="640"/>
      <c r="E258" s="640"/>
      <c r="F258" s="640"/>
      <c r="G258" s="640"/>
      <c r="H258" s="640"/>
      <c r="I258" s="640"/>
      <c r="J258" s="640"/>
      <c r="K258" s="640"/>
      <c r="L258" s="640"/>
      <c r="M258" s="640"/>
      <c r="N258" s="640"/>
      <c r="O258" s="640"/>
      <c r="P258" s="640"/>
      <c r="Q258" s="640"/>
      <c r="R258" s="640"/>
      <c r="S258" s="640"/>
      <c r="T258" s="640"/>
      <c r="U258" s="640"/>
    </row>
    <row r="259" spans="3:21">
      <c r="C259" s="640"/>
      <c r="D259" s="640"/>
      <c r="E259" s="640"/>
      <c r="F259" s="640"/>
      <c r="G259" s="640"/>
      <c r="H259" s="640"/>
      <c r="I259" s="640"/>
      <c r="J259" s="640"/>
      <c r="K259" s="640"/>
      <c r="L259" s="640"/>
      <c r="M259" s="640"/>
      <c r="N259" s="640"/>
      <c r="O259" s="640"/>
      <c r="P259" s="640"/>
      <c r="Q259" s="640"/>
      <c r="R259" s="640"/>
      <c r="S259" s="640"/>
      <c r="T259" s="640"/>
      <c r="U259" s="640"/>
    </row>
    <row r="260" spans="3:21">
      <c r="C260" s="640"/>
      <c r="D260" s="640"/>
      <c r="E260" s="640"/>
      <c r="F260" s="640"/>
      <c r="G260" s="640"/>
      <c r="H260" s="640"/>
      <c r="I260" s="640"/>
      <c r="J260" s="640"/>
      <c r="K260" s="640"/>
      <c r="L260" s="640"/>
      <c r="M260" s="640"/>
      <c r="N260" s="640"/>
      <c r="O260" s="640"/>
      <c r="P260" s="640"/>
      <c r="Q260" s="640"/>
      <c r="R260" s="640"/>
      <c r="S260" s="640"/>
      <c r="T260" s="640"/>
      <c r="U260" s="640"/>
    </row>
    <row r="261" spans="3:21">
      <c r="C261" s="640"/>
      <c r="D261" s="640"/>
      <c r="E261" s="640"/>
      <c r="F261" s="640"/>
      <c r="G261" s="640"/>
      <c r="H261" s="640"/>
      <c r="I261" s="640"/>
      <c r="J261" s="640"/>
      <c r="K261" s="640"/>
      <c r="L261" s="640"/>
      <c r="M261" s="640"/>
      <c r="N261" s="640"/>
      <c r="O261" s="640"/>
      <c r="P261" s="640"/>
      <c r="Q261" s="640"/>
      <c r="R261" s="640"/>
      <c r="S261" s="640"/>
      <c r="T261" s="640"/>
      <c r="U261" s="640"/>
    </row>
    <row r="262" spans="3:21">
      <c r="C262" s="640"/>
      <c r="D262" s="640"/>
      <c r="E262" s="640"/>
      <c r="F262" s="640"/>
      <c r="G262" s="640"/>
      <c r="H262" s="640"/>
      <c r="I262" s="640"/>
      <c r="J262" s="640"/>
      <c r="K262" s="640"/>
      <c r="L262" s="640"/>
      <c r="M262" s="640"/>
      <c r="N262" s="640"/>
      <c r="O262" s="640"/>
      <c r="P262" s="640"/>
      <c r="Q262" s="640"/>
      <c r="R262" s="640"/>
      <c r="S262" s="640"/>
      <c r="T262" s="640"/>
      <c r="U262" s="640"/>
    </row>
    <row r="263" spans="3:21">
      <c r="C263" s="640"/>
      <c r="D263" s="640"/>
      <c r="E263" s="640"/>
      <c r="F263" s="640"/>
      <c r="G263" s="640"/>
      <c r="H263" s="640"/>
      <c r="I263" s="640"/>
      <c r="J263" s="640"/>
      <c r="K263" s="640"/>
      <c r="L263" s="640"/>
      <c r="M263" s="640"/>
      <c r="N263" s="640"/>
      <c r="O263" s="640"/>
      <c r="P263" s="640"/>
      <c r="Q263" s="640"/>
      <c r="R263" s="640"/>
      <c r="S263" s="640"/>
      <c r="T263" s="640"/>
      <c r="U263" s="640"/>
    </row>
    <row r="264" spans="3:21">
      <c r="C264" s="640"/>
      <c r="D264" s="640"/>
      <c r="E264" s="640"/>
      <c r="F264" s="640"/>
      <c r="G264" s="640"/>
      <c r="H264" s="640"/>
      <c r="I264" s="640"/>
      <c r="J264" s="640"/>
      <c r="K264" s="640"/>
      <c r="L264" s="640"/>
      <c r="M264" s="640"/>
      <c r="N264" s="640"/>
      <c r="O264" s="640"/>
      <c r="P264" s="640"/>
      <c r="Q264" s="640"/>
      <c r="R264" s="640"/>
      <c r="S264" s="640"/>
      <c r="T264" s="640"/>
      <c r="U264" s="640"/>
    </row>
    <row r="265" spans="3:21">
      <c r="C265" s="640"/>
      <c r="D265" s="640"/>
      <c r="E265" s="640"/>
      <c r="F265" s="640"/>
      <c r="G265" s="640"/>
      <c r="H265" s="640"/>
      <c r="I265" s="640"/>
      <c r="J265" s="640"/>
      <c r="K265" s="640"/>
      <c r="L265" s="640"/>
      <c r="M265" s="640"/>
      <c r="N265" s="640"/>
      <c r="O265" s="640"/>
      <c r="P265" s="640"/>
      <c r="Q265" s="640"/>
      <c r="R265" s="640"/>
      <c r="S265" s="640"/>
      <c r="T265" s="640"/>
      <c r="U265" s="640"/>
    </row>
    <row r="266" spans="3:21">
      <c r="C266" s="640"/>
      <c r="D266" s="640"/>
      <c r="E266" s="640"/>
      <c r="F266" s="640"/>
      <c r="G266" s="640"/>
      <c r="H266" s="640"/>
      <c r="I266" s="640"/>
      <c r="J266" s="640"/>
      <c r="K266" s="640"/>
      <c r="L266" s="640"/>
      <c r="M266" s="640"/>
      <c r="N266" s="640"/>
      <c r="O266" s="640"/>
      <c r="P266" s="640"/>
      <c r="Q266" s="640"/>
      <c r="R266" s="640"/>
      <c r="S266" s="640"/>
      <c r="T266" s="640"/>
      <c r="U266" s="640"/>
    </row>
    <row r="267" spans="3:21">
      <c r="C267" s="640"/>
      <c r="D267" s="640"/>
      <c r="E267" s="640"/>
      <c r="F267" s="640"/>
      <c r="G267" s="640"/>
      <c r="H267" s="640"/>
      <c r="I267" s="640"/>
      <c r="J267" s="640"/>
      <c r="K267" s="640"/>
      <c r="L267" s="640"/>
      <c r="M267" s="640"/>
      <c r="N267" s="640"/>
      <c r="O267" s="640"/>
      <c r="P267" s="640"/>
      <c r="Q267" s="640"/>
      <c r="R267" s="640"/>
      <c r="S267" s="640"/>
      <c r="T267" s="640"/>
      <c r="U267" s="640"/>
    </row>
    <row r="268" spans="3:21">
      <c r="C268" s="640"/>
      <c r="D268" s="640"/>
      <c r="E268" s="640"/>
      <c r="F268" s="640"/>
      <c r="G268" s="640"/>
      <c r="H268" s="640"/>
      <c r="I268" s="640"/>
      <c r="J268" s="640"/>
      <c r="K268" s="640"/>
      <c r="L268" s="640"/>
      <c r="M268" s="640"/>
      <c r="N268" s="640"/>
      <c r="O268" s="640"/>
      <c r="P268" s="640"/>
      <c r="Q268" s="640"/>
      <c r="R268" s="640"/>
      <c r="S268" s="640"/>
      <c r="T268" s="640"/>
      <c r="U268" s="640"/>
    </row>
    <row r="269" spans="3:21">
      <c r="C269" s="640"/>
      <c r="D269" s="640"/>
      <c r="E269" s="640"/>
      <c r="F269" s="640"/>
      <c r="G269" s="640"/>
      <c r="H269" s="640"/>
      <c r="I269" s="640"/>
      <c r="J269" s="640"/>
      <c r="K269" s="640"/>
      <c r="L269" s="640"/>
      <c r="M269" s="640"/>
      <c r="N269" s="640"/>
      <c r="O269" s="640"/>
      <c r="P269" s="640"/>
      <c r="Q269" s="640"/>
      <c r="R269" s="640"/>
      <c r="S269" s="640"/>
      <c r="T269" s="640"/>
      <c r="U269" s="640"/>
    </row>
    <row r="270" spans="3:21">
      <c r="C270" s="640"/>
      <c r="D270" s="640"/>
      <c r="E270" s="640"/>
      <c r="F270" s="640"/>
      <c r="G270" s="640"/>
      <c r="H270" s="640"/>
      <c r="I270" s="640"/>
      <c r="J270" s="640"/>
      <c r="K270" s="640"/>
      <c r="L270" s="640"/>
      <c r="M270" s="640"/>
      <c r="N270" s="640"/>
      <c r="O270" s="640"/>
      <c r="P270" s="640"/>
      <c r="Q270" s="640"/>
      <c r="R270" s="640"/>
      <c r="S270" s="640"/>
      <c r="T270" s="640"/>
      <c r="U270" s="640"/>
    </row>
    <row r="271" spans="3:21">
      <c r="C271" s="640"/>
      <c r="D271" s="640"/>
      <c r="E271" s="640"/>
      <c r="F271" s="640"/>
      <c r="G271" s="640"/>
      <c r="H271" s="640"/>
      <c r="I271" s="640"/>
      <c r="J271" s="640"/>
      <c r="K271" s="640"/>
      <c r="L271" s="640"/>
      <c r="M271" s="640"/>
      <c r="N271" s="640"/>
      <c r="O271" s="640"/>
      <c r="P271" s="640"/>
      <c r="Q271" s="640"/>
      <c r="R271" s="640"/>
      <c r="S271" s="640"/>
      <c r="T271" s="640"/>
      <c r="U271" s="640"/>
    </row>
    <row r="272" spans="3:21">
      <c r="C272" s="640"/>
      <c r="D272" s="640"/>
      <c r="E272" s="640"/>
      <c r="F272" s="640"/>
      <c r="G272" s="640"/>
      <c r="H272" s="640"/>
      <c r="I272" s="640"/>
      <c r="J272" s="640"/>
      <c r="K272" s="640"/>
      <c r="L272" s="640"/>
      <c r="M272" s="640"/>
      <c r="N272" s="640"/>
      <c r="O272" s="640"/>
      <c r="P272" s="640"/>
      <c r="Q272" s="640"/>
      <c r="R272" s="640"/>
      <c r="S272" s="640"/>
      <c r="T272" s="640"/>
      <c r="U272" s="640"/>
    </row>
    <row r="273" spans="3:21">
      <c r="C273" s="640"/>
      <c r="D273" s="640"/>
      <c r="E273" s="640"/>
      <c r="F273" s="640"/>
      <c r="G273" s="640"/>
      <c r="H273" s="640"/>
      <c r="I273" s="640"/>
      <c r="J273" s="640"/>
      <c r="K273" s="640"/>
      <c r="L273" s="640"/>
      <c r="M273" s="640"/>
      <c r="N273" s="640"/>
      <c r="O273" s="640"/>
      <c r="P273" s="640"/>
      <c r="Q273" s="640"/>
      <c r="R273" s="640"/>
      <c r="S273" s="640"/>
      <c r="T273" s="640"/>
      <c r="U273" s="640"/>
    </row>
    <row r="274" spans="3:21">
      <c r="C274" s="640"/>
      <c r="D274" s="640"/>
      <c r="E274" s="640"/>
      <c r="F274" s="640"/>
      <c r="G274" s="640"/>
      <c r="H274" s="640"/>
      <c r="I274" s="640"/>
      <c r="J274" s="640"/>
      <c r="K274" s="640"/>
      <c r="L274" s="640"/>
      <c r="M274" s="640"/>
      <c r="N274" s="640"/>
      <c r="O274" s="640"/>
      <c r="P274" s="640"/>
      <c r="Q274" s="640"/>
      <c r="R274" s="640"/>
      <c r="S274" s="640"/>
      <c r="T274" s="640"/>
      <c r="U274" s="640"/>
    </row>
    <row r="275" spans="3:21">
      <c r="C275" s="640"/>
      <c r="D275" s="640"/>
      <c r="E275" s="640"/>
      <c r="F275" s="640"/>
      <c r="G275" s="640"/>
      <c r="H275" s="640"/>
      <c r="I275" s="640"/>
      <c r="J275" s="640"/>
      <c r="K275" s="640"/>
      <c r="L275" s="640"/>
      <c r="M275" s="640"/>
      <c r="N275" s="640"/>
      <c r="O275" s="640"/>
      <c r="P275" s="640"/>
      <c r="Q275" s="640"/>
      <c r="R275" s="640"/>
      <c r="S275" s="640"/>
      <c r="T275" s="640"/>
      <c r="U275" s="640"/>
    </row>
    <row r="276" spans="3:21">
      <c r="C276" s="640"/>
      <c r="D276" s="640"/>
      <c r="E276" s="640"/>
      <c r="F276" s="640"/>
      <c r="G276" s="640"/>
      <c r="H276" s="640"/>
      <c r="I276" s="640"/>
      <c r="J276" s="640"/>
      <c r="K276" s="640"/>
      <c r="L276" s="640"/>
      <c r="M276" s="640"/>
      <c r="N276" s="640"/>
      <c r="O276" s="640"/>
      <c r="P276" s="640"/>
      <c r="Q276" s="640"/>
      <c r="R276" s="640"/>
      <c r="S276" s="640"/>
      <c r="T276" s="640"/>
      <c r="U276" s="640"/>
    </row>
    <row r="277" spans="3:21">
      <c r="C277" s="640"/>
      <c r="D277" s="640"/>
      <c r="E277" s="640"/>
      <c r="F277" s="640"/>
      <c r="G277" s="640"/>
      <c r="H277" s="640"/>
      <c r="I277" s="640"/>
      <c r="J277" s="640"/>
      <c r="K277" s="640"/>
      <c r="L277" s="640"/>
      <c r="M277" s="640"/>
      <c r="N277" s="640"/>
      <c r="O277" s="640"/>
      <c r="P277" s="640"/>
      <c r="Q277" s="640"/>
      <c r="R277" s="640"/>
      <c r="S277" s="640"/>
      <c r="T277" s="640"/>
      <c r="U277" s="640"/>
    </row>
    <row r="278" spans="3:21">
      <c r="C278" s="640"/>
      <c r="D278" s="640"/>
      <c r="E278" s="640"/>
      <c r="F278" s="640"/>
      <c r="G278" s="640"/>
      <c r="H278" s="640"/>
      <c r="I278" s="640"/>
      <c r="J278" s="640"/>
      <c r="K278" s="640"/>
      <c r="L278" s="640"/>
      <c r="M278" s="640"/>
      <c r="N278" s="640"/>
      <c r="O278" s="640"/>
      <c r="P278" s="640"/>
      <c r="Q278" s="640"/>
      <c r="R278" s="640"/>
      <c r="S278" s="640"/>
      <c r="T278" s="640"/>
      <c r="U278" s="640"/>
    </row>
    <row r="279" spans="3:21">
      <c r="C279" s="640"/>
      <c r="D279" s="640"/>
      <c r="E279" s="640"/>
      <c r="F279" s="640"/>
      <c r="G279" s="640"/>
      <c r="H279" s="640"/>
      <c r="I279" s="640"/>
      <c r="J279" s="640"/>
      <c r="K279" s="640"/>
      <c r="L279" s="640"/>
      <c r="M279" s="640"/>
      <c r="N279" s="640"/>
      <c r="O279" s="640"/>
      <c r="P279" s="640"/>
      <c r="Q279" s="640"/>
      <c r="R279" s="640"/>
      <c r="S279" s="640"/>
      <c r="T279" s="640"/>
      <c r="U279" s="640"/>
    </row>
    <row r="280" spans="3:21">
      <c r="C280" s="640"/>
      <c r="D280" s="640"/>
      <c r="E280" s="640"/>
      <c r="F280" s="640"/>
      <c r="G280" s="640"/>
      <c r="H280" s="640"/>
      <c r="I280" s="640"/>
      <c r="J280" s="640"/>
      <c r="K280" s="640"/>
      <c r="L280" s="640"/>
      <c r="M280" s="640"/>
      <c r="N280" s="640"/>
      <c r="O280" s="640"/>
      <c r="P280" s="640"/>
      <c r="Q280" s="640"/>
      <c r="R280" s="640"/>
      <c r="S280" s="640"/>
      <c r="T280" s="640"/>
      <c r="U280" s="640"/>
    </row>
    <row r="281" spans="3:21">
      <c r="C281" s="640"/>
      <c r="D281" s="640"/>
      <c r="E281" s="640"/>
      <c r="F281" s="640"/>
      <c r="G281" s="640"/>
      <c r="H281" s="640"/>
      <c r="I281" s="640"/>
      <c r="J281" s="640"/>
      <c r="K281" s="640"/>
      <c r="L281" s="640"/>
      <c r="M281" s="640"/>
      <c r="N281" s="640"/>
      <c r="O281" s="640"/>
      <c r="P281" s="640"/>
      <c r="Q281" s="640"/>
      <c r="R281" s="640"/>
      <c r="S281" s="640"/>
      <c r="T281" s="640"/>
      <c r="U281" s="640"/>
    </row>
    <row r="282" spans="3:21">
      <c r="C282" s="640"/>
      <c r="D282" s="640"/>
      <c r="E282" s="640"/>
      <c r="F282" s="640"/>
      <c r="G282" s="640"/>
      <c r="H282" s="640"/>
      <c r="I282" s="640"/>
      <c r="J282" s="640"/>
      <c r="K282" s="640"/>
      <c r="L282" s="640"/>
      <c r="M282" s="640"/>
      <c r="N282" s="640"/>
      <c r="O282" s="640"/>
      <c r="P282" s="640"/>
      <c r="Q282" s="640"/>
      <c r="R282" s="640"/>
      <c r="S282" s="640"/>
      <c r="T282" s="640"/>
      <c r="U282" s="640"/>
    </row>
    <row r="283" spans="3:21">
      <c r="C283" s="640"/>
      <c r="D283" s="640"/>
      <c r="E283" s="640"/>
      <c r="F283" s="640"/>
      <c r="G283" s="640"/>
      <c r="H283" s="640"/>
      <c r="I283" s="640"/>
      <c r="J283" s="640"/>
      <c r="K283" s="640"/>
      <c r="L283" s="640"/>
      <c r="M283" s="640"/>
      <c r="N283" s="640"/>
      <c r="O283" s="640"/>
      <c r="P283" s="640"/>
      <c r="Q283" s="640"/>
      <c r="R283" s="640"/>
      <c r="S283" s="640"/>
      <c r="T283" s="640"/>
      <c r="U283" s="640"/>
    </row>
    <row r="284" spans="3:21">
      <c r="C284" s="640"/>
      <c r="D284" s="640"/>
      <c r="E284" s="640"/>
      <c r="F284" s="640"/>
      <c r="G284" s="640"/>
      <c r="H284" s="640"/>
      <c r="I284" s="640"/>
      <c r="J284" s="640"/>
      <c r="K284" s="640"/>
      <c r="L284" s="640"/>
      <c r="M284" s="640"/>
      <c r="N284" s="640"/>
      <c r="O284" s="640"/>
      <c r="P284" s="640"/>
      <c r="Q284" s="640"/>
      <c r="R284" s="640"/>
      <c r="S284" s="640"/>
      <c r="T284" s="640"/>
      <c r="U284" s="640"/>
    </row>
    <row r="285" spans="3:21">
      <c r="C285" s="640"/>
      <c r="D285" s="640"/>
      <c r="E285" s="640"/>
      <c r="F285" s="640"/>
      <c r="G285" s="640"/>
      <c r="H285" s="640"/>
      <c r="I285" s="640"/>
      <c r="J285" s="640"/>
      <c r="K285" s="640"/>
      <c r="L285" s="640"/>
      <c r="M285" s="640"/>
      <c r="N285" s="640"/>
      <c r="O285" s="640"/>
      <c r="P285" s="640"/>
      <c r="Q285" s="640"/>
      <c r="R285" s="640"/>
      <c r="S285" s="640"/>
      <c r="T285" s="640"/>
      <c r="U285" s="640"/>
    </row>
    <row r="286" spans="3:21">
      <c r="C286" s="640"/>
      <c r="D286" s="640"/>
      <c r="E286" s="640"/>
      <c r="F286" s="640"/>
      <c r="G286" s="640"/>
      <c r="H286" s="640"/>
      <c r="I286" s="640"/>
      <c r="J286" s="640"/>
      <c r="K286" s="640"/>
      <c r="L286" s="640"/>
      <c r="M286" s="640"/>
      <c r="N286" s="640"/>
      <c r="O286" s="640"/>
      <c r="P286" s="640"/>
      <c r="Q286" s="640"/>
      <c r="R286" s="640"/>
      <c r="S286" s="640"/>
      <c r="T286" s="640"/>
      <c r="U286" s="640"/>
    </row>
    <row r="287" spans="3:21">
      <c r="C287" s="640"/>
      <c r="D287" s="640"/>
      <c r="E287" s="640"/>
      <c r="F287" s="640"/>
      <c r="G287" s="640"/>
      <c r="H287" s="640"/>
      <c r="I287" s="640"/>
      <c r="J287" s="640"/>
      <c r="K287" s="640"/>
      <c r="L287" s="640"/>
      <c r="M287" s="640"/>
      <c r="N287" s="640"/>
      <c r="O287" s="640"/>
      <c r="P287" s="640"/>
      <c r="Q287" s="640"/>
      <c r="R287" s="640"/>
      <c r="S287" s="640"/>
      <c r="T287" s="640"/>
      <c r="U287" s="640"/>
    </row>
    <row r="288" spans="3:21">
      <c r="C288" s="640"/>
      <c r="D288" s="640"/>
      <c r="E288" s="640"/>
      <c r="F288" s="640"/>
      <c r="G288" s="640"/>
      <c r="H288" s="640"/>
      <c r="I288" s="640"/>
      <c r="J288" s="640"/>
      <c r="K288" s="640"/>
      <c r="L288" s="640"/>
      <c r="M288" s="640"/>
      <c r="N288" s="640"/>
      <c r="O288" s="640"/>
      <c r="P288" s="640"/>
      <c r="Q288" s="640"/>
      <c r="R288" s="640"/>
      <c r="S288" s="640"/>
      <c r="T288" s="640"/>
      <c r="U288" s="640"/>
    </row>
    <row r="289" spans="3:21">
      <c r="C289" s="640"/>
      <c r="D289" s="640"/>
      <c r="E289" s="640"/>
      <c r="F289" s="640"/>
      <c r="G289" s="640"/>
      <c r="H289" s="640"/>
      <c r="I289" s="640"/>
      <c r="J289" s="640"/>
      <c r="K289" s="640"/>
      <c r="L289" s="640"/>
      <c r="M289" s="640"/>
      <c r="N289" s="640"/>
      <c r="O289" s="640"/>
      <c r="P289" s="640"/>
      <c r="Q289" s="640"/>
      <c r="R289" s="640"/>
      <c r="S289" s="640"/>
      <c r="T289" s="640"/>
      <c r="U289" s="640"/>
    </row>
    <row r="290" spans="3:21">
      <c r="C290" s="640"/>
      <c r="D290" s="640"/>
      <c r="E290" s="640"/>
      <c r="F290" s="640"/>
      <c r="G290" s="640"/>
      <c r="H290" s="640"/>
      <c r="I290" s="640"/>
      <c r="J290" s="640"/>
      <c r="K290" s="640"/>
      <c r="L290" s="640"/>
      <c r="M290" s="640"/>
      <c r="N290" s="640"/>
      <c r="O290" s="640"/>
      <c r="P290" s="640"/>
      <c r="Q290" s="640"/>
      <c r="R290" s="640"/>
      <c r="S290" s="640"/>
      <c r="T290" s="640"/>
      <c r="U290" s="640"/>
    </row>
    <row r="291" spans="3:21">
      <c r="C291" s="640"/>
      <c r="D291" s="640"/>
      <c r="E291" s="640"/>
      <c r="F291" s="640"/>
      <c r="G291" s="640"/>
      <c r="H291" s="640"/>
      <c r="I291" s="640"/>
      <c r="J291" s="640"/>
      <c r="K291" s="640"/>
      <c r="L291" s="640"/>
      <c r="M291" s="640"/>
      <c r="N291" s="640"/>
      <c r="O291" s="640"/>
      <c r="P291" s="640"/>
      <c r="Q291" s="640"/>
      <c r="R291" s="640"/>
      <c r="S291" s="640"/>
      <c r="T291" s="640"/>
      <c r="U291" s="640"/>
    </row>
    <row r="292" spans="3:21">
      <c r="C292" s="640"/>
      <c r="D292" s="640"/>
      <c r="E292" s="640"/>
      <c r="F292" s="640"/>
      <c r="G292" s="640"/>
      <c r="H292" s="640"/>
      <c r="I292" s="640"/>
      <c r="J292" s="640"/>
      <c r="K292" s="640"/>
      <c r="L292" s="640"/>
      <c r="M292" s="640"/>
      <c r="N292" s="640"/>
      <c r="O292" s="640"/>
      <c r="P292" s="640"/>
      <c r="Q292" s="640"/>
      <c r="R292" s="640"/>
      <c r="S292" s="640"/>
      <c r="T292" s="640"/>
      <c r="U292" s="640"/>
    </row>
    <row r="293" spans="3:21">
      <c r="C293" s="640"/>
      <c r="D293" s="640"/>
      <c r="E293" s="640"/>
      <c r="F293" s="640"/>
      <c r="G293" s="640"/>
      <c r="H293" s="640"/>
      <c r="I293" s="640"/>
      <c r="J293" s="640"/>
      <c r="K293" s="640"/>
      <c r="L293" s="640"/>
      <c r="M293" s="640"/>
      <c r="N293" s="640"/>
      <c r="O293" s="640"/>
      <c r="P293" s="640"/>
      <c r="Q293" s="640"/>
      <c r="R293" s="640"/>
      <c r="S293" s="640"/>
      <c r="T293" s="640"/>
      <c r="U293" s="640"/>
    </row>
    <row r="294" spans="3:21">
      <c r="C294" s="640"/>
      <c r="D294" s="640"/>
      <c r="E294" s="640"/>
      <c r="F294" s="640"/>
      <c r="G294" s="640"/>
      <c r="H294" s="640"/>
      <c r="I294" s="640"/>
      <c r="J294" s="640"/>
      <c r="K294" s="640"/>
      <c r="L294" s="640"/>
      <c r="M294" s="640"/>
      <c r="N294" s="640"/>
      <c r="O294" s="640"/>
      <c r="P294" s="640"/>
      <c r="Q294" s="640"/>
      <c r="R294" s="640"/>
      <c r="S294" s="640"/>
      <c r="T294" s="640"/>
      <c r="U294" s="640"/>
    </row>
    <row r="295" spans="3:21">
      <c r="C295" s="640"/>
      <c r="D295" s="640"/>
      <c r="E295" s="640"/>
      <c r="F295" s="640"/>
      <c r="G295" s="640"/>
      <c r="H295" s="640"/>
      <c r="I295" s="640"/>
      <c r="J295" s="640"/>
      <c r="K295" s="640"/>
      <c r="L295" s="640"/>
      <c r="M295" s="640"/>
      <c r="N295" s="640"/>
      <c r="O295" s="640"/>
      <c r="P295" s="640"/>
      <c r="Q295" s="640"/>
      <c r="R295" s="640"/>
      <c r="S295" s="640"/>
      <c r="T295" s="640"/>
      <c r="U295" s="640"/>
    </row>
    <row r="296" spans="3:21">
      <c r="C296" s="640"/>
      <c r="D296" s="640"/>
      <c r="E296" s="640"/>
      <c r="F296" s="640"/>
      <c r="G296" s="640"/>
      <c r="H296" s="640"/>
      <c r="I296" s="640"/>
      <c r="J296" s="640"/>
      <c r="K296" s="640"/>
      <c r="L296" s="640"/>
      <c r="M296" s="640"/>
      <c r="N296" s="640"/>
      <c r="O296" s="640"/>
      <c r="P296" s="640"/>
      <c r="Q296" s="640"/>
      <c r="R296" s="640"/>
      <c r="S296" s="640"/>
      <c r="T296" s="640"/>
      <c r="U296" s="640"/>
    </row>
    <row r="297" spans="3:21">
      <c r="C297" s="640"/>
      <c r="D297" s="640"/>
      <c r="E297" s="640"/>
      <c r="F297" s="640"/>
      <c r="G297" s="640"/>
      <c r="H297" s="640"/>
      <c r="I297" s="640"/>
      <c r="J297" s="640"/>
      <c r="K297" s="640"/>
      <c r="L297" s="640"/>
      <c r="M297" s="640"/>
      <c r="N297" s="640"/>
      <c r="O297" s="640"/>
      <c r="P297" s="640"/>
      <c r="Q297" s="640"/>
      <c r="R297" s="640"/>
      <c r="S297" s="640"/>
      <c r="T297" s="640"/>
      <c r="U297" s="640"/>
    </row>
    <row r="298" spans="3:21">
      <c r="C298" s="640"/>
      <c r="D298" s="640"/>
      <c r="E298" s="640"/>
      <c r="F298" s="640"/>
      <c r="G298" s="640"/>
      <c r="H298" s="640"/>
      <c r="I298" s="640"/>
      <c r="J298" s="640"/>
      <c r="K298" s="640"/>
      <c r="L298" s="640"/>
      <c r="M298" s="640"/>
      <c r="N298" s="640"/>
      <c r="O298" s="640"/>
      <c r="P298" s="640"/>
      <c r="Q298" s="640"/>
      <c r="R298" s="640"/>
      <c r="S298" s="640"/>
      <c r="T298" s="640"/>
      <c r="U298" s="640"/>
    </row>
    <row r="299" spans="3:21">
      <c r="C299" s="640"/>
      <c r="D299" s="640"/>
      <c r="E299" s="640"/>
      <c r="F299" s="640"/>
      <c r="G299" s="640"/>
      <c r="H299" s="640"/>
      <c r="I299" s="640"/>
      <c r="J299" s="640"/>
      <c r="K299" s="640"/>
      <c r="L299" s="640"/>
      <c r="M299" s="640"/>
      <c r="N299" s="640"/>
      <c r="O299" s="640"/>
      <c r="P299" s="640"/>
      <c r="Q299" s="640"/>
      <c r="R299" s="640"/>
      <c r="S299" s="640"/>
      <c r="T299" s="640"/>
      <c r="U299" s="640"/>
    </row>
    <row r="300" spans="3:21">
      <c r="C300" s="640"/>
      <c r="D300" s="640"/>
      <c r="E300" s="640"/>
      <c r="F300" s="640"/>
      <c r="G300" s="640"/>
      <c r="H300" s="640"/>
      <c r="I300" s="640"/>
      <c r="J300" s="640"/>
      <c r="K300" s="640"/>
      <c r="L300" s="640"/>
      <c r="M300" s="640"/>
      <c r="N300" s="640"/>
      <c r="O300" s="640"/>
      <c r="P300" s="640"/>
      <c r="Q300" s="640"/>
      <c r="R300" s="640"/>
      <c r="S300" s="640"/>
      <c r="T300" s="640"/>
      <c r="U300" s="640"/>
    </row>
    <row r="301" spans="3:21">
      <c r="C301" s="640"/>
      <c r="D301" s="640"/>
      <c r="E301" s="640"/>
      <c r="F301" s="640"/>
      <c r="G301" s="640"/>
      <c r="H301" s="640"/>
      <c r="I301" s="640"/>
      <c r="J301" s="640"/>
      <c r="K301" s="640"/>
      <c r="L301" s="640"/>
      <c r="M301" s="640"/>
      <c r="N301" s="640"/>
      <c r="O301" s="640"/>
      <c r="P301" s="640"/>
      <c r="Q301" s="640"/>
      <c r="R301" s="640"/>
      <c r="S301" s="640"/>
      <c r="T301" s="640"/>
      <c r="U301" s="640"/>
    </row>
    <row r="302" spans="3:21">
      <c r="C302" s="640"/>
      <c r="D302" s="640"/>
      <c r="E302" s="640"/>
      <c r="F302" s="640"/>
      <c r="G302" s="640"/>
      <c r="H302" s="640"/>
      <c r="I302" s="640"/>
      <c r="J302" s="640"/>
      <c r="K302" s="640"/>
      <c r="L302" s="640"/>
      <c r="M302" s="640"/>
      <c r="N302" s="640"/>
      <c r="O302" s="640"/>
      <c r="P302" s="640"/>
      <c r="Q302" s="640"/>
      <c r="R302" s="640"/>
      <c r="S302" s="640"/>
      <c r="T302" s="640"/>
      <c r="U302" s="640"/>
    </row>
    <row r="303" spans="3:21">
      <c r="C303" s="640"/>
      <c r="D303" s="640"/>
      <c r="E303" s="640"/>
      <c r="F303" s="640"/>
      <c r="G303" s="640"/>
      <c r="H303" s="640"/>
      <c r="I303" s="640"/>
      <c r="J303" s="640"/>
      <c r="K303" s="640"/>
      <c r="L303" s="640"/>
      <c r="M303" s="640"/>
      <c r="N303" s="640"/>
      <c r="O303" s="640"/>
      <c r="P303" s="640"/>
      <c r="Q303" s="640"/>
      <c r="R303" s="640"/>
      <c r="S303" s="640"/>
      <c r="T303" s="640"/>
      <c r="U303" s="640"/>
    </row>
    <row r="304" spans="3:21">
      <c r="C304" s="640"/>
      <c r="D304" s="640"/>
      <c r="E304" s="640"/>
      <c r="F304" s="640"/>
      <c r="G304" s="640"/>
      <c r="H304" s="640"/>
      <c r="I304" s="640"/>
      <c r="J304" s="640"/>
      <c r="K304" s="640"/>
      <c r="L304" s="640"/>
      <c r="M304" s="640"/>
      <c r="N304" s="640"/>
      <c r="O304" s="640"/>
      <c r="P304" s="640"/>
      <c r="Q304" s="640"/>
      <c r="R304" s="640"/>
      <c r="S304" s="640"/>
      <c r="T304" s="640"/>
      <c r="U304" s="640"/>
    </row>
    <row r="305" spans="3:21">
      <c r="C305" s="640"/>
      <c r="D305" s="640"/>
      <c r="E305" s="640"/>
      <c r="F305" s="640"/>
      <c r="G305" s="640"/>
      <c r="H305" s="640"/>
      <c r="I305" s="640"/>
      <c r="J305" s="640"/>
      <c r="K305" s="640"/>
      <c r="L305" s="640"/>
      <c r="M305" s="640"/>
      <c r="N305" s="640"/>
      <c r="O305" s="640"/>
      <c r="P305" s="640"/>
      <c r="Q305" s="640"/>
      <c r="R305" s="640"/>
      <c r="S305" s="640"/>
      <c r="T305" s="640"/>
      <c r="U305" s="640"/>
    </row>
    <row r="306" spans="3:21">
      <c r="C306" s="640"/>
      <c r="D306" s="640"/>
      <c r="E306" s="640"/>
      <c r="F306" s="640"/>
      <c r="G306" s="640"/>
      <c r="H306" s="640"/>
      <c r="I306" s="640"/>
      <c r="J306" s="640"/>
      <c r="K306" s="640"/>
      <c r="L306" s="640"/>
      <c r="M306" s="640"/>
      <c r="N306" s="640"/>
      <c r="O306" s="640"/>
      <c r="P306" s="640"/>
      <c r="Q306" s="640"/>
      <c r="R306" s="640"/>
      <c r="S306" s="640"/>
      <c r="T306" s="640"/>
      <c r="U306" s="640"/>
    </row>
    <row r="307" spans="3:21">
      <c r="C307" s="640"/>
      <c r="D307" s="640"/>
      <c r="E307" s="640"/>
      <c r="F307" s="640"/>
      <c r="G307" s="640"/>
      <c r="H307" s="640"/>
      <c r="I307" s="640"/>
      <c r="J307" s="640"/>
      <c r="K307" s="640"/>
      <c r="L307" s="640"/>
      <c r="M307" s="640"/>
      <c r="N307" s="640"/>
      <c r="O307" s="640"/>
    </row>
    <row r="308" spans="3:21">
      <c r="C308" s="640"/>
      <c r="D308" s="640"/>
      <c r="E308" s="640"/>
      <c r="F308" s="640"/>
      <c r="G308" s="640"/>
      <c r="H308" s="640"/>
      <c r="I308" s="640"/>
      <c r="J308" s="640"/>
      <c r="K308" s="640"/>
      <c r="L308" s="640"/>
      <c r="M308" s="640"/>
      <c r="N308" s="640"/>
      <c r="O308" s="640"/>
    </row>
    <row r="309" spans="3:21">
      <c r="C309" s="640"/>
      <c r="D309" s="640"/>
      <c r="E309" s="640"/>
      <c r="F309" s="640"/>
      <c r="G309" s="640"/>
      <c r="H309" s="640"/>
      <c r="I309" s="640"/>
      <c r="J309" s="640"/>
      <c r="K309" s="640"/>
      <c r="L309" s="640"/>
      <c r="M309" s="640"/>
      <c r="N309" s="640"/>
      <c r="O309" s="640"/>
    </row>
    <row r="310" spans="3:21">
      <c r="C310" s="640"/>
      <c r="D310" s="640"/>
      <c r="E310" s="640"/>
      <c r="F310" s="640"/>
      <c r="G310" s="640"/>
      <c r="H310" s="640"/>
      <c r="I310" s="640"/>
      <c r="J310" s="640"/>
      <c r="K310" s="640"/>
      <c r="L310" s="640"/>
      <c r="M310" s="640"/>
      <c r="N310" s="640"/>
      <c r="O310" s="640"/>
    </row>
    <row r="311" spans="3:21">
      <c r="C311" s="640"/>
      <c r="D311" s="640"/>
      <c r="E311" s="640"/>
      <c r="F311" s="640"/>
      <c r="G311" s="640"/>
      <c r="H311" s="640"/>
      <c r="I311" s="640"/>
      <c r="J311" s="640"/>
      <c r="K311" s="640"/>
      <c r="L311" s="640"/>
      <c r="M311" s="640"/>
      <c r="N311" s="640"/>
      <c r="O311" s="640"/>
    </row>
    <row r="312" spans="3:21">
      <c r="C312" s="640"/>
      <c r="D312" s="640"/>
      <c r="E312" s="640"/>
      <c r="F312" s="640"/>
      <c r="G312" s="640"/>
      <c r="H312" s="640"/>
      <c r="I312" s="640"/>
      <c r="J312" s="640"/>
      <c r="K312" s="640"/>
      <c r="L312" s="640"/>
      <c r="M312" s="640"/>
      <c r="N312" s="640"/>
      <c r="O312" s="640"/>
    </row>
    <row r="313" spans="3:21">
      <c r="C313" s="640"/>
      <c r="D313" s="640"/>
      <c r="E313" s="640"/>
      <c r="F313" s="640"/>
      <c r="G313" s="640"/>
      <c r="H313" s="640"/>
      <c r="I313" s="640"/>
      <c r="J313" s="640"/>
      <c r="K313" s="640"/>
      <c r="L313" s="640"/>
      <c r="M313" s="640"/>
      <c r="N313" s="640"/>
      <c r="O313" s="640"/>
    </row>
    <row r="314" spans="3:21">
      <c r="C314" s="640"/>
      <c r="D314" s="640"/>
      <c r="E314" s="640"/>
      <c r="F314" s="640"/>
      <c r="G314" s="640"/>
      <c r="H314" s="640"/>
      <c r="I314" s="640"/>
      <c r="J314" s="640"/>
      <c r="K314" s="640"/>
      <c r="L314" s="640"/>
      <c r="M314" s="640"/>
      <c r="N314" s="640"/>
      <c r="O314" s="640"/>
    </row>
  </sheetData>
  <mergeCells count="8">
    <mergeCell ref="C105:N105"/>
    <mergeCell ref="C107:N107"/>
    <mergeCell ref="C99:N99"/>
    <mergeCell ref="C100:N100"/>
    <mergeCell ref="C101:N101"/>
    <mergeCell ref="C102:N102"/>
    <mergeCell ref="C103:N103"/>
    <mergeCell ref="C104:N104"/>
  </mergeCells>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zoomScaleNormal="100" workbookViewId="0">
      <selection activeCell="F27" sqref="F27"/>
    </sheetView>
  </sheetViews>
  <sheetFormatPr defaultColWidth="11.42578125" defaultRowHeight="12.75" outlineLevelRow="1"/>
  <cols>
    <col min="1" max="1" width="26" style="303" customWidth="1"/>
    <col min="2" max="2" width="32.85546875" style="303" customWidth="1"/>
    <col min="3" max="3" width="14.28515625" style="303" customWidth="1"/>
    <col min="4" max="4" width="14.5703125" style="303" customWidth="1"/>
    <col min="5" max="5" width="14.28515625" style="303" customWidth="1"/>
    <col min="6" max="7" width="11" style="303" customWidth="1"/>
    <col min="8" max="8" width="12.5703125" style="303" customWidth="1"/>
    <col min="9" max="10" width="13.42578125" style="303" customWidth="1"/>
    <col min="11" max="11" width="11" style="303" customWidth="1"/>
    <col min="12" max="12" width="11.5703125" style="303" customWidth="1"/>
    <col min="13" max="13" width="17" style="303" customWidth="1"/>
    <col min="14" max="14" width="9.140625" style="303" hidden="1" customWidth="1"/>
    <col min="15" max="15" width="12" style="303" customWidth="1"/>
    <col min="16" max="17" width="18.5703125" style="303" customWidth="1"/>
    <col min="18" max="18" width="18.5703125" style="301" customWidth="1"/>
    <col min="19" max="19" width="18.5703125" style="303" customWidth="1"/>
    <col min="20" max="20" width="2.42578125" style="303" customWidth="1"/>
    <col min="21" max="24" width="18.5703125" style="303" customWidth="1"/>
    <col min="25" max="16384" width="11.42578125" style="303"/>
  </cols>
  <sheetData>
    <row r="1" spans="1:24" s="300" customFormat="1" ht="18">
      <c r="A1" s="299" t="s">
        <v>555</v>
      </c>
      <c r="R1" s="301"/>
    </row>
    <row r="2" spans="1:24">
      <c r="A2" s="302"/>
    </row>
    <row r="3" spans="1:24">
      <c r="A3" s="407" t="s">
        <v>556</v>
      </c>
      <c r="B3" s="304">
        <v>2015</v>
      </c>
      <c r="C3" s="305"/>
      <c r="D3" s="305"/>
      <c r="E3" s="305"/>
    </row>
    <row r="4" spans="1:24">
      <c r="A4" s="302"/>
      <c r="B4" s="305"/>
      <c r="C4" s="305"/>
      <c r="D4" s="305"/>
      <c r="E4" s="305"/>
      <c r="P4" s="305"/>
      <c r="Q4" s="305"/>
    </row>
    <row r="5" spans="1:24">
      <c r="A5" s="407" t="s">
        <v>557</v>
      </c>
      <c r="B5" s="408" t="s">
        <v>19</v>
      </c>
      <c r="C5" s="305"/>
      <c r="D5" s="305"/>
      <c r="E5" s="305"/>
      <c r="P5" s="305"/>
      <c r="Q5" s="305"/>
    </row>
    <row r="6" spans="1:24" ht="52.9" customHeight="1">
      <c r="A6" s="302"/>
      <c r="B6" s="305"/>
      <c r="C6" s="305"/>
      <c r="D6" s="305"/>
      <c r="E6" s="305"/>
      <c r="N6" s="306" t="s">
        <v>558</v>
      </c>
      <c r="P6" s="409" t="s">
        <v>696</v>
      </c>
      <c r="Q6" s="409" t="s">
        <v>697</v>
      </c>
      <c r="R6" s="410" t="s">
        <v>698</v>
      </c>
      <c r="S6" s="410" t="s">
        <v>699</v>
      </c>
      <c r="U6" s="409" t="s">
        <v>696</v>
      </c>
      <c r="V6" s="409" t="s">
        <v>697</v>
      </c>
      <c r="W6" s="410" t="s">
        <v>698</v>
      </c>
      <c r="X6" s="410" t="s">
        <v>699</v>
      </c>
    </row>
    <row r="7" spans="1:24">
      <c r="A7" s="307"/>
      <c r="B7" s="308" t="s">
        <v>559</v>
      </c>
      <c r="C7" s="309">
        <v>279</v>
      </c>
      <c r="D7" s="309">
        <v>286</v>
      </c>
      <c r="E7" s="309">
        <v>1022</v>
      </c>
      <c r="F7" s="309">
        <v>1471</v>
      </c>
      <c r="G7" s="309">
        <v>1472</v>
      </c>
      <c r="H7" s="309">
        <v>2097</v>
      </c>
      <c r="I7" s="309">
        <v>2562</v>
      </c>
      <c r="J7" s="309">
        <v>3104</v>
      </c>
      <c r="K7" s="309">
        <v>3105</v>
      </c>
      <c r="L7" s="309">
        <v>1542</v>
      </c>
      <c r="M7" s="309">
        <v>2634</v>
      </c>
      <c r="N7" s="310" t="s">
        <v>560</v>
      </c>
      <c r="P7" s="309">
        <v>279</v>
      </c>
      <c r="Q7" s="309">
        <v>279</v>
      </c>
      <c r="R7" s="309">
        <v>279</v>
      </c>
      <c r="S7" s="309">
        <v>279</v>
      </c>
      <c r="U7" s="309">
        <v>286</v>
      </c>
      <c r="V7" s="309">
        <v>286</v>
      </c>
      <c r="W7" s="309">
        <v>286</v>
      </c>
      <c r="X7" s="309">
        <v>286</v>
      </c>
    </row>
    <row r="8" spans="1:24" ht="25.5" outlineLevel="1">
      <c r="A8" s="307"/>
      <c r="B8" s="308" t="s">
        <v>561</v>
      </c>
      <c r="C8" s="309"/>
      <c r="D8" s="309"/>
      <c r="E8" s="309">
        <v>54651</v>
      </c>
      <c r="F8" s="309">
        <v>68481</v>
      </c>
      <c r="G8" s="309">
        <v>65811</v>
      </c>
      <c r="H8" s="309" t="s">
        <v>562</v>
      </c>
      <c r="I8" s="309" t="s">
        <v>563</v>
      </c>
      <c r="J8" s="309">
        <v>82071</v>
      </c>
      <c r="K8" s="309">
        <v>56711</v>
      </c>
      <c r="L8" s="309">
        <v>68391</v>
      </c>
      <c r="M8" s="309" t="s">
        <v>700</v>
      </c>
      <c r="N8" s="310"/>
      <c r="P8" s="309"/>
      <c r="Q8" s="309"/>
      <c r="R8" s="309"/>
      <c r="S8" s="309"/>
      <c r="U8" s="309"/>
      <c r="V8" s="309"/>
      <c r="W8" s="309"/>
      <c r="X8" s="309"/>
    </row>
    <row r="9" spans="1:24">
      <c r="A9" s="307"/>
      <c r="B9" s="308" t="s">
        <v>564</v>
      </c>
      <c r="C9" s="311" t="s">
        <v>565</v>
      </c>
      <c r="D9" s="311" t="s">
        <v>565</v>
      </c>
      <c r="E9" s="311" t="s">
        <v>566</v>
      </c>
      <c r="F9" s="311" t="s">
        <v>567</v>
      </c>
      <c r="G9" s="311" t="s">
        <v>567</v>
      </c>
      <c r="H9" s="311" t="s">
        <v>568</v>
      </c>
      <c r="I9" s="311" t="s">
        <v>565</v>
      </c>
      <c r="J9" s="311" t="s">
        <v>565</v>
      </c>
      <c r="K9" s="311" t="s">
        <v>565</v>
      </c>
      <c r="L9" s="311" t="s">
        <v>567</v>
      </c>
      <c r="M9" s="311" t="s">
        <v>566</v>
      </c>
      <c r="P9" s="311" t="s">
        <v>565</v>
      </c>
      <c r="Q9" s="311" t="s">
        <v>565</v>
      </c>
      <c r="R9" s="311" t="s">
        <v>565</v>
      </c>
      <c r="S9" s="311" t="s">
        <v>565</v>
      </c>
      <c r="U9" s="311" t="s">
        <v>565</v>
      </c>
      <c r="V9" s="311" t="s">
        <v>565</v>
      </c>
      <c r="W9" s="311" t="s">
        <v>565</v>
      </c>
      <c r="X9" s="311" t="s">
        <v>565</v>
      </c>
    </row>
    <row r="10" spans="1:24" ht="15" customHeight="1">
      <c r="A10" s="307"/>
      <c r="B10" s="308" t="s">
        <v>569</v>
      </c>
      <c r="C10" s="311" t="s">
        <v>558</v>
      </c>
      <c r="D10" s="311" t="s">
        <v>558</v>
      </c>
      <c r="E10" s="311" t="s">
        <v>558</v>
      </c>
      <c r="F10" s="311" t="s">
        <v>560</v>
      </c>
      <c r="G10" s="311" t="s">
        <v>560</v>
      </c>
      <c r="H10" s="311" t="s">
        <v>560</v>
      </c>
      <c r="I10" s="311" t="s">
        <v>560</v>
      </c>
      <c r="J10" s="311" t="s">
        <v>560</v>
      </c>
      <c r="K10" s="311" t="s">
        <v>560</v>
      </c>
      <c r="L10" s="311" t="s">
        <v>560</v>
      </c>
      <c r="M10" s="311" t="s">
        <v>558</v>
      </c>
      <c r="P10" s="311" t="s">
        <v>558</v>
      </c>
      <c r="Q10" s="311" t="s">
        <v>558</v>
      </c>
      <c r="R10" s="311" t="s">
        <v>558</v>
      </c>
      <c r="S10" s="311" t="s">
        <v>558</v>
      </c>
      <c r="U10" s="311" t="s">
        <v>558</v>
      </c>
      <c r="V10" s="311" t="s">
        <v>558</v>
      </c>
      <c r="W10" s="311" t="s">
        <v>558</v>
      </c>
      <c r="X10" s="311" t="s">
        <v>558</v>
      </c>
    </row>
    <row r="11" spans="1:24">
      <c r="A11" s="312" t="s">
        <v>431</v>
      </c>
      <c r="B11" s="313" t="str">
        <f xml:space="preserve"> "December " &amp; B3-1</f>
        <v>December 2014</v>
      </c>
      <c r="C11" s="411">
        <f>P11-Q11+R11-S11</f>
        <v>15095072.16</v>
      </c>
      <c r="D11" s="412">
        <f>U11-V11+W11-X11</f>
        <v>146736177.53</v>
      </c>
      <c r="E11" s="411">
        <v>6818430.4199999999</v>
      </c>
      <c r="F11" s="413">
        <v>37830.28</v>
      </c>
      <c r="G11" s="414">
        <v>41615.019999999997</v>
      </c>
      <c r="H11" s="413">
        <v>2037349</v>
      </c>
      <c r="I11" s="414">
        <v>4890470.12</v>
      </c>
      <c r="J11" s="413">
        <v>0</v>
      </c>
      <c r="K11" s="414">
        <v>79583.81</v>
      </c>
      <c r="L11" s="415">
        <v>88941.59</v>
      </c>
      <c r="M11" s="414">
        <v>0</v>
      </c>
      <c r="P11" s="414">
        <v>15826732.390000001</v>
      </c>
      <c r="Q11" s="413">
        <v>731660.23</v>
      </c>
      <c r="R11" s="337">
        <v>0</v>
      </c>
      <c r="S11" s="416">
        <v>0</v>
      </c>
      <c r="T11" s="306"/>
      <c r="U11" s="414">
        <v>74989762.409999996</v>
      </c>
      <c r="V11" s="413">
        <v>4335979.28</v>
      </c>
      <c r="W11" s="337">
        <v>83133441.659999996</v>
      </c>
      <c r="X11" s="416">
        <v>7051047.2599999998</v>
      </c>
    </row>
    <row r="12" spans="1:24">
      <c r="A12" s="314" t="s">
        <v>570</v>
      </c>
      <c r="B12" s="315" t="str">
        <f xml:space="preserve"> "January " &amp; B3</f>
        <v>January 2015</v>
      </c>
      <c r="C12" s="417">
        <f t="shared" ref="C12:C23" si="0">P12-Q12+R12-S12</f>
        <v>15095072.16</v>
      </c>
      <c r="D12" s="415">
        <f t="shared" ref="D12:D23" si="1">U12-V12+W12-X12</f>
        <v>148632819.48000002</v>
      </c>
      <c r="E12" s="417">
        <v>6818430.4199999999</v>
      </c>
      <c r="F12" s="413">
        <v>37830.28</v>
      </c>
      <c r="G12" s="414">
        <v>41615.019999999997</v>
      </c>
      <c r="H12" s="413">
        <v>2037349</v>
      </c>
      <c r="I12" s="414">
        <v>4890470.12</v>
      </c>
      <c r="J12" s="413">
        <v>0</v>
      </c>
      <c r="K12" s="414">
        <v>79583.81</v>
      </c>
      <c r="L12" s="415">
        <v>88941.59</v>
      </c>
      <c r="M12" s="414">
        <v>0</v>
      </c>
      <c r="P12" s="414">
        <v>15826732.390000001</v>
      </c>
      <c r="Q12" s="413">
        <v>731660.23</v>
      </c>
      <c r="R12" s="414">
        <v>0</v>
      </c>
      <c r="S12" s="415">
        <v>0</v>
      </c>
      <c r="T12" s="306"/>
      <c r="U12" s="414">
        <v>75239323.409999996</v>
      </c>
      <c r="V12" s="413">
        <v>4335979.28</v>
      </c>
      <c r="W12" s="414">
        <v>84780522.609999999</v>
      </c>
      <c r="X12" s="415">
        <v>7051047.2599999998</v>
      </c>
    </row>
    <row r="13" spans="1:24">
      <c r="A13" s="314"/>
      <c r="B13" s="316" t="s">
        <v>417</v>
      </c>
      <c r="C13" s="417">
        <f t="shared" si="0"/>
        <v>15095072.16</v>
      </c>
      <c r="D13" s="415">
        <f t="shared" si="1"/>
        <v>150564989.63</v>
      </c>
      <c r="E13" s="417">
        <v>6818430.4199999999</v>
      </c>
      <c r="F13" s="413">
        <v>37830.28</v>
      </c>
      <c r="G13" s="414">
        <v>41615.019999999997</v>
      </c>
      <c r="H13" s="413">
        <v>2037349</v>
      </c>
      <c r="I13" s="414">
        <v>4890470.12</v>
      </c>
      <c r="J13" s="413">
        <v>0</v>
      </c>
      <c r="K13" s="414">
        <v>79583.81</v>
      </c>
      <c r="L13" s="415">
        <v>88941.59</v>
      </c>
      <c r="M13" s="414">
        <v>0</v>
      </c>
      <c r="P13" s="414">
        <v>15826732.390000001</v>
      </c>
      <c r="Q13" s="413">
        <v>731660.23</v>
      </c>
      <c r="R13" s="414">
        <v>0</v>
      </c>
      <c r="S13" s="415">
        <v>0</v>
      </c>
      <c r="T13" s="306"/>
      <c r="U13" s="414">
        <v>75309584.409999996</v>
      </c>
      <c r="V13" s="413">
        <v>4335979.28</v>
      </c>
      <c r="W13" s="414">
        <v>86642431.75999999</v>
      </c>
      <c r="X13" s="415">
        <v>7051047.2599999998</v>
      </c>
    </row>
    <row r="14" spans="1:24">
      <c r="A14" s="314"/>
      <c r="B14" s="316" t="s">
        <v>571</v>
      </c>
      <c r="C14" s="417">
        <f t="shared" si="0"/>
        <v>15095072.16</v>
      </c>
      <c r="D14" s="415">
        <f t="shared" si="1"/>
        <v>151598197.85000002</v>
      </c>
      <c r="E14" s="417">
        <v>6818430.4199999999</v>
      </c>
      <c r="F14" s="413">
        <v>37830.28</v>
      </c>
      <c r="G14" s="414">
        <v>41615.019999999997</v>
      </c>
      <c r="H14" s="413">
        <v>2037349</v>
      </c>
      <c r="I14" s="414">
        <v>4890470.12</v>
      </c>
      <c r="J14" s="413">
        <v>0</v>
      </c>
      <c r="K14" s="414">
        <v>79583.81</v>
      </c>
      <c r="L14" s="415">
        <v>88941.59</v>
      </c>
      <c r="M14" s="414">
        <v>0</v>
      </c>
      <c r="P14" s="414">
        <v>15826732.390000001</v>
      </c>
      <c r="Q14" s="413">
        <v>731660.23</v>
      </c>
      <c r="R14" s="414">
        <v>0</v>
      </c>
      <c r="S14" s="415">
        <v>0</v>
      </c>
      <c r="T14" s="306"/>
      <c r="U14" s="414">
        <v>75364487.409999996</v>
      </c>
      <c r="V14" s="413">
        <v>4335979.28</v>
      </c>
      <c r="W14" s="414">
        <v>87620736.980000004</v>
      </c>
      <c r="X14" s="415">
        <v>7051047.2599999998</v>
      </c>
    </row>
    <row r="15" spans="1:24">
      <c r="A15" s="314"/>
      <c r="B15" s="316" t="s">
        <v>419</v>
      </c>
      <c r="C15" s="417">
        <f t="shared" si="0"/>
        <v>15095072.16</v>
      </c>
      <c r="D15" s="415">
        <f t="shared" si="1"/>
        <v>153159915.88000003</v>
      </c>
      <c r="E15" s="417">
        <v>6818430.4199999999</v>
      </c>
      <c r="F15" s="413">
        <v>37830.28</v>
      </c>
      <c r="G15" s="414">
        <v>41615.019999999997</v>
      </c>
      <c r="H15" s="413">
        <v>2037349</v>
      </c>
      <c r="I15" s="414">
        <v>4890470.12</v>
      </c>
      <c r="J15" s="413">
        <v>0</v>
      </c>
      <c r="K15" s="414">
        <v>79583.81</v>
      </c>
      <c r="L15" s="415">
        <v>88941.59</v>
      </c>
      <c r="M15" s="414">
        <v>0</v>
      </c>
      <c r="P15" s="414">
        <v>15826732.390000001</v>
      </c>
      <c r="Q15" s="413">
        <v>731660.23</v>
      </c>
      <c r="R15" s="414">
        <v>0</v>
      </c>
      <c r="S15" s="415">
        <v>0</v>
      </c>
      <c r="T15" s="306"/>
      <c r="U15" s="414">
        <v>162930254.62</v>
      </c>
      <c r="V15" s="413">
        <v>11387026.539999999</v>
      </c>
      <c r="W15" s="414">
        <v>1616687.8000000035</v>
      </c>
      <c r="X15" s="415">
        <v>0</v>
      </c>
    </row>
    <row r="16" spans="1:24">
      <c r="A16" s="314"/>
      <c r="B16" s="316" t="s">
        <v>420</v>
      </c>
      <c r="C16" s="417">
        <f t="shared" si="0"/>
        <v>15095072.16</v>
      </c>
      <c r="D16" s="415">
        <f t="shared" si="1"/>
        <v>153589308.86000001</v>
      </c>
      <c r="E16" s="417">
        <v>6818430.4199999999</v>
      </c>
      <c r="F16" s="413">
        <v>37830.28</v>
      </c>
      <c r="G16" s="414">
        <v>41615.019999999997</v>
      </c>
      <c r="H16" s="413">
        <v>2037349</v>
      </c>
      <c r="I16" s="414">
        <v>4890470.12</v>
      </c>
      <c r="J16" s="413">
        <v>0</v>
      </c>
      <c r="K16" s="414">
        <v>79583.81</v>
      </c>
      <c r="L16" s="415">
        <v>88941.59</v>
      </c>
      <c r="M16" s="414">
        <v>0</v>
      </c>
      <c r="P16" s="414">
        <v>15826732.390000001</v>
      </c>
      <c r="Q16" s="413">
        <v>731660.23</v>
      </c>
      <c r="R16" s="414">
        <v>0</v>
      </c>
      <c r="S16" s="415">
        <v>0</v>
      </c>
      <c r="T16" s="306"/>
      <c r="U16" s="414">
        <v>164486880.62</v>
      </c>
      <c r="V16" s="413">
        <v>11387026.539999999</v>
      </c>
      <c r="W16" s="414">
        <v>489454.78000000352</v>
      </c>
      <c r="X16" s="415">
        <v>0</v>
      </c>
    </row>
    <row r="17" spans="1:24">
      <c r="A17" s="314"/>
      <c r="B17" s="316" t="s">
        <v>421</v>
      </c>
      <c r="C17" s="417">
        <f t="shared" si="0"/>
        <v>15095072.16</v>
      </c>
      <c r="D17" s="415">
        <f t="shared" si="1"/>
        <v>153315737.34</v>
      </c>
      <c r="E17" s="417">
        <v>6818430.4199999999</v>
      </c>
      <c r="F17" s="413">
        <v>37830.28</v>
      </c>
      <c r="G17" s="414">
        <v>41615.019999999997</v>
      </c>
      <c r="H17" s="413">
        <v>2037349</v>
      </c>
      <c r="I17" s="414">
        <v>4890470.12</v>
      </c>
      <c r="J17" s="413">
        <v>0</v>
      </c>
      <c r="K17" s="414">
        <v>79583.81</v>
      </c>
      <c r="L17" s="415">
        <v>88941.59</v>
      </c>
      <c r="M17" s="414">
        <v>16902724.850000001</v>
      </c>
      <c r="P17" s="414">
        <v>15826732.390000001</v>
      </c>
      <c r="Q17" s="413">
        <v>731660.23</v>
      </c>
      <c r="R17" s="414">
        <v>0</v>
      </c>
      <c r="S17" s="415">
        <v>0</v>
      </c>
      <c r="T17" s="306"/>
      <c r="U17" s="414">
        <v>164982715.62</v>
      </c>
      <c r="V17" s="413">
        <v>11387026.539999999</v>
      </c>
      <c r="W17" s="414">
        <v>-279951.7399999965</v>
      </c>
      <c r="X17" s="415">
        <v>0</v>
      </c>
    </row>
    <row r="18" spans="1:24">
      <c r="A18" s="314"/>
      <c r="B18" s="316" t="s">
        <v>422</v>
      </c>
      <c r="C18" s="417">
        <f t="shared" si="0"/>
        <v>15095072.16</v>
      </c>
      <c r="D18" s="415">
        <f t="shared" si="1"/>
        <v>153111369.54000002</v>
      </c>
      <c r="E18" s="417">
        <v>6818430.4199999999</v>
      </c>
      <c r="F18" s="413">
        <v>37830.28</v>
      </c>
      <c r="G18" s="414">
        <v>41615.019999999997</v>
      </c>
      <c r="H18" s="413">
        <v>2037349</v>
      </c>
      <c r="I18" s="414">
        <v>4890470.12</v>
      </c>
      <c r="J18" s="413">
        <v>0</v>
      </c>
      <c r="K18" s="414">
        <v>79583.81</v>
      </c>
      <c r="L18" s="415">
        <v>88941.59</v>
      </c>
      <c r="M18" s="414">
        <v>17023423.359999999</v>
      </c>
      <c r="P18" s="414">
        <v>15826732.390000001</v>
      </c>
      <c r="Q18" s="413">
        <v>731660.23</v>
      </c>
      <c r="R18" s="414">
        <v>0</v>
      </c>
      <c r="S18" s="415">
        <v>0</v>
      </c>
      <c r="T18" s="306"/>
      <c r="U18" s="414">
        <v>165862154.62</v>
      </c>
      <c r="V18" s="413">
        <v>11387026.539999999</v>
      </c>
      <c r="W18" s="414">
        <v>-1363758.5399999965</v>
      </c>
      <c r="X18" s="415">
        <v>0</v>
      </c>
    </row>
    <row r="19" spans="1:24">
      <c r="A19" s="314"/>
      <c r="B19" s="316" t="s">
        <v>572</v>
      </c>
      <c r="C19" s="417">
        <f t="shared" si="0"/>
        <v>15095072.16</v>
      </c>
      <c r="D19" s="415">
        <f t="shared" si="1"/>
        <v>153793598.22000003</v>
      </c>
      <c r="E19" s="417">
        <v>6818430.4199999999</v>
      </c>
      <c r="F19" s="413">
        <v>37830.28</v>
      </c>
      <c r="G19" s="414">
        <v>41615.019999999997</v>
      </c>
      <c r="H19" s="413">
        <v>2037349</v>
      </c>
      <c r="I19" s="414">
        <v>4890470.12</v>
      </c>
      <c r="J19" s="413">
        <v>0</v>
      </c>
      <c r="K19" s="414">
        <v>79583.81</v>
      </c>
      <c r="L19" s="415">
        <v>88941.59</v>
      </c>
      <c r="M19" s="414">
        <v>17095879.489999998</v>
      </c>
      <c r="P19" s="414">
        <v>15826732.390000001</v>
      </c>
      <c r="Q19" s="413">
        <v>731660.23</v>
      </c>
      <c r="R19" s="414">
        <v>0</v>
      </c>
      <c r="S19" s="415">
        <v>0</v>
      </c>
      <c r="T19" s="306"/>
      <c r="U19" s="414">
        <v>165862154.62</v>
      </c>
      <c r="V19" s="413">
        <v>11387026.539999999</v>
      </c>
      <c r="W19" s="414">
        <v>-681529.85999999649</v>
      </c>
      <c r="X19" s="415">
        <v>0</v>
      </c>
    </row>
    <row r="20" spans="1:24">
      <c r="A20" s="314"/>
      <c r="B20" s="316" t="s">
        <v>424</v>
      </c>
      <c r="C20" s="417">
        <f t="shared" si="0"/>
        <v>15095072.16</v>
      </c>
      <c r="D20" s="415">
        <f t="shared" si="1"/>
        <v>154302774.60000002</v>
      </c>
      <c r="E20" s="417">
        <v>6818430.4199999999</v>
      </c>
      <c r="F20" s="413">
        <v>37830.28</v>
      </c>
      <c r="G20" s="414">
        <v>41615.019999999997</v>
      </c>
      <c r="H20" s="413">
        <v>2057111</v>
      </c>
      <c r="I20" s="414">
        <v>4890470.12</v>
      </c>
      <c r="J20" s="413">
        <v>0</v>
      </c>
      <c r="K20" s="414">
        <v>79583.81</v>
      </c>
      <c r="L20" s="415">
        <v>88941.59</v>
      </c>
      <c r="M20" s="414">
        <v>17148595.469999999</v>
      </c>
      <c r="P20" s="414">
        <v>15826732.390000001</v>
      </c>
      <c r="Q20" s="413">
        <v>731660.23</v>
      </c>
      <c r="R20" s="414">
        <v>0</v>
      </c>
      <c r="S20" s="415">
        <v>0</v>
      </c>
      <c r="T20" s="306"/>
      <c r="U20" s="414">
        <v>166710397.62</v>
      </c>
      <c r="V20" s="413">
        <v>11387026.539999999</v>
      </c>
      <c r="W20" s="414">
        <v>-1020596.4799999965</v>
      </c>
      <c r="X20" s="415">
        <v>0</v>
      </c>
    </row>
    <row r="21" spans="1:24">
      <c r="A21" s="314"/>
      <c r="B21" s="316" t="s">
        <v>425</v>
      </c>
      <c r="C21" s="417">
        <f t="shared" si="0"/>
        <v>15095072.16</v>
      </c>
      <c r="D21" s="415">
        <f t="shared" si="1"/>
        <v>154603203.60000002</v>
      </c>
      <c r="E21" s="417">
        <v>6818430.4199999999</v>
      </c>
      <c r="F21" s="413">
        <v>37830.28</v>
      </c>
      <c r="G21" s="414">
        <v>41615.019999999997</v>
      </c>
      <c r="H21" s="413">
        <v>2057111</v>
      </c>
      <c r="I21" s="414">
        <v>4890470.12</v>
      </c>
      <c r="J21" s="413">
        <v>0</v>
      </c>
      <c r="K21" s="414">
        <v>79583.81</v>
      </c>
      <c r="L21" s="415">
        <v>88941.59</v>
      </c>
      <c r="M21" s="414">
        <v>17148595.469999999</v>
      </c>
      <c r="P21" s="414">
        <v>15826732.390000001</v>
      </c>
      <c r="Q21" s="413">
        <v>731660.23</v>
      </c>
      <c r="R21" s="414">
        <v>0</v>
      </c>
      <c r="S21" s="415">
        <v>0</v>
      </c>
      <c r="T21" s="306"/>
      <c r="U21" s="414">
        <v>166762153.62</v>
      </c>
      <c r="V21" s="413">
        <v>11387026.539999999</v>
      </c>
      <c r="W21" s="414">
        <v>-771923.47999999649</v>
      </c>
      <c r="X21" s="415">
        <v>0</v>
      </c>
    </row>
    <row r="22" spans="1:24">
      <c r="A22" s="314"/>
      <c r="B22" s="316" t="s">
        <v>426</v>
      </c>
      <c r="C22" s="417">
        <f t="shared" si="0"/>
        <v>15095072.16</v>
      </c>
      <c r="D22" s="415">
        <f t="shared" si="1"/>
        <v>154548975.77000001</v>
      </c>
      <c r="E22" s="417">
        <v>6818430.4199999999</v>
      </c>
      <c r="F22" s="413">
        <v>37830.28</v>
      </c>
      <c r="G22" s="414">
        <v>41615.019999999997</v>
      </c>
      <c r="H22" s="413">
        <v>2057111</v>
      </c>
      <c r="I22" s="414">
        <v>4890470.12</v>
      </c>
      <c r="J22" s="413">
        <v>0</v>
      </c>
      <c r="K22" s="414">
        <v>79583.81</v>
      </c>
      <c r="L22" s="415">
        <v>88941.59</v>
      </c>
      <c r="M22" s="414">
        <v>17148595.469999999</v>
      </c>
      <c r="P22" s="414">
        <v>15826732.390000001</v>
      </c>
      <c r="Q22" s="413">
        <v>731660.23</v>
      </c>
      <c r="R22" s="414">
        <v>0</v>
      </c>
      <c r="S22" s="415">
        <v>0</v>
      </c>
      <c r="T22" s="306"/>
      <c r="U22" s="414">
        <v>167012783.62</v>
      </c>
      <c r="V22" s="413">
        <v>11387026.539999999</v>
      </c>
      <c r="W22" s="414">
        <v>-1076781.3099999966</v>
      </c>
      <c r="X22" s="415">
        <v>0</v>
      </c>
    </row>
    <row r="23" spans="1:24">
      <c r="A23" s="317"/>
      <c r="B23" s="318" t="str">
        <f xml:space="preserve"> "December " &amp; B3</f>
        <v>December 2015</v>
      </c>
      <c r="C23" s="323">
        <f t="shared" si="0"/>
        <v>15095072.16</v>
      </c>
      <c r="D23" s="418">
        <f t="shared" si="1"/>
        <v>155620471.77000001</v>
      </c>
      <c r="E23" s="323">
        <v>6818430.4199999999</v>
      </c>
      <c r="F23" s="418">
        <v>37830.28</v>
      </c>
      <c r="G23" s="419">
        <v>41615.019999999997</v>
      </c>
      <c r="H23" s="420">
        <v>2057111</v>
      </c>
      <c r="I23" s="419">
        <v>4890470.12</v>
      </c>
      <c r="J23" s="420">
        <v>0</v>
      </c>
      <c r="K23" s="414">
        <v>79583.81</v>
      </c>
      <c r="L23" s="415">
        <v>88941.59</v>
      </c>
      <c r="M23" s="414">
        <v>17218627.16</v>
      </c>
      <c r="P23" s="419">
        <v>15826732.390000001</v>
      </c>
      <c r="Q23" s="413">
        <v>731660.23</v>
      </c>
      <c r="R23" s="419">
        <v>0</v>
      </c>
      <c r="S23" s="418">
        <v>0</v>
      </c>
      <c r="T23" s="306"/>
      <c r="U23" s="419">
        <v>167055506.62</v>
      </c>
      <c r="V23" s="413">
        <v>11387026.539999999</v>
      </c>
      <c r="W23" s="419">
        <v>-48008.309999996505</v>
      </c>
      <c r="X23" s="418">
        <v>0</v>
      </c>
    </row>
    <row r="24" spans="1:24">
      <c r="A24" s="319"/>
      <c r="B24" s="320" t="s">
        <v>573</v>
      </c>
      <c r="C24" s="323">
        <f>AVERAGE(C11:C23)</f>
        <v>15095072.159999998</v>
      </c>
      <c r="D24" s="322">
        <f>AVERAGE(D11:D23)</f>
        <v>152582887.69769233</v>
      </c>
      <c r="E24" s="323">
        <f t="shared" ref="E24:M24" si="2">AVERAGE(E11:E23)</f>
        <v>6818430.4200000009</v>
      </c>
      <c r="F24" s="322">
        <f t="shared" si="2"/>
        <v>37830.280000000013</v>
      </c>
      <c r="G24" s="323">
        <f t="shared" si="2"/>
        <v>41615.020000000004</v>
      </c>
      <c r="H24" s="322">
        <f t="shared" si="2"/>
        <v>2043429.6153846155</v>
      </c>
      <c r="I24" s="323">
        <f t="shared" si="2"/>
        <v>4890470.1199999992</v>
      </c>
      <c r="J24" s="421">
        <f t="shared" si="2"/>
        <v>0</v>
      </c>
      <c r="K24" s="321">
        <f t="shared" si="2"/>
        <v>79583.810000000027</v>
      </c>
      <c r="L24" s="422">
        <f t="shared" si="2"/>
        <v>88941.59</v>
      </c>
      <c r="M24" s="321">
        <f t="shared" si="2"/>
        <v>9206649.328461539</v>
      </c>
      <c r="P24" s="423">
        <f>AVERAGE(P11:P23)</f>
        <v>15826732.389999995</v>
      </c>
      <c r="Q24" s="421">
        <f>AVERAGE(Q11:Q23)</f>
        <v>731660.23000000021</v>
      </c>
      <c r="R24" s="423">
        <f t="shared" ref="R24" si="3">AVERAGE(R11:R23)</f>
        <v>0</v>
      </c>
      <c r="S24" s="424">
        <f>AVERAGE(S11:S23)</f>
        <v>0</v>
      </c>
      <c r="T24" s="306"/>
      <c r="U24" s="423">
        <f>AVERAGE(U11:U23)</f>
        <v>137889858.40153843</v>
      </c>
      <c r="V24" s="421">
        <f>AVERAGE(V11:V23)</f>
        <v>9217473.5369230732</v>
      </c>
      <c r="W24" s="423">
        <f t="shared" ref="W24" si="4">AVERAGE(W11:W23)</f>
        <v>26080055.836153843</v>
      </c>
      <c r="X24" s="424">
        <f>AVERAGE(X11:X23)</f>
        <v>2169553.0030769231</v>
      </c>
    </row>
    <row r="25" spans="1:24" ht="15">
      <c r="A25" s="319"/>
      <c r="B25" s="320"/>
      <c r="C25" s="325"/>
      <c r="D25" s="325"/>
      <c r="E25" s="325"/>
      <c r="F25" s="325"/>
      <c r="G25" s="325"/>
      <c r="H25" s="325"/>
      <c r="I25" s="325"/>
      <c r="J25" s="325"/>
      <c r="K25" s="325"/>
      <c r="L25" s="326"/>
      <c r="M25" s="325"/>
      <c r="P25" s="326"/>
      <c r="Q25" s="326"/>
      <c r="R25" s="425"/>
      <c r="S25" s="425"/>
      <c r="T25" s="306"/>
      <c r="U25" s="326"/>
      <c r="V25" s="326"/>
      <c r="W25" s="425"/>
      <c r="X25" s="425"/>
    </row>
    <row r="26" spans="1:24" ht="63.75">
      <c r="A26" s="319"/>
      <c r="B26" s="320"/>
      <c r="C26" s="325"/>
      <c r="D26" s="325"/>
      <c r="E26" s="325"/>
      <c r="F26" s="325"/>
      <c r="G26" s="325"/>
      <c r="H26" s="325"/>
      <c r="I26" s="325"/>
      <c r="J26" s="426"/>
      <c r="K26" s="325"/>
      <c r="L26" s="326"/>
      <c r="M26" s="325"/>
      <c r="P26" s="427" t="s">
        <v>701</v>
      </c>
      <c r="Q26" s="427" t="s">
        <v>702</v>
      </c>
      <c r="T26" s="306"/>
      <c r="U26" s="427" t="s">
        <v>701</v>
      </c>
      <c r="V26" s="427" t="s">
        <v>702</v>
      </c>
    </row>
    <row r="27" spans="1:24">
      <c r="A27" s="312" t="s">
        <v>574</v>
      </c>
      <c r="B27" s="313" t="str">
        <f>B11</f>
        <v>December 2014</v>
      </c>
      <c r="C27" s="428">
        <f>P27-Q27</f>
        <v>899947.70000000112</v>
      </c>
      <c r="D27" s="412">
        <f>U27-V27</f>
        <v>2476891.1199999913</v>
      </c>
      <c r="E27" s="428">
        <v>933384.01</v>
      </c>
      <c r="F27" s="412">
        <v>6918.09</v>
      </c>
      <c r="G27" s="428">
        <v>7610.13</v>
      </c>
      <c r="H27" s="429">
        <v>313926</v>
      </c>
      <c r="I27" s="337">
        <v>515007.56</v>
      </c>
      <c r="J27" s="413">
        <v>0</v>
      </c>
      <c r="K27" s="337">
        <v>3241.8999999999996</v>
      </c>
      <c r="L27" s="429">
        <v>12764.77</v>
      </c>
      <c r="M27" s="337">
        <v>0</v>
      </c>
      <c r="P27" s="337">
        <v>942964.94</v>
      </c>
      <c r="Q27" s="416">
        <v>43017.239999998827</v>
      </c>
      <c r="T27" s="306"/>
      <c r="U27" s="337">
        <v>2620783.48</v>
      </c>
      <c r="V27" s="416">
        <v>143892.36000000872</v>
      </c>
    </row>
    <row r="28" spans="1:24">
      <c r="A28" s="314" t="s">
        <v>575</v>
      </c>
      <c r="B28" s="315" t="str">
        <f>B12</f>
        <v>January 2015</v>
      </c>
      <c r="C28" s="417">
        <f t="shared" ref="C28:C39" si="5">P28-Q28</f>
        <v>932674.09000000125</v>
      </c>
      <c r="D28" s="415">
        <f t="shared" ref="D28:D39" si="6">U28-V28</f>
        <v>2635532.2499999916</v>
      </c>
      <c r="E28" s="417">
        <v>948505.66</v>
      </c>
      <c r="F28" s="413">
        <v>7005.67</v>
      </c>
      <c r="G28" s="340">
        <v>7706.46</v>
      </c>
      <c r="H28" s="413">
        <v>318681</v>
      </c>
      <c r="I28" s="414">
        <v>526328.09</v>
      </c>
      <c r="J28" s="413">
        <v>0</v>
      </c>
      <c r="K28" s="414">
        <v>3442</v>
      </c>
      <c r="L28" s="413">
        <v>12970.65</v>
      </c>
      <c r="M28" s="414">
        <v>0</v>
      </c>
      <c r="P28" s="414">
        <v>977227.66</v>
      </c>
      <c r="Q28" s="415">
        <v>44553.569999998785</v>
      </c>
      <c r="T28" s="306"/>
      <c r="U28" s="414">
        <v>2789175.71</v>
      </c>
      <c r="V28" s="415">
        <v>153643.46000000834</v>
      </c>
    </row>
    <row r="29" spans="1:24">
      <c r="A29" s="314"/>
      <c r="B29" s="327" t="s">
        <v>417</v>
      </c>
      <c r="C29" s="417">
        <f t="shared" si="5"/>
        <v>965400.46000000124</v>
      </c>
      <c r="D29" s="415">
        <f t="shared" si="6"/>
        <v>2794290.4699999918</v>
      </c>
      <c r="E29" s="417">
        <v>963627.25</v>
      </c>
      <c r="F29" s="413">
        <v>7093.25</v>
      </c>
      <c r="G29" s="340">
        <v>7802.79</v>
      </c>
      <c r="H29" s="413">
        <v>323435</v>
      </c>
      <c r="I29" s="414">
        <v>537648.62</v>
      </c>
      <c r="J29" s="413">
        <v>0</v>
      </c>
      <c r="K29" s="414">
        <v>3642.0900000000006</v>
      </c>
      <c r="L29" s="413">
        <v>13176.53</v>
      </c>
      <c r="M29" s="414">
        <v>0</v>
      </c>
      <c r="P29" s="414">
        <v>1011490.36</v>
      </c>
      <c r="Q29" s="415">
        <v>46089.899999998743</v>
      </c>
      <c r="T29" s="306"/>
      <c r="U29" s="414">
        <v>2957685.03</v>
      </c>
      <c r="V29" s="415">
        <v>163394.56000000797</v>
      </c>
    </row>
    <row r="30" spans="1:24">
      <c r="A30" s="314"/>
      <c r="B30" s="327" t="s">
        <v>571</v>
      </c>
      <c r="C30" s="417">
        <f t="shared" si="5"/>
        <v>998126.88000000129</v>
      </c>
      <c r="D30" s="415">
        <f t="shared" si="6"/>
        <v>2953140.2299999921</v>
      </c>
      <c r="E30" s="417">
        <v>978748.95</v>
      </c>
      <c r="F30" s="413">
        <v>7180.83</v>
      </c>
      <c r="G30" s="340">
        <v>7899.13</v>
      </c>
      <c r="H30" s="413">
        <v>328190</v>
      </c>
      <c r="I30" s="414">
        <v>548969.19999999995</v>
      </c>
      <c r="J30" s="413">
        <v>0</v>
      </c>
      <c r="K30" s="414">
        <v>3842.19</v>
      </c>
      <c r="L30" s="413">
        <v>13382.42</v>
      </c>
      <c r="M30" s="414">
        <v>0</v>
      </c>
      <c r="P30" s="414">
        <v>1045753.11</v>
      </c>
      <c r="Q30" s="415">
        <v>47626.229999998701</v>
      </c>
      <c r="T30" s="306"/>
      <c r="U30" s="414">
        <v>3126285.8899999997</v>
      </c>
      <c r="V30" s="415">
        <v>173145.6600000076</v>
      </c>
    </row>
    <row r="31" spans="1:24">
      <c r="A31" s="314"/>
      <c r="B31" s="327" t="s">
        <v>419</v>
      </c>
      <c r="C31" s="417">
        <f t="shared" si="5"/>
        <v>1030806.4200000013</v>
      </c>
      <c r="D31" s="415">
        <f t="shared" si="6"/>
        <v>3294498.1799999932</v>
      </c>
      <c r="E31" s="417">
        <v>993870.49</v>
      </c>
      <c r="F31" s="413">
        <v>7268.41</v>
      </c>
      <c r="G31" s="340">
        <v>7995.45</v>
      </c>
      <c r="H31" s="413">
        <v>332945</v>
      </c>
      <c r="I31" s="414">
        <v>560289.69999999995</v>
      </c>
      <c r="J31" s="413">
        <v>0</v>
      </c>
      <c r="K31" s="414">
        <v>4042.27</v>
      </c>
      <c r="L31" s="413">
        <v>13588.3</v>
      </c>
      <c r="M31" s="414">
        <v>0</v>
      </c>
      <c r="P31" s="414">
        <v>1080015.8</v>
      </c>
      <c r="Q31" s="415">
        <v>49209.379999998724</v>
      </c>
      <c r="T31" s="306"/>
      <c r="U31" s="414">
        <v>3494093.3600000003</v>
      </c>
      <c r="V31" s="415">
        <v>199595.18000000715</v>
      </c>
    </row>
    <row r="32" spans="1:24">
      <c r="A32" s="314"/>
      <c r="B32" s="327" t="s">
        <v>420</v>
      </c>
      <c r="C32" s="417">
        <f t="shared" si="5"/>
        <v>1063486.0300000012</v>
      </c>
      <c r="D32" s="415">
        <f t="shared" si="6"/>
        <v>3638946.4499999937</v>
      </c>
      <c r="E32" s="417">
        <v>1008992.24</v>
      </c>
      <c r="F32" s="413">
        <v>7355.99</v>
      </c>
      <c r="G32" s="340">
        <v>8091.79</v>
      </c>
      <c r="H32" s="413">
        <v>337699</v>
      </c>
      <c r="I32" s="414">
        <v>571610.32000000007</v>
      </c>
      <c r="J32" s="413">
        <v>0</v>
      </c>
      <c r="K32" s="414">
        <v>4242.3799999999992</v>
      </c>
      <c r="L32" s="413">
        <v>13794.19</v>
      </c>
      <c r="M32" s="414">
        <v>0</v>
      </c>
      <c r="P32" s="414">
        <v>1114278.56</v>
      </c>
      <c r="Q32" s="415">
        <v>50792.529999998747</v>
      </c>
      <c r="T32" s="306"/>
      <c r="U32" s="414">
        <v>3864991.1500000004</v>
      </c>
      <c r="V32" s="415">
        <v>226044.70000000671</v>
      </c>
    </row>
    <row r="33" spans="1:23">
      <c r="A33" s="314"/>
      <c r="B33" s="327" t="s">
        <v>421</v>
      </c>
      <c r="C33" s="417">
        <f t="shared" si="5"/>
        <v>1096165.5500000012</v>
      </c>
      <c r="D33" s="415">
        <f t="shared" si="6"/>
        <v>3984496.1999999937</v>
      </c>
      <c r="E33" s="417">
        <v>1024113.75</v>
      </c>
      <c r="F33" s="413">
        <v>7443.56</v>
      </c>
      <c r="G33" s="340">
        <v>8188.11</v>
      </c>
      <c r="H33" s="413">
        <v>342454</v>
      </c>
      <c r="I33" s="414">
        <v>582930.75</v>
      </c>
      <c r="J33" s="413">
        <v>0</v>
      </c>
      <c r="K33" s="414">
        <v>4442.4600000000009</v>
      </c>
      <c r="L33" s="413">
        <v>14000.07</v>
      </c>
      <c r="M33" s="414">
        <v>38421.32</v>
      </c>
      <c r="P33" s="414">
        <v>1148541.23</v>
      </c>
      <c r="Q33" s="415">
        <v>52375.679999998771</v>
      </c>
      <c r="T33" s="306"/>
      <c r="U33" s="414">
        <v>4236990.42</v>
      </c>
      <c r="V33" s="415">
        <v>252494.22000000626</v>
      </c>
    </row>
    <row r="34" spans="1:23">
      <c r="A34" s="314"/>
      <c r="B34" s="327" t="s">
        <v>422</v>
      </c>
      <c r="C34" s="417">
        <f t="shared" si="5"/>
        <v>1128845.1600000011</v>
      </c>
      <c r="D34" s="415">
        <f t="shared" si="6"/>
        <v>4332081.8399999952</v>
      </c>
      <c r="E34" s="417">
        <v>1039235.56</v>
      </c>
      <c r="F34" s="413">
        <v>7531.14</v>
      </c>
      <c r="G34" s="340">
        <v>8284.4500000000007</v>
      </c>
      <c r="H34" s="413">
        <v>347208</v>
      </c>
      <c r="I34" s="414">
        <v>594251.38</v>
      </c>
      <c r="J34" s="413">
        <v>0</v>
      </c>
      <c r="K34" s="414">
        <v>4642.58</v>
      </c>
      <c r="L34" s="413">
        <v>14205.96</v>
      </c>
      <c r="M34" s="414">
        <v>77122.06</v>
      </c>
      <c r="P34" s="414">
        <v>1182803.99</v>
      </c>
      <c r="Q34" s="415">
        <v>53958.829999998794</v>
      </c>
      <c r="T34" s="306"/>
      <c r="U34" s="414">
        <v>4611025.580000001</v>
      </c>
      <c r="V34" s="415">
        <v>278943.74000000581</v>
      </c>
    </row>
    <row r="35" spans="1:23">
      <c r="A35" s="314"/>
      <c r="B35" s="327" t="s">
        <v>572</v>
      </c>
      <c r="C35" s="417">
        <f t="shared" si="5"/>
        <v>1161524.6700000011</v>
      </c>
      <c r="D35" s="415">
        <f t="shared" si="6"/>
        <v>4679667.2899999944</v>
      </c>
      <c r="E35" s="417">
        <v>1054357</v>
      </c>
      <c r="F35" s="413">
        <v>7618.7</v>
      </c>
      <c r="G35" s="340">
        <v>8380.76</v>
      </c>
      <c r="H35" s="413">
        <v>351963</v>
      </c>
      <c r="I35" s="414">
        <v>605571.79</v>
      </c>
      <c r="J35" s="413">
        <v>0</v>
      </c>
      <c r="K35" s="414">
        <v>4842.6499999999996</v>
      </c>
      <c r="L35" s="413">
        <v>14411.84</v>
      </c>
      <c r="M35" s="414">
        <v>115990.48999999999</v>
      </c>
      <c r="P35" s="414">
        <v>1217066.6499999999</v>
      </c>
      <c r="Q35" s="415">
        <v>55541.979999998817</v>
      </c>
      <c r="T35" s="306"/>
      <c r="U35" s="414">
        <v>4985060.55</v>
      </c>
      <c r="V35" s="415">
        <v>305393.26000000536</v>
      </c>
    </row>
    <row r="36" spans="1:23">
      <c r="A36" s="314"/>
      <c r="B36" s="327" t="s">
        <v>424</v>
      </c>
      <c r="C36" s="417">
        <f t="shared" si="5"/>
        <v>1194204.310000001</v>
      </c>
      <c r="D36" s="415">
        <f t="shared" si="6"/>
        <v>5028996.0399999954</v>
      </c>
      <c r="E36" s="417">
        <v>1069478.8600000001</v>
      </c>
      <c r="F36" s="413">
        <v>7706.28</v>
      </c>
      <c r="G36" s="340">
        <v>8477.1200000000008</v>
      </c>
      <c r="H36" s="413">
        <v>366924</v>
      </c>
      <c r="I36" s="414">
        <v>616892.44999999995</v>
      </c>
      <c r="J36" s="413">
        <v>0</v>
      </c>
      <c r="K36" s="414">
        <v>5042.7700000000004</v>
      </c>
      <c r="L36" s="413">
        <v>14617.73</v>
      </c>
      <c r="M36" s="414">
        <v>154981</v>
      </c>
      <c r="P36" s="414">
        <v>1251329.44</v>
      </c>
      <c r="Q36" s="415">
        <v>57125.129999998841</v>
      </c>
      <c r="T36" s="306"/>
      <c r="U36" s="414">
        <v>5360838.82</v>
      </c>
      <c r="V36" s="415">
        <v>331842.78000000492</v>
      </c>
    </row>
    <row r="37" spans="1:23">
      <c r="A37" s="314"/>
      <c r="B37" s="327" t="s">
        <v>425</v>
      </c>
      <c r="C37" s="417">
        <f t="shared" si="5"/>
        <v>1226883.7900000012</v>
      </c>
      <c r="D37" s="415">
        <f t="shared" si="6"/>
        <v>5378444.3099999959</v>
      </c>
      <c r="E37" s="417">
        <v>1084600.24</v>
      </c>
      <c r="F37" s="413">
        <v>7793.83</v>
      </c>
      <c r="G37" s="340">
        <v>8573.43</v>
      </c>
      <c r="H37" s="413">
        <v>371821</v>
      </c>
      <c r="I37" s="414">
        <v>628212.85000000009</v>
      </c>
      <c r="J37" s="413">
        <v>0</v>
      </c>
      <c r="K37" s="414">
        <v>5242.84</v>
      </c>
      <c r="L37" s="413">
        <v>14823.61</v>
      </c>
      <c r="M37" s="414">
        <v>193971.46</v>
      </c>
      <c r="P37" s="414">
        <v>1285592.07</v>
      </c>
      <c r="Q37" s="415">
        <v>58708.279999998864</v>
      </c>
      <c r="T37" s="306"/>
      <c r="U37" s="414">
        <v>5736736.6100000003</v>
      </c>
      <c r="V37" s="415">
        <v>358292.30000000447</v>
      </c>
    </row>
    <row r="38" spans="1:23">
      <c r="A38" s="314"/>
      <c r="B38" s="327" t="s">
        <v>426</v>
      </c>
      <c r="C38" s="417">
        <f t="shared" si="5"/>
        <v>1259563.4500000011</v>
      </c>
      <c r="D38" s="415">
        <f t="shared" si="6"/>
        <v>5728473.0699999956</v>
      </c>
      <c r="E38" s="417">
        <v>1099722.1399999999</v>
      </c>
      <c r="F38" s="413">
        <v>7881.41</v>
      </c>
      <c r="G38" s="340">
        <v>8669.7900000000009</v>
      </c>
      <c r="H38" s="413">
        <v>376718</v>
      </c>
      <c r="I38" s="414">
        <v>639533.55000000005</v>
      </c>
      <c r="J38" s="413">
        <v>0</v>
      </c>
      <c r="K38" s="414">
        <v>5442.9699999999993</v>
      </c>
      <c r="L38" s="413">
        <v>15029.5</v>
      </c>
      <c r="M38" s="414">
        <v>232961.98</v>
      </c>
      <c r="P38" s="414">
        <v>1319854.8799999999</v>
      </c>
      <c r="Q38" s="415">
        <v>60291.429999998887</v>
      </c>
      <c r="T38" s="306"/>
      <c r="U38" s="414">
        <v>6113214.8899999997</v>
      </c>
      <c r="V38" s="415">
        <v>384741.82000000402</v>
      </c>
    </row>
    <row r="39" spans="1:23">
      <c r="A39" s="317"/>
      <c r="B39" s="328" t="str">
        <f>+B23</f>
        <v>December 2015</v>
      </c>
      <c r="C39" s="323">
        <f t="shared" si="5"/>
        <v>1292242.8900000011</v>
      </c>
      <c r="D39" s="418">
        <f t="shared" si="6"/>
        <v>6078572.6599999964</v>
      </c>
      <c r="E39" s="417">
        <v>1114843.46</v>
      </c>
      <c r="F39" s="413">
        <v>7968.94</v>
      </c>
      <c r="G39" s="323">
        <v>8766.1</v>
      </c>
      <c r="H39" s="413">
        <v>381615</v>
      </c>
      <c r="I39" s="419">
        <v>650853.93999999994</v>
      </c>
      <c r="J39" s="420">
        <v>0</v>
      </c>
      <c r="K39" s="419">
        <v>5643.0400000000009</v>
      </c>
      <c r="L39" s="413">
        <v>15235.37</v>
      </c>
      <c r="M39" s="414">
        <v>272114.52999999997</v>
      </c>
      <c r="P39" s="419">
        <v>1354117.47</v>
      </c>
      <c r="Q39" s="418">
        <v>61874.57999999891</v>
      </c>
      <c r="T39" s="306"/>
      <c r="U39" s="419">
        <v>6489764</v>
      </c>
      <c r="V39" s="418">
        <v>411191.34000000358</v>
      </c>
    </row>
    <row r="40" spans="1:23">
      <c r="A40" s="319"/>
      <c r="B40" s="320" t="s">
        <v>573</v>
      </c>
      <c r="C40" s="321">
        <f t="shared" ref="C40:M40" si="7">AVERAGE(C27:C39)</f>
        <v>1096143.953846155</v>
      </c>
      <c r="D40" s="324">
        <f t="shared" si="7"/>
        <v>4077233.0853846092</v>
      </c>
      <c r="E40" s="321">
        <f t="shared" si="7"/>
        <v>1024113.8161538461</v>
      </c>
      <c r="F40" s="324">
        <f t="shared" si="7"/>
        <v>7443.5461538461541</v>
      </c>
      <c r="G40" s="321">
        <f t="shared" si="7"/>
        <v>8188.1161538461547</v>
      </c>
      <c r="H40" s="324">
        <f t="shared" si="7"/>
        <v>345659.92307692306</v>
      </c>
      <c r="I40" s="323">
        <f t="shared" si="7"/>
        <v>582930.78461538465</v>
      </c>
      <c r="J40" s="421">
        <f>AVERAGE(J27:J39)</f>
        <v>0</v>
      </c>
      <c r="K40" s="323">
        <f t="shared" si="7"/>
        <v>4442.4723076923083</v>
      </c>
      <c r="L40" s="430">
        <f t="shared" si="7"/>
        <v>14000.072307692308</v>
      </c>
      <c r="M40" s="321">
        <f t="shared" si="7"/>
        <v>83504.833846153837</v>
      </c>
      <c r="P40" s="423">
        <f t="shared" ref="P40" si="8">AVERAGE(P27:P39)</f>
        <v>1148541.2430769233</v>
      </c>
      <c r="Q40" s="424">
        <f>AVERAGE(Q27:Q39)</f>
        <v>52397.28923076803</v>
      </c>
      <c r="T40" s="306"/>
      <c r="U40" s="423">
        <f t="shared" ref="U40" si="9">AVERAGE(U27:U39)</f>
        <v>4337434.2684615385</v>
      </c>
      <c r="V40" s="424">
        <f>AVERAGE(V27:V39)</f>
        <v>260201.1830769293</v>
      </c>
    </row>
    <row r="41" spans="1:23" s="332" customFormat="1" ht="15">
      <c r="A41" s="329"/>
      <c r="B41" s="330"/>
      <c r="C41" s="325"/>
      <c r="D41" s="325"/>
      <c r="E41" s="325"/>
      <c r="F41" s="333"/>
      <c r="G41" s="333"/>
      <c r="H41" s="333"/>
      <c r="I41" s="333"/>
      <c r="J41" s="333"/>
      <c r="K41" s="325"/>
      <c r="L41" s="325"/>
      <c r="M41" s="325"/>
      <c r="P41" s="325"/>
      <c r="Q41" s="325"/>
      <c r="R41" s="425"/>
      <c r="S41" s="425"/>
      <c r="T41" s="431"/>
      <c r="U41" s="431"/>
      <c r="V41" s="431"/>
      <c r="W41" s="431"/>
    </row>
    <row r="42" spans="1:23" ht="15">
      <c r="A42" s="319"/>
      <c r="B42" s="333"/>
      <c r="C42" s="334"/>
      <c r="D42" s="334"/>
      <c r="E42" s="334"/>
      <c r="F42" s="333"/>
      <c r="G42" s="333"/>
      <c r="H42" s="333"/>
      <c r="I42" s="333"/>
      <c r="J42" s="333"/>
      <c r="K42" s="334"/>
      <c r="L42" s="334"/>
      <c r="M42" s="432"/>
      <c r="P42" s="325"/>
      <c r="Q42" s="325"/>
      <c r="R42" s="425"/>
      <c r="S42" s="425"/>
      <c r="T42" s="306"/>
      <c r="U42" s="306"/>
      <c r="V42" s="306"/>
      <c r="W42" s="306"/>
    </row>
    <row r="43" spans="1:23" ht="15">
      <c r="A43" s="319"/>
      <c r="B43" s="335"/>
      <c r="C43" s="333"/>
      <c r="D43" s="333"/>
      <c r="E43" s="333"/>
      <c r="F43" s="333"/>
      <c r="G43" s="333"/>
      <c r="H43" s="333"/>
      <c r="I43" s="333"/>
      <c r="J43" s="433"/>
      <c r="K43" s="333"/>
      <c r="L43" s="333"/>
      <c r="M43" s="434"/>
      <c r="P43" s="334"/>
      <c r="Q43" s="334"/>
      <c r="R43" s="425"/>
      <c r="S43" s="425"/>
      <c r="T43" s="306"/>
      <c r="U43" s="306"/>
      <c r="V43" s="306"/>
      <c r="W43" s="306"/>
    </row>
    <row r="44" spans="1:23">
      <c r="A44" s="312" t="s">
        <v>576</v>
      </c>
      <c r="B44" s="336" t="str">
        <f>B11</f>
        <v>December 2014</v>
      </c>
      <c r="C44" s="337">
        <f>+C11-C27</f>
        <v>14195124.459999999</v>
      </c>
      <c r="D44" s="338">
        <f>+D11-D27</f>
        <v>144259286.41</v>
      </c>
      <c r="E44" s="337">
        <f t="shared" ref="E44:M56" si="10">+E11-E27</f>
        <v>5885046.4100000001</v>
      </c>
      <c r="F44" s="416">
        <f t="shared" si="10"/>
        <v>30912.19</v>
      </c>
      <c r="G44" s="337">
        <f t="shared" si="10"/>
        <v>34004.89</v>
      </c>
      <c r="H44" s="416">
        <f t="shared" si="10"/>
        <v>1723423</v>
      </c>
      <c r="I44" s="428">
        <f t="shared" si="10"/>
        <v>4375462.5600000005</v>
      </c>
      <c r="J44" s="413">
        <f t="shared" si="10"/>
        <v>0</v>
      </c>
      <c r="K44" s="337">
        <f t="shared" si="10"/>
        <v>76341.91</v>
      </c>
      <c r="L44" s="416">
        <f t="shared" si="10"/>
        <v>76176.819999999992</v>
      </c>
      <c r="M44" s="337">
        <f t="shared" si="10"/>
        <v>0</v>
      </c>
      <c r="P44" s="413"/>
      <c r="Q44" s="413"/>
      <c r="R44" s="413"/>
      <c r="S44" s="413"/>
      <c r="T44" s="435"/>
      <c r="U44" s="436"/>
      <c r="V44" s="413"/>
      <c r="W44" s="436"/>
    </row>
    <row r="45" spans="1:23">
      <c r="A45" s="314" t="s">
        <v>577</v>
      </c>
      <c r="B45" s="339" t="str">
        <f>B12</f>
        <v>January 2015</v>
      </c>
      <c r="C45" s="414">
        <f t="shared" ref="C45:D56" si="11">+C12-C28</f>
        <v>14162398.069999998</v>
      </c>
      <c r="D45" s="341">
        <f t="shared" si="11"/>
        <v>145997287.23000002</v>
      </c>
      <c r="E45" s="414">
        <f t="shared" si="10"/>
        <v>5869924.7599999998</v>
      </c>
      <c r="F45" s="413">
        <f t="shared" si="10"/>
        <v>30824.61</v>
      </c>
      <c r="G45" s="414">
        <f t="shared" si="10"/>
        <v>33908.559999999998</v>
      </c>
      <c r="H45" s="413">
        <f t="shared" si="10"/>
        <v>1718668</v>
      </c>
      <c r="I45" s="414">
        <f t="shared" si="10"/>
        <v>4364142.03</v>
      </c>
      <c r="J45" s="413">
        <f t="shared" si="10"/>
        <v>0</v>
      </c>
      <c r="K45" s="414">
        <f t="shared" si="10"/>
        <v>76141.81</v>
      </c>
      <c r="L45" s="413">
        <f t="shared" si="10"/>
        <v>75970.94</v>
      </c>
      <c r="M45" s="414">
        <f t="shared" si="10"/>
        <v>0</v>
      </c>
      <c r="P45" s="413"/>
      <c r="Q45" s="413"/>
      <c r="R45" s="413"/>
      <c r="S45" s="413"/>
      <c r="T45" s="435"/>
      <c r="U45" s="436"/>
      <c r="V45" s="413"/>
      <c r="W45" s="436"/>
    </row>
    <row r="46" spans="1:23">
      <c r="A46" s="314"/>
      <c r="B46" s="327" t="s">
        <v>417</v>
      </c>
      <c r="C46" s="414">
        <f t="shared" si="11"/>
        <v>14129671.699999999</v>
      </c>
      <c r="D46" s="341">
        <f t="shared" si="11"/>
        <v>147770699.16</v>
      </c>
      <c r="E46" s="414">
        <f t="shared" si="10"/>
        <v>5854803.1699999999</v>
      </c>
      <c r="F46" s="413">
        <f t="shared" si="10"/>
        <v>30737.03</v>
      </c>
      <c r="G46" s="414">
        <f t="shared" si="10"/>
        <v>33812.229999999996</v>
      </c>
      <c r="H46" s="413">
        <f t="shared" si="10"/>
        <v>1713914</v>
      </c>
      <c r="I46" s="414">
        <f t="shared" si="10"/>
        <v>4352821.5</v>
      </c>
      <c r="J46" s="413">
        <f t="shared" si="10"/>
        <v>0</v>
      </c>
      <c r="K46" s="414">
        <f t="shared" si="10"/>
        <v>75941.72</v>
      </c>
      <c r="L46" s="413">
        <f t="shared" si="10"/>
        <v>75765.06</v>
      </c>
      <c r="M46" s="414">
        <f t="shared" si="10"/>
        <v>0</v>
      </c>
      <c r="P46" s="413"/>
      <c r="Q46" s="413"/>
      <c r="R46" s="413"/>
      <c r="S46" s="413"/>
      <c r="T46" s="435"/>
      <c r="U46" s="436"/>
      <c r="V46" s="413"/>
      <c r="W46" s="436"/>
    </row>
    <row r="47" spans="1:23">
      <c r="A47" s="314"/>
      <c r="B47" s="327" t="s">
        <v>571</v>
      </c>
      <c r="C47" s="414">
        <f t="shared" si="11"/>
        <v>14096945.279999999</v>
      </c>
      <c r="D47" s="341">
        <f t="shared" si="11"/>
        <v>148645057.62000003</v>
      </c>
      <c r="E47" s="414">
        <f t="shared" si="10"/>
        <v>5839681.4699999997</v>
      </c>
      <c r="F47" s="413">
        <f t="shared" si="10"/>
        <v>30649.449999999997</v>
      </c>
      <c r="G47" s="414">
        <f t="shared" si="10"/>
        <v>33715.89</v>
      </c>
      <c r="H47" s="413">
        <f t="shared" si="10"/>
        <v>1709159</v>
      </c>
      <c r="I47" s="414">
        <f t="shared" si="10"/>
        <v>4341500.92</v>
      </c>
      <c r="J47" s="413">
        <f t="shared" si="10"/>
        <v>0</v>
      </c>
      <c r="K47" s="414">
        <f t="shared" si="10"/>
        <v>75741.62</v>
      </c>
      <c r="L47" s="413">
        <f t="shared" si="10"/>
        <v>75559.17</v>
      </c>
      <c r="M47" s="414">
        <f t="shared" si="10"/>
        <v>0</v>
      </c>
      <c r="P47" s="413"/>
      <c r="Q47" s="413"/>
      <c r="R47" s="413"/>
      <c r="S47" s="413"/>
      <c r="T47" s="435"/>
      <c r="U47" s="436"/>
      <c r="V47" s="413"/>
      <c r="W47" s="436"/>
    </row>
    <row r="48" spans="1:23">
      <c r="A48" s="314"/>
      <c r="B48" s="327" t="s">
        <v>419</v>
      </c>
      <c r="C48" s="414">
        <f t="shared" si="11"/>
        <v>14064265.739999998</v>
      </c>
      <c r="D48" s="341">
        <f t="shared" si="11"/>
        <v>149865417.70000002</v>
      </c>
      <c r="E48" s="414">
        <f t="shared" si="10"/>
        <v>5824559.9299999997</v>
      </c>
      <c r="F48" s="413">
        <f t="shared" si="10"/>
        <v>30561.87</v>
      </c>
      <c r="G48" s="414">
        <f t="shared" si="10"/>
        <v>33619.57</v>
      </c>
      <c r="H48" s="413">
        <f t="shared" si="10"/>
        <v>1704404</v>
      </c>
      <c r="I48" s="414">
        <f t="shared" si="10"/>
        <v>4330180.42</v>
      </c>
      <c r="J48" s="413">
        <f t="shared" si="10"/>
        <v>0</v>
      </c>
      <c r="K48" s="414">
        <f t="shared" si="10"/>
        <v>75541.539999999994</v>
      </c>
      <c r="L48" s="413">
        <f t="shared" si="10"/>
        <v>75353.289999999994</v>
      </c>
      <c r="M48" s="414">
        <f t="shared" si="10"/>
        <v>0</v>
      </c>
      <c r="P48" s="413"/>
      <c r="Q48" s="413"/>
      <c r="R48" s="413"/>
      <c r="S48" s="413"/>
      <c r="T48" s="435"/>
      <c r="U48" s="436"/>
      <c r="V48" s="413"/>
      <c r="W48" s="436"/>
    </row>
    <row r="49" spans="1:23">
      <c r="A49" s="314"/>
      <c r="B49" s="327" t="s">
        <v>420</v>
      </c>
      <c r="C49" s="414">
        <f t="shared" si="11"/>
        <v>14031586.129999999</v>
      </c>
      <c r="D49" s="341">
        <f t="shared" si="11"/>
        <v>149950362.41000003</v>
      </c>
      <c r="E49" s="414">
        <f t="shared" si="10"/>
        <v>5809438.1799999997</v>
      </c>
      <c r="F49" s="413">
        <f t="shared" si="10"/>
        <v>30474.29</v>
      </c>
      <c r="G49" s="414">
        <f t="shared" si="10"/>
        <v>33523.229999999996</v>
      </c>
      <c r="H49" s="413">
        <f t="shared" si="10"/>
        <v>1699650</v>
      </c>
      <c r="I49" s="414">
        <f t="shared" si="10"/>
        <v>4318859.8</v>
      </c>
      <c r="J49" s="413">
        <f t="shared" si="10"/>
        <v>0</v>
      </c>
      <c r="K49" s="414">
        <f t="shared" si="10"/>
        <v>75341.429999999993</v>
      </c>
      <c r="L49" s="413">
        <f t="shared" si="10"/>
        <v>75147.399999999994</v>
      </c>
      <c r="M49" s="414">
        <f t="shared" si="10"/>
        <v>0</v>
      </c>
      <c r="P49" s="413"/>
      <c r="Q49" s="413"/>
      <c r="R49" s="413"/>
      <c r="S49" s="413"/>
      <c r="T49" s="435"/>
      <c r="U49" s="436"/>
      <c r="V49" s="413"/>
      <c r="W49" s="436"/>
    </row>
    <row r="50" spans="1:23">
      <c r="A50" s="314"/>
      <c r="B50" s="327" t="s">
        <v>421</v>
      </c>
      <c r="C50" s="414">
        <f t="shared" si="11"/>
        <v>13998906.609999999</v>
      </c>
      <c r="D50" s="341">
        <f t="shared" si="11"/>
        <v>149331241.14000002</v>
      </c>
      <c r="E50" s="414">
        <f t="shared" si="10"/>
        <v>5794316.6699999999</v>
      </c>
      <c r="F50" s="413">
        <f t="shared" si="10"/>
        <v>30386.719999999998</v>
      </c>
      <c r="G50" s="414">
        <f t="shared" si="10"/>
        <v>33426.909999999996</v>
      </c>
      <c r="H50" s="413">
        <f t="shared" si="10"/>
        <v>1694895</v>
      </c>
      <c r="I50" s="414">
        <f t="shared" si="10"/>
        <v>4307539.37</v>
      </c>
      <c r="J50" s="413">
        <f t="shared" si="10"/>
        <v>0</v>
      </c>
      <c r="K50" s="414">
        <f t="shared" si="10"/>
        <v>75141.349999999991</v>
      </c>
      <c r="L50" s="413">
        <f t="shared" si="10"/>
        <v>74941.51999999999</v>
      </c>
      <c r="M50" s="414">
        <f t="shared" si="10"/>
        <v>16864303.530000001</v>
      </c>
      <c r="P50" s="413"/>
      <c r="Q50" s="413"/>
      <c r="R50" s="413"/>
      <c r="S50" s="413"/>
      <c r="T50" s="435"/>
      <c r="U50" s="436"/>
      <c r="V50" s="413"/>
      <c r="W50" s="436"/>
    </row>
    <row r="51" spans="1:23">
      <c r="A51" s="314"/>
      <c r="B51" s="327" t="s">
        <v>422</v>
      </c>
      <c r="C51" s="414">
        <f t="shared" si="11"/>
        <v>13966227</v>
      </c>
      <c r="D51" s="341">
        <f t="shared" si="11"/>
        <v>148779287.70000002</v>
      </c>
      <c r="E51" s="414">
        <f t="shared" si="10"/>
        <v>5779194.8599999994</v>
      </c>
      <c r="F51" s="413">
        <f t="shared" si="10"/>
        <v>30299.14</v>
      </c>
      <c r="G51" s="414">
        <f t="shared" si="10"/>
        <v>33330.569999999992</v>
      </c>
      <c r="H51" s="413">
        <f t="shared" si="10"/>
        <v>1690141</v>
      </c>
      <c r="I51" s="414">
        <f t="shared" si="10"/>
        <v>4296218.74</v>
      </c>
      <c r="J51" s="413">
        <f t="shared" si="10"/>
        <v>0</v>
      </c>
      <c r="K51" s="414">
        <f t="shared" si="10"/>
        <v>74941.23</v>
      </c>
      <c r="L51" s="413">
        <f t="shared" si="10"/>
        <v>74735.63</v>
      </c>
      <c r="M51" s="414">
        <f t="shared" si="10"/>
        <v>16946301.300000001</v>
      </c>
      <c r="P51" s="413"/>
      <c r="Q51" s="413"/>
      <c r="R51" s="413"/>
      <c r="S51" s="413"/>
      <c r="T51" s="435"/>
      <c r="U51" s="436"/>
      <c r="V51" s="413"/>
      <c r="W51" s="436"/>
    </row>
    <row r="52" spans="1:23">
      <c r="A52" s="314"/>
      <c r="B52" s="327" t="s">
        <v>572</v>
      </c>
      <c r="C52" s="414">
        <f t="shared" si="11"/>
        <v>13933547.489999998</v>
      </c>
      <c r="D52" s="341">
        <f t="shared" si="11"/>
        <v>149113930.93000004</v>
      </c>
      <c r="E52" s="414">
        <f t="shared" si="10"/>
        <v>5764073.4199999999</v>
      </c>
      <c r="F52" s="413">
        <f t="shared" si="10"/>
        <v>30211.579999999998</v>
      </c>
      <c r="G52" s="414">
        <f t="shared" si="10"/>
        <v>33234.259999999995</v>
      </c>
      <c r="H52" s="413">
        <f t="shared" si="10"/>
        <v>1685386</v>
      </c>
      <c r="I52" s="414">
        <f t="shared" si="10"/>
        <v>4284898.33</v>
      </c>
      <c r="J52" s="413">
        <f t="shared" si="10"/>
        <v>0</v>
      </c>
      <c r="K52" s="414">
        <f t="shared" si="10"/>
        <v>74741.16</v>
      </c>
      <c r="L52" s="413">
        <f t="shared" si="10"/>
        <v>74529.75</v>
      </c>
      <c r="M52" s="414">
        <f t="shared" si="10"/>
        <v>16979889</v>
      </c>
      <c r="P52" s="413"/>
      <c r="Q52" s="413"/>
      <c r="R52" s="413"/>
      <c r="S52" s="413"/>
      <c r="T52" s="435"/>
      <c r="U52" s="436"/>
      <c r="V52" s="413"/>
      <c r="W52" s="436"/>
    </row>
    <row r="53" spans="1:23">
      <c r="A53" s="314"/>
      <c r="B53" s="327" t="s">
        <v>424</v>
      </c>
      <c r="C53" s="414">
        <f t="shared" si="11"/>
        <v>13900867.85</v>
      </c>
      <c r="D53" s="341">
        <f t="shared" si="11"/>
        <v>149273778.56000003</v>
      </c>
      <c r="E53" s="414">
        <f t="shared" si="10"/>
        <v>5748951.5599999996</v>
      </c>
      <c r="F53" s="413">
        <f t="shared" si="10"/>
        <v>30124</v>
      </c>
      <c r="G53" s="414">
        <f t="shared" si="10"/>
        <v>33137.899999999994</v>
      </c>
      <c r="H53" s="413">
        <f t="shared" si="10"/>
        <v>1690187</v>
      </c>
      <c r="I53" s="414">
        <f t="shared" si="10"/>
        <v>4273577.67</v>
      </c>
      <c r="J53" s="413">
        <f t="shared" si="10"/>
        <v>0</v>
      </c>
      <c r="K53" s="414">
        <f t="shared" si="10"/>
        <v>74541.039999999994</v>
      </c>
      <c r="L53" s="413">
        <f t="shared" si="10"/>
        <v>74323.86</v>
      </c>
      <c r="M53" s="414">
        <f t="shared" si="10"/>
        <v>16993614.469999999</v>
      </c>
      <c r="P53" s="413"/>
      <c r="Q53" s="413"/>
      <c r="R53" s="413"/>
      <c r="S53" s="413"/>
      <c r="T53" s="435"/>
      <c r="U53" s="436"/>
      <c r="V53" s="413"/>
      <c r="W53" s="436"/>
    </row>
    <row r="54" spans="1:23">
      <c r="A54" s="314"/>
      <c r="B54" s="327" t="s">
        <v>425</v>
      </c>
      <c r="C54" s="414">
        <f t="shared" si="11"/>
        <v>13868188.369999999</v>
      </c>
      <c r="D54" s="341">
        <f t="shared" si="11"/>
        <v>149224759.29000002</v>
      </c>
      <c r="E54" s="414">
        <f t="shared" si="10"/>
        <v>5733830.1799999997</v>
      </c>
      <c r="F54" s="413">
        <f t="shared" si="10"/>
        <v>30036.449999999997</v>
      </c>
      <c r="G54" s="414">
        <f t="shared" si="10"/>
        <v>33041.589999999997</v>
      </c>
      <c r="H54" s="413">
        <f t="shared" si="10"/>
        <v>1685290</v>
      </c>
      <c r="I54" s="414">
        <f t="shared" si="10"/>
        <v>4262257.2699999996</v>
      </c>
      <c r="J54" s="413">
        <f t="shared" si="10"/>
        <v>0</v>
      </c>
      <c r="K54" s="414">
        <f t="shared" si="10"/>
        <v>74340.97</v>
      </c>
      <c r="L54" s="413">
        <f t="shared" si="10"/>
        <v>74117.98</v>
      </c>
      <c r="M54" s="414">
        <f t="shared" si="10"/>
        <v>16954624.009999998</v>
      </c>
      <c r="P54" s="413"/>
      <c r="Q54" s="413"/>
      <c r="R54" s="413"/>
      <c r="S54" s="413"/>
      <c r="T54" s="435"/>
      <c r="U54" s="436"/>
      <c r="V54" s="413"/>
      <c r="W54" s="436"/>
    </row>
    <row r="55" spans="1:23">
      <c r="A55" s="314"/>
      <c r="B55" s="327" t="s">
        <v>426</v>
      </c>
      <c r="C55" s="414">
        <f t="shared" si="11"/>
        <v>13835508.709999999</v>
      </c>
      <c r="D55" s="341">
        <f t="shared" si="11"/>
        <v>148820502.70000002</v>
      </c>
      <c r="E55" s="414">
        <f t="shared" si="10"/>
        <v>5718708.2800000003</v>
      </c>
      <c r="F55" s="413">
        <f t="shared" si="10"/>
        <v>29948.87</v>
      </c>
      <c r="G55" s="414">
        <f t="shared" si="10"/>
        <v>32945.229999999996</v>
      </c>
      <c r="H55" s="413">
        <f t="shared" si="10"/>
        <v>1680393</v>
      </c>
      <c r="I55" s="414">
        <f t="shared" si="10"/>
        <v>4250936.57</v>
      </c>
      <c r="J55" s="413">
        <f t="shared" si="10"/>
        <v>0</v>
      </c>
      <c r="K55" s="414">
        <f t="shared" si="10"/>
        <v>74140.84</v>
      </c>
      <c r="L55" s="413">
        <f t="shared" si="10"/>
        <v>73912.09</v>
      </c>
      <c r="M55" s="414">
        <f t="shared" si="10"/>
        <v>16915633.489999998</v>
      </c>
      <c r="P55" s="413"/>
      <c r="Q55" s="413"/>
      <c r="R55" s="413"/>
      <c r="S55" s="413"/>
      <c r="T55" s="435"/>
      <c r="U55" s="436"/>
      <c r="V55" s="413"/>
      <c r="W55" s="436"/>
    </row>
    <row r="56" spans="1:23">
      <c r="A56" s="317"/>
      <c r="B56" s="342" t="str">
        <f>+B39</f>
        <v>December 2015</v>
      </c>
      <c r="C56" s="414">
        <f t="shared" si="11"/>
        <v>13802829.27</v>
      </c>
      <c r="D56" s="341">
        <f t="shared" si="11"/>
        <v>149541899.11000001</v>
      </c>
      <c r="E56" s="419">
        <f t="shared" si="10"/>
        <v>5703586.96</v>
      </c>
      <c r="F56" s="413">
        <f t="shared" si="10"/>
        <v>29861.34</v>
      </c>
      <c r="G56" s="414">
        <f t="shared" si="10"/>
        <v>32848.92</v>
      </c>
      <c r="H56" s="413">
        <f t="shared" si="10"/>
        <v>1675496</v>
      </c>
      <c r="I56" s="419">
        <f t="shared" si="10"/>
        <v>4239616.18</v>
      </c>
      <c r="J56" s="413">
        <f t="shared" si="10"/>
        <v>0</v>
      </c>
      <c r="K56" s="414">
        <f t="shared" si="10"/>
        <v>73940.76999999999</v>
      </c>
      <c r="L56" s="413">
        <f t="shared" si="10"/>
        <v>73706.22</v>
      </c>
      <c r="M56" s="414">
        <f t="shared" si="10"/>
        <v>16946512.629999999</v>
      </c>
      <c r="P56" s="413"/>
      <c r="Q56" s="413"/>
      <c r="R56" s="413"/>
      <c r="S56" s="413"/>
      <c r="T56" s="435"/>
      <c r="U56" s="436"/>
      <c r="V56" s="413"/>
      <c r="W56" s="436"/>
    </row>
    <row r="57" spans="1:23">
      <c r="A57" s="319"/>
      <c r="B57" s="320" t="s">
        <v>573</v>
      </c>
      <c r="C57" s="321">
        <f>AVERAGE(C44:C56)</f>
        <v>13998928.206153847</v>
      </c>
      <c r="D57" s="324">
        <f>AVERAGE(D44:D56)</f>
        <v>148505654.6123077</v>
      </c>
      <c r="E57" s="321">
        <f t="shared" ref="E57:M57" si="12">AVERAGE(E44:E56)</f>
        <v>5794316.6038461532</v>
      </c>
      <c r="F57" s="324">
        <f t="shared" si="12"/>
        <v>30386.733846153849</v>
      </c>
      <c r="G57" s="321">
        <f t="shared" si="12"/>
        <v>33426.903846153844</v>
      </c>
      <c r="H57" s="324">
        <f t="shared" si="12"/>
        <v>1697769.6923076923</v>
      </c>
      <c r="I57" s="321">
        <f t="shared" si="12"/>
        <v>4307539.3353846157</v>
      </c>
      <c r="J57" s="421">
        <f t="shared" si="12"/>
        <v>0</v>
      </c>
      <c r="K57" s="321">
        <f t="shared" si="12"/>
        <v>75141.337692307687</v>
      </c>
      <c r="L57" s="437">
        <f t="shared" si="12"/>
        <v>74941.51769230768</v>
      </c>
      <c r="M57" s="321">
        <f t="shared" si="12"/>
        <v>9123144.4946153834</v>
      </c>
      <c r="P57" s="413"/>
      <c r="Q57" s="413"/>
      <c r="R57" s="413"/>
      <c r="S57" s="413"/>
      <c r="T57" s="435"/>
      <c r="U57" s="331"/>
      <c r="V57" s="413"/>
      <c r="W57" s="331"/>
    </row>
    <row r="58" spans="1:23">
      <c r="A58" s="319"/>
      <c r="B58" s="333"/>
      <c r="C58" s="343"/>
      <c r="D58" s="343"/>
      <c r="E58" s="343"/>
      <c r="F58" s="343"/>
      <c r="G58" s="343"/>
      <c r="H58" s="343"/>
      <c r="I58" s="343"/>
      <c r="J58" s="343"/>
      <c r="K58" s="325"/>
      <c r="L58" s="343"/>
      <c r="M58" s="343"/>
      <c r="P58" s="325"/>
      <c r="Q58" s="325"/>
    </row>
    <row r="59" spans="1:23">
      <c r="A59" s="319"/>
      <c r="B59" s="344"/>
      <c r="C59" s="345"/>
      <c r="D59" s="345"/>
      <c r="E59" s="345"/>
      <c r="F59" s="345"/>
      <c r="G59" s="345"/>
      <c r="H59" s="345"/>
      <c r="I59" s="345"/>
      <c r="J59" s="438"/>
      <c r="K59" s="439"/>
      <c r="L59" s="345"/>
      <c r="M59" s="345"/>
      <c r="P59" s="440"/>
      <c r="Q59" s="440"/>
    </row>
    <row r="60" spans="1:23">
      <c r="A60" s="346" t="s">
        <v>578</v>
      </c>
      <c r="B60" s="347" t="s">
        <v>512</v>
      </c>
      <c r="C60" s="441">
        <f>C39-C27</f>
        <v>392295.18999999994</v>
      </c>
      <c r="D60" s="442">
        <f>D39-D27</f>
        <v>3601681.5400000052</v>
      </c>
      <c r="E60" s="441">
        <f t="shared" ref="E60:M60" si="13">E39-E27</f>
        <v>181459.44999999995</v>
      </c>
      <c r="F60" s="442">
        <f t="shared" si="13"/>
        <v>1050.8499999999995</v>
      </c>
      <c r="G60" s="441">
        <f t="shared" si="13"/>
        <v>1155.9700000000003</v>
      </c>
      <c r="H60" s="442">
        <f t="shared" si="13"/>
        <v>67689</v>
      </c>
      <c r="I60" s="441">
        <f>I39-I27</f>
        <v>135846.37999999995</v>
      </c>
      <c r="J60" s="413">
        <f>J28-J27</f>
        <v>0</v>
      </c>
      <c r="K60" s="441">
        <f t="shared" si="13"/>
        <v>2401.1400000000012</v>
      </c>
      <c r="L60" s="443">
        <f t="shared" si="13"/>
        <v>2470.6000000000004</v>
      </c>
      <c r="M60" s="441">
        <f t="shared" si="13"/>
        <v>272114.52999999997</v>
      </c>
      <c r="P60" s="348"/>
      <c r="Q60" s="348"/>
    </row>
    <row r="61" spans="1:23">
      <c r="A61" s="317" t="s">
        <v>579</v>
      </c>
      <c r="B61" s="349" t="s">
        <v>580</v>
      </c>
      <c r="C61" s="340">
        <v>0</v>
      </c>
      <c r="D61" s="341">
        <v>0</v>
      </c>
      <c r="E61" s="323">
        <v>0</v>
      </c>
      <c r="F61" s="322">
        <v>0</v>
      </c>
      <c r="G61" s="323">
        <v>0</v>
      </c>
      <c r="H61" s="322">
        <v>0</v>
      </c>
      <c r="I61" s="340">
        <v>0</v>
      </c>
      <c r="J61" s="420">
        <v>0</v>
      </c>
      <c r="K61" s="340">
        <v>0</v>
      </c>
      <c r="L61" s="444">
        <v>0</v>
      </c>
      <c r="M61" s="340">
        <v>0</v>
      </c>
      <c r="P61" s="348"/>
      <c r="Q61" s="348"/>
    </row>
    <row r="62" spans="1:23">
      <c r="A62" s="302"/>
      <c r="B62" s="320" t="s">
        <v>581</v>
      </c>
      <c r="C62" s="321">
        <f>+C60+C61</f>
        <v>392295.18999999994</v>
      </c>
      <c r="D62" s="324">
        <f>+D60+D61</f>
        <v>3601681.5400000052</v>
      </c>
      <c r="E62" s="321">
        <f t="shared" ref="E62:M62" si="14">+E60+E61</f>
        <v>181459.44999999995</v>
      </c>
      <c r="F62" s="324">
        <f t="shared" si="14"/>
        <v>1050.8499999999995</v>
      </c>
      <c r="G62" s="321">
        <f t="shared" si="14"/>
        <v>1155.9700000000003</v>
      </c>
      <c r="H62" s="324">
        <f t="shared" si="14"/>
        <v>67689</v>
      </c>
      <c r="I62" s="321">
        <f t="shared" si="14"/>
        <v>135846.37999999995</v>
      </c>
      <c r="J62" s="421">
        <f t="shared" si="14"/>
        <v>0</v>
      </c>
      <c r="K62" s="321">
        <f t="shared" si="14"/>
        <v>2401.1400000000012</v>
      </c>
      <c r="L62" s="437">
        <f t="shared" si="14"/>
        <v>2470.6000000000004</v>
      </c>
      <c r="M62" s="321">
        <f t="shared" si="14"/>
        <v>272114.52999999997</v>
      </c>
      <c r="P62" s="341"/>
      <c r="Q62" s="341"/>
    </row>
    <row r="63" spans="1:23">
      <c r="E63" s="350"/>
      <c r="G63" s="332"/>
    </row>
    <row r="64" spans="1:23">
      <c r="A64" s="351"/>
    </row>
    <row r="65" spans="1:1">
      <c r="A65" s="306"/>
    </row>
  </sheetData>
  <dataValidations count="1">
    <dataValidation type="list" allowBlank="1" showInputMessage="1" showErrorMessage="1" sqref="C10:M10 P10:S10 U10:X10">
      <formula1>$N$6:$N$7</formula1>
    </dataValidation>
  </dataValidations>
  <pageMargins left="0.25" right="0.25" top="0.51" bottom="0.34" header="0.28000000000000003" footer="0.17"/>
  <pageSetup paperSize="17" scale="6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zoomScaleNormal="100" workbookViewId="0">
      <selection activeCell="D20" sqref="D20"/>
    </sheetView>
  </sheetViews>
  <sheetFormatPr defaultRowHeight="12.75"/>
  <cols>
    <col min="1" max="1" width="9.7109375" style="303" customWidth="1"/>
    <col min="2" max="2" width="14.7109375" style="303" customWidth="1"/>
    <col min="3" max="3" width="10.7109375" style="303" bestFit="1" customWidth="1"/>
    <col min="4" max="4" width="78.28515625" style="303" customWidth="1"/>
    <col min="5" max="5" width="3.5703125" style="303" customWidth="1"/>
    <col min="6" max="6" width="13" style="303" customWidth="1"/>
    <col min="7" max="258" width="8.85546875" style="303"/>
    <col min="259" max="259" width="10.7109375" style="303" bestFit="1" customWidth="1"/>
    <col min="260" max="260" width="78.28515625" style="303" customWidth="1"/>
    <col min="261" max="514" width="8.85546875" style="303"/>
    <col min="515" max="515" width="10.7109375" style="303" bestFit="1" customWidth="1"/>
    <col min="516" max="516" width="78.28515625" style="303" customWidth="1"/>
    <col min="517" max="770" width="8.85546875" style="303"/>
    <col min="771" max="771" width="10.7109375" style="303" bestFit="1" customWidth="1"/>
    <col min="772" max="772" width="78.28515625" style="303" customWidth="1"/>
    <col min="773" max="1026" width="8.85546875" style="303"/>
    <col min="1027" max="1027" width="10.7109375" style="303" bestFit="1" customWidth="1"/>
    <col min="1028" max="1028" width="78.28515625" style="303" customWidth="1"/>
    <col min="1029" max="1282" width="8.85546875" style="303"/>
    <col min="1283" max="1283" width="10.7109375" style="303" bestFit="1" customWidth="1"/>
    <col min="1284" max="1284" width="78.28515625" style="303" customWidth="1"/>
    <col min="1285" max="1538" width="8.85546875" style="303"/>
    <col min="1539" max="1539" width="10.7109375" style="303" bestFit="1" customWidth="1"/>
    <col min="1540" max="1540" width="78.28515625" style="303" customWidth="1"/>
    <col min="1541" max="1794" width="8.85546875" style="303"/>
    <col min="1795" max="1795" width="10.7109375" style="303" bestFit="1" customWidth="1"/>
    <col min="1796" max="1796" width="78.28515625" style="303" customWidth="1"/>
    <col min="1797" max="2050" width="8.85546875" style="303"/>
    <col min="2051" max="2051" width="10.7109375" style="303" bestFit="1" customWidth="1"/>
    <col min="2052" max="2052" width="78.28515625" style="303" customWidth="1"/>
    <col min="2053" max="2306" width="8.85546875" style="303"/>
    <col min="2307" max="2307" width="10.7109375" style="303" bestFit="1" customWidth="1"/>
    <col min="2308" max="2308" width="78.28515625" style="303" customWidth="1"/>
    <col min="2309" max="2562" width="8.85546875" style="303"/>
    <col min="2563" max="2563" width="10.7109375" style="303" bestFit="1" customWidth="1"/>
    <col min="2564" max="2564" width="78.28515625" style="303" customWidth="1"/>
    <col min="2565" max="2818" width="8.85546875" style="303"/>
    <col min="2819" max="2819" width="10.7109375" style="303" bestFit="1" customWidth="1"/>
    <col min="2820" max="2820" width="78.28515625" style="303" customWidth="1"/>
    <col min="2821" max="3074" width="8.85546875" style="303"/>
    <col min="3075" max="3075" width="10.7109375" style="303" bestFit="1" customWidth="1"/>
    <col min="3076" max="3076" width="78.28515625" style="303" customWidth="1"/>
    <col min="3077" max="3330" width="8.85546875" style="303"/>
    <col min="3331" max="3331" width="10.7109375" style="303" bestFit="1" customWidth="1"/>
    <col min="3332" max="3332" width="78.28515625" style="303" customWidth="1"/>
    <col min="3333" max="3586" width="8.85546875" style="303"/>
    <col min="3587" max="3587" width="10.7109375" style="303" bestFit="1" customWidth="1"/>
    <col min="3588" max="3588" width="78.28515625" style="303" customWidth="1"/>
    <col min="3589" max="3842" width="8.85546875" style="303"/>
    <col min="3843" max="3843" width="10.7109375" style="303" bestFit="1" customWidth="1"/>
    <col min="3844" max="3844" width="78.28515625" style="303" customWidth="1"/>
    <col min="3845" max="4098" width="8.85546875" style="303"/>
    <col min="4099" max="4099" width="10.7109375" style="303" bestFit="1" customWidth="1"/>
    <col min="4100" max="4100" width="78.28515625" style="303" customWidth="1"/>
    <col min="4101" max="4354" width="8.85546875" style="303"/>
    <col min="4355" max="4355" width="10.7109375" style="303" bestFit="1" customWidth="1"/>
    <col min="4356" max="4356" width="78.28515625" style="303" customWidth="1"/>
    <col min="4357" max="4610" width="8.85546875" style="303"/>
    <col min="4611" max="4611" width="10.7109375" style="303" bestFit="1" customWidth="1"/>
    <col min="4612" max="4612" width="78.28515625" style="303" customWidth="1"/>
    <col min="4613" max="4866" width="8.85546875" style="303"/>
    <col min="4867" max="4867" width="10.7109375" style="303" bestFit="1" customWidth="1"/>
    <col min="4868" max="4868" width="78.28515625" style="303" customWidth="1"/>
    <col min="4869" max="5122" width="8.85546875" style="303"/>
    <col min="5123" max="5123" width="10.7109375" style="303" bestFit="1" customWidth="1"/>
    <col min="5124" max="5124" width="78.28515625" style="303" customWidth="1"/>
    <col min="5125" max="5378" width="8.85546875" style="303"/>
    <col min="5379" max="5379" width="10.7109375" style="303" bestFit="1" customWidth="1"/>
    <col min="5380" max="5380" width="78.28515625" style="303" customWidth="1"/>
    <col min="5381" max="5634" width="8.85546875" style="303"/>
    <col min="5635" max="5635" width="10.7109375" style="303" bestFit="1" customWidth="1"/>
    <col min="5636" max="5636" width="78.28515625" style="303" customWidth="1"/>
    <col min="5637" max="5890" width="8.85546875" style="303"/>
    <col min="5891" max="5891" width="10.7109375" style="303" bestFit="1" customWidth="1"/>
    <col min="5892" max="5892" width="78.28515625" style="303" customWidth="1"/>
    <col min="5893" max="6146" width="8.85546875" style="303"/>
    <col min="6147" max="6147" width="10.7109375" style="303" bestFit="1" customWidth="1"/>
    <col min="6148" max="6148" width="78.28515625" style="303" customWidth="1"/>
    <col min="6149" max="6402" width="8.85546875" style="303"/>
    <col min="6403" max="6403" width="10.7109375" style="303" bestFit="1" customWidth="1"/>
    <col min="6404" max="6404" width="78.28515625" style="303" customWidth="1"/>
    <col min="6405" max="6658" width="8.85546875" style="303"/>
    <col min="6659" max="6659" width="10.7109375" style="303" bestFit="1" customWidth="1"/>
    <col min="6660" max="6660" width="78.28515625" style="303" customWidth="1"/>
    <col min="6661" max="6914" width="8.85546875" style="303"/>
    <col min="6915" max="6915" width="10.7109375" style="303" bestFit="1" customWidth="1"/>
    <col min="6916" max="6916" width="78.28515625" style="303" customWidth="1"/>
    <col min="6917" max="7170" width="8.85546875" style="303"/>
    <col min="7171" max="7171" width="10.7109375" style="303" bestFit="1" customWidth="1"/>
    <col min="7172" max="7172" width="78.28515625" style="303" customWidth="1"/>
    <col min="7173" max="7426" width="8.85546875" style="303"/>
    <col min="7427" max="7427" width="10.7109375" style="303" bestFit="1" customWidth="1"/>
    <col min="7428" max="7428" width="78.28515625" style="303" customWidth="1"/>
    <col min="7429" max="7682" width="8.85546875" style="303"/>
    <col min="7683" max="7683" width="10.7109375" style="303" bestFit="1" customWidth="1"/>
    <col min="7684" max="7684" width="78.28515625" style="303" customWidth="1"/>
    <col min="7685" max="7938" width="8.85546875" style="303"/>
    <col min="7939" max="7939" width="10.7109375" style="303" bestFit="1" customWidth="1"/>
    <col min="7940" max="7940" width="78.28515625" style="303" customWidth="1"/>
    <col min="7941" max="8194" width="8.85546875" style="303"/>
    <col min="8195" max="8195" width="10.7109375" style="303" bestFit="1" customWidth="1"/>
    <col min="8196" max="8196" width="78.28515625" style="303" customWidth="1"/>
    <col min="8197" max="8450" width="8.85546875" style="303"/>
    <col min="8451" max="8451" width="10.7109375" style="303" bestFit="1" customWidth="1"/>
    <col min="8452" max="8452" width="78.28515625" style="303" customWidth="1"/>
    <col min="8453" max="8706" width="8.85546875" style="303"/>
    <col min="8707" max="8707" width="10.7109375" style="303" bestFit="1" customWidth="1"/>
    <col min="8708" max="8708" width="78.28515625" style="303" customWidth="1"/>
    <col min="8709" max="8962" width="8.85546875" style="303"/>
    <col min="8963" max="8963" width="10.7109375" style="303" bestFit="1" customWidth="1"/>
    <col min="8964" max="8964" width="78.28515625" style="303" customWidth="1"/>
    <col min="8965" max="9218" width="8.85546875" style="303"/>
    <col min="9219" max="9219" width="10.7109375" style="303" bestFit="1" customWidth="1"/>
    <col min="9220" max="9220" width="78.28515625" style="303" customWidth="1"/>
    <col min="9221" max="9474" width="8.85546875" style="303"/>
    <col min="9475" max="9475" width="10.7109375" style="303" bestFit="1" customWidth="1"/>
    <col min="9476" max="9476" width="78.28515625" style="303" customWidth="1"/>
    <col min="9477" max="9730" width="8.85546875" style="303"/>
    <col min="9731" max="9731" width="10.7109375" style="303" bestFit="1" customWidth="1"/>
    <col min="9732" max="9732" width="78.28515625" style="303" customWidth="1"/>
    <col min="9733" max="9986" width="8.85546875" style="303"/>
    <col min="9987" max="9987" width="10.7109375" style="303" bestFit="1" customWidth="1"/>
    <col min="9988" max="9988" width="78.28515625" style="303" customWidth="1"/>
    <col min="9989" max="10242" width="8.85546875" style="303"/>
    <col min="10243" max="10243" width="10.7109375" style="303" bestFit="1" customWidth="1"/>
    <col min="10244" max="10244" width="78.28515625" style="303" customWidth="1"/>
    <col min="10245" max="10498" width="8.85546875" style="303"/>
    <col min="10499" max="10499" width="10.7109375" style="303" bestFit="1" customWidth="1"/>
    <col min="10500" max="10500" width="78.28515625" style="303" customWidth="1"/>
    <col min="10501" max="10754" width="8.85546875" style="303"/>
    <col min="10755" max="10755" width="10.7109375" style="303" bestFit="1" customWidth="1"/>
    <col min="10756" max="10756" width="78.28515625" style="303" customWidth="1"/>
    <col min="10757" max="11010" width="8.85546875" style="303"/>
    <col min="11011" max="11011" width="10.7109375" style="303" bestFit="1" customWidth="1"/>
    <col min="11012" max="11012" width="78.28515625" style="303" customWidth="1"/>
    <col min="11013" max="11266" width="8.85546875" style="303"/>
    <col min="11267" max="11267" width="10.7109375" style="303" bestFit="1" customWidth="1"/>
    <col min="11268" max="11268" width="78.28515625" style="303" customWidth="1"/>
    <col min="11269" max="11522" width="8.85546875" style="303"/>
    <col min="11523" max="11523" width="10.7109375" style="303" bestFit="1" customWidth="1"/>
    <col min="11524" max="11524" width="78.28515625" style="303" customWidth="1"/>
    <col min="11525" max="11778" width="8.85546875" style="303"/>
    <col min="11779" max="11779" width="10.7109375" style="303" bestFit="1" customWidth="1"/>
    <col min="11780" max="11780" width="78.28515625" style="303" customWidth="1"/>
    <col min="11781" max="12034" width="8.85546875" style="303"/>
    <col min="12035" max="12035" width="10.7109375" style="303" bestFit="1" customWidth="1"/>
    <col min="12036" max="12036" width="78.28515625" style="303" customWidth="1"/>
    <col min="12037" max="12290" width="8.85546875" style="303"/>
    <col min="12291" max="12291" width="10.7109375" style="303" bestFit="1" customWidth="1"/>
    <col min="12292" max="12292" width="78.28515625" style="303" customWidth="1"/>
    <col min="12293" max="12546" width="8.85546875" style="303"/>
    <col min="12547" max="12547" width="10.7109375" style="303" bestFit="1" customWidth="1"/>
    <col min="12548" max="12548" width="78.28515625" style="303" customWidth="1"/>
    <col min="12549" max="12802" width="8.85546875" style="303"/>
    <col min="12803" max="12803" width="10.7109375" style="303" bestFit="1" customWidth="1"/>
    <col min="12804" max="12804" width="78.28515625" style="303" customWidth="1"/>
    <col min="12805" max="13058" width="8.85546875" style="303"/>
    <col min="13059" max="13059" width="10.7109375" style="303" bestFit="1" customWidth="1"/>
    <col min="13060" max="13060" width="78.28515625" style="303" customWidth="1"/>
    <col min="13061" max="13314" width="8.85546875" style="303"/>
    <col min="13315" max="13315" width="10.7109375" style="303" bestFit="1" customWidth="1"/>
    <col min="13316" max="13316" width="78.28515625" style="303" customWidth="1"/>
    <col min="13317" max="13570" width="8.85546875" style="303"/>
    <col min="13571" max="13571" width="10.7109375" style="303" bestFit="1" customWidth="1"/>
    <col min="13572" max="13572" width="78.28515625" style="303" customWidth="1"/>
    <col min="13573" max="13826" width="8.85546875" style="303"/>
    <col min="13827" max="13827" width="10.7109375" style="303" bestFit="1" customWidth="1"/>
    <col min="13828" max="13828" width="78.28515625" style="303" customWidth="1"/>
    <col min="13829" max="14082" width="8.85546875" style="303"/>
    <col min="14083" max="14083" width="10.7109375" style="303" bestFit="1" customWidth="1"/>
    <col min="14084" max="14084" width="78.28515625" style="303" customWidth="1"/>
    <col min="14085" max="14338" width="8.85546875" style="303"/>
    <col min="14339" max="14339" width="10.7109375" style="303" bestFit="1" customWidth="1"/>
    <col min="14340" max="14340" width="78.28515625" style="303" customWidth="1"/>
    <col min="14341" max="14594" width="8.85546875" style="303"/>
    <col min="14595" max="14595" width="10.7109375" style="303" bestFit="1" customWidth="1"/>
    <col min="14596" max="14596" width="78.28515625" style="303" customWidth="1"/>
    <col min="14597" max="14850" width="8.85546875" style="303"/>
    <col min="14851" max="14851" width="10.7109375" style="303" bestFit="1" customWidth="1"/>
    <col min="14852" max="14852" width="78.28515625" style="303" customWidth="1"/>
    <col min="14853" max="15106" width="8.85546875" style="303"/>
    <col min="15107" max="15107" width="10.7109375" style="303" bestFit="1" customWidth="1"/>
    <col min="15108" max="15108" width="78.28515625" style="303" customWidth="1"/>
    <col min="15109" max="15362" width="8.85546875" style="303"/>
    <col min="15363" max="15363" width="10.7109375" style="303" bestFit="1" customWidth="1"/>
    <col min="15364" max="15364" width="78.28515625" style="303" customWidth="1"/>
    <col min="15365" max="15618" width="8.85546875" style="303"/>
    <col min="15619" max="15619" width="10.7109375" style="303" bestFit="1" customWidth="1"/>
    <col min="15620" max="15620" width="78.28515625" style="303" customWidth="1"/>
    <col min="15621" max="15874" width="8.85546875" style="303"/>
    <col min="15875" max="15875" width="10.7109375" style="303" bestFit="1" customWidth="1"/>
    <col min="15876" max="15876" width="78.28515625" style="303" customWidth="1"/>
    <col min="15877" max="16130" width="8.85546875" style="303"/>
    <col min="16131" max="16131" width="10.7109375" style="303" bestFit="1" customWidth="1"/>
    <col min="16132" max="16132" width="78.28515625" style="303" customWidth="1"/>
    <col min="16133" max="16384" width="8.85546875" style="303"/>
  </cols>
  <sheetData>
    <row r="1" spans="1:4">
      <c r="A1" s="351" t="s">
        <v>582</v>
      </c>
      <c r="B1" s="351"/>
    </row>
    <row r="3" spans="1:4" ht="25.5">
      <c r="A3" s="352" t="s">
        <v>559</v>
      </c>
      <c r="B3" s="352" t="s">
        <v>583</v>
      </c>
      <c r="C3" s="353" t="s">
        <v>584</v>
      </c>
      <c r="D3" s="352" t="s">
        <v>585</v>
      </c>
    </row>
    <row r="4" spans="1:4">
      <c r="A4" s="354">
        <v>279</v>
      </c>
      <c r="B4" s="445">
        <v>1098</v>
      </c>
      <c r="C4" s="355">
        <v>42519</v>
      </c>
      <c r="D4" s="446" t="s">
        <v>703</v>
      </c>
    </row>
    <row r="5" spans="1:4" ht="25.5">
      <c r="A5" s="356">
        <v>286</v>
      </c>
      <c r="B5" s="447">
        <v>1104</v>
      </c>
      <c r="C5" s="355">
        <v>42519</v>
      </c>
      <c r="D5" s="357" t="s">
        <v>586</v>
      </c>
    </row>
    <row r="6" spans="1:4" ht="25.5">
      <c r="A6" s="356">
        <v>286</v>
      </c>
      <c r="B6" s="447">
        <v>1105</v>
      </c>
      <c r="C6" s="355">
        <v>42519</v>
      </c>
      <c r="D6" s="358" t="s">
        <v>587</v>
      </c>
    </row>
    <row r="7" spans="1:4">
      <c r="A7" s="356">
        <v>286</v>
      </c>
      <c r="B7" s="447">
        <v>2640</v>
      </c>
      <c r="C7" s="355">
        <v>42519</v>
      </c>
      <c r="D7" s="357" t="s">
        <v>588</v>
      </c>
    </row>
    <row r="8" spans="1:4">
      <c r="A8" s="356">
        <v>1022</v>
      </c>
      <c r="B8" s="447">
        <v>1591</v>
      </c>
      <c r="C8" s="355">
        <v>42519</v>
      </c>
      <c r="D8" s="359" t="s">
        <v>589</v>
      </c>
    </row>
    <row r="9" spans="1:4" ht="25.5">
      <c r="A9" s="356">
        <v>1471</v>
      </c>
      <c r="B9" s="447">
        <v>2473</v>
      </c>
      <c r="C9" s="355">
        <v>42519</v>
      </c>
      <c r="D9" s="360" t="s">
        <v>590</v>
      </c>
    </row>
    <row r="10" spans="1:4" ht="25.5">
      <c r="A10" s="356">
        <v>1472</v>
      </c>
      <c r="B10" s="447">
        <v>2475</v>
      </c>
      <c r="C10" s="355">
        <v>42519</v>
      </c>
      <c r="D10" s="360" t="s">
        <v>591</v>
      </c>
    </row>
    <row r="11" spans="1:4">
      <c r="A11" s="361">
        <v>1542</v>
      </c>
      <c r="B11" s="448">
        <v>2620</v>
      </c>
      <c r="C11" s="355">
        <v>42519</v>
      </c>
      <c r="D11" s="362" t="s">
        <v>592</v>
      </c>
    </row>
    <row r="12" spans="1:4" s="332" customFormat="1" ht="25.5">
      <c r="A12" s="363">
        <v>2097</v>
      </c>
      <c r="B12" s="449">
        <v>2800</v>
      </c>
      <c r="C12" s="355">
        <v>42519</v>
      </c>
      <c r="D12" s="364" t="s">
        <v>593</v>
      </c>
    </row>
    <row r="13" spans="1:4" s="332" customFormat="1">
      <c r="A13" s="363">
        <v>2097</v>
      </c>
      <c r="B13" s="449">
        <v>2801</v>
      </c>
      <c r="C13" s="355">
        <v>42519</v>
      </c>
      <c r="D13" s="364" t="s">
        <v>594</v>
      </c>
    </row>
    <row r="14" spans="1:4" s="332" customFormat="1">
      <c r="A14" s="363">
        <v>2097</v>
      </c>
      <c r="B14" s="449">
        <v>2803</v>
      </c>
      <c r="C14" s="355">
        <v>42519</v>
      </c>
      <c r="D14" s="364" t="s">
        <v>595</v>
      </c>
    </row>
    <row r="15" spans="1:4" ht="25.5">
      <c r="A15" s="356">
        <v>2562</v>
      </c>
      <c r="B15" s="449">
        <v>4024</v>
      </c>
      <c r="C15" s="355">
        <v>42519</v>
      </c>
      <c r="D15" s="365" t="s">
        <v>596</v>
      </c>
    </row>
    <row r="16" spans="1:4">
      <c r="A16" s="356">
        <v>2634</v>
      </c>
      <c r="B16" s="449">
        <v>4645</v>
      </c>
      <c r="C16" s="355">
        <v>42519</v>
      </c>
      <c r="D16" s="450" t="s">
        <v>704</v>
      </c>
    </row>
    <row r="17" spans="1:4" ht="46.9" customHeight="1">
      <c r="A17" s="356">
        <v>3104</v>
      </c>
      <c r="B17" s="447">
        <v>5439</v>
      </c>
      <c r="C17" s="355">
        <v>42519</v>
      </c>
      <c r="D17" s="365" t="s">
        <v>705</v>
      </c>
    </row>
    <row r="18" spans="1:4">
      <c r="A18" s="356">
        <v>3105</v>
      </c>
      <c r="B18" s="447">
        <v>5440</v>
      </c>
      <c r="C18" s="355">
        <v>42519</v>
      </c>
      <c r="D18" s="359" t="s">
        <v>597</v>
      </c>
    </row>
    <row r="19" spans="1:4">
      <c r="A19" s="356"/>
      <c r="B19" s="363"/>
      <c r="C19" s="355"/>
      <c r="D19" s="450"/>
    </row>
    <row r="20" spans="1:4">
      <c r="A20" s="359"/>
      <c r="B20" s="359"/>
      <c r="C20" s="359"/>
      <c r="D20" s="359"/>
    </row>
    <row r="21" spans="1:4">
      <c r="A21" s="359"/>
      <c r="B21" s="359"/>
      <c r="C21" s="359"/>
      <c r="D21" s="359"/>
    </row>
    <row r="22" spans="1:4">
      <c r="A22" s="359"/>
      <c r="B22" s="359"/>
      <c r="C22" s="359"/>
      <c r="D22" s="359"/>
    </row>
    <row r="23" spans="1:4">
      <c r="A23" s="359"/>
      <c r="B23" s="359"/>
      <c r="C23" s="359"/>
      <c r="D23" s="359"/>
    </row>
    <row r="24" spans="1:4">
      <c r="A24" s="359"/>
      <c r="B24" s="359"/>
      <c r="C24" s="359"/>
      <c r="D24" s="359"/>
    </row>
    <row r="25" spans="1:4">
      <c r="A25" s="359"/>
      <c r="B25" s="359"/>
      <c r="C25" s="359"/>
      <c r="D25" s="359"/>
    </row>
    <row r="26" spans="1:4">
      <c r="A26" s="359"/>
      <c r="B26" s="359"/>
      <c r="C26" s="359"/>
      <c r="D26" s="359"/>
    </row>
    <row r="27" spans="1:4">
      <c r="A27" s="359"/>
      <c r="B27" s="359"/>
      <c r="C27" s="359"/>
      <c r="D27" s="359"/>
    </row>
    <row r="28" spans="1:4">
      <c r="A28" s="359"/>
      <c r="B28" s="359"/>
      <c r="C28" s="359"/>
      <c r="D28" s="359"/>
    </row>
    <row r="29" spans="1:4">
      <c r="A29" s="359"/>
      <c r="B29" s="359"/>
      <c r="C29" s="359"/>
      <c r="D29" s="359"/>
    </row>
    <row r="30" spans="1:4">
      <c r="A30" s="359"/>
      <c r="B30" s="359"/>
      <c r="C30" s="359"/>
      <c r="D30" s="359"/>
    </row>
    <row r="31" spans="1:4">
      <c r="A31" s="359"/>
      <c r="B31" s="359"/>
      <c r="C31" s="359"/>
      <c r="D31" s="359"/>
    </row>
    <row r="32" spans="1:4">
      <c r="A32" s="359"/>
      <c r="B32" s="359"/>
      <c r="C32" s="359"/>
      <c r="D32" s="359"/>
    </row>
    <row r="33" spans="1:4">
      <c r="A33" s="359"/>
      <c r="B33" s="359"/>
      <c r="C33" s="359"/>
      <c r="D33" s="359"/>
    </row>
    <row r="34" spans="1:4">
      <c r="A34" s="359"/>
      <c r="B34" s="359"/>
      <c r="C34" s="359"/>
      <c r="D34" s="359"/>
    </row>
    <row r="35" spans="1:4">
      <c r="A35" s="359"/>
      <c r="B35" s="359"/>
      <c r="C35" s="359"/>
      <c r="D35" s="359"/>
    </row>
    <row r="36" spans="1:4">
      <c r="A36" s="359"/>
      <c r="B36" s="359"/>
      <c r="C36" s="359"/>
      <c r="D36" s="359"/>
    </row>
    <row r="37" spans="1:4">
      <c r="A37" s="359"/>
      <c r="B37" s="359"/>
      <c r="C37" s="359"/>
      <c r="D37" s="359"/>
    </row>
    <row r="38" spans="1:4">
      <c r="A38" s="359"/>
      <c r="B38" s="359"/>
      <c r="C38" s="359"/>
      <c r="D38" s="359"/>
    </row>
    <row r="39" spans="1:4">
      <c r="A39" s="359"/>
      <c r="B39" s="359"/>
      <c r="C39" s="359"/>
      <c r="D39" s="359"/>
    </row>
    <row r="40" spans="1:4">
      <c r="A40" s="359"/>
      <c r="B40" s="359"/>
      <c r="C40" s="359"/>
      <c r="D40" s="359"/>
    </row>
    <row r="41" spans="1:4">
      <c r="A41" s="359"/>
      <c r="B41" s="359"/>
      <c r="C41" s="359"/>
      <c r="D41" s="359"/>
    </row>
    <row r="42" spans="1:4">
      <c r="A42" s="359"/>
      <c r="B42" s="359"/>
      <c r="C42" s="359"/>
      <c r="D42" s="359"/>
    </row>
    <row r="43" spans="1:4">
      <c r="A43" s="359"/>
      <c r="B43" s="359"/>
      <c r="C43" s="359"/>
      <c r="D43" s="359"/>
    </row>
    <row r="44" spans="1:4">
      <c r="A44" s="359"/>
      <c r="B44" s="359"/>
      <c r="C44" s="359"/>
      <c r="D44" s="359"/>
    </row>
  </sheetData>
  <pageMargins left="0.7" right="0.7" top="0.75" bottom="0.75" header="0.3" footer="0.3"/>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316"/>
  <sheetViews>
    <sheetView topLeftCell="H64" zoomScale="80" zoomScaleNormal="80" zoomScaleSheetLayoutView="55" workbookViewId="0">
      <selection activeCell="T76" sqref="T76"/>
    </sheetView>
  </sheetViews>
  <sheetFormatPr defaultColWidth="11.42578125" defaultRowHeight="15"/>
  <cols>
    <col min="1" max="1" width="7.7109375" style="553" customWidth="1"/>
    <col min="2" max="2" width="1.85546875" style="553" customWidth="1"/>
    <col min="3" max="3" width="72.85546875" style="553" bestFit="1" customWidth="1"/>
    <col min="4" max="4" width="15.7109375" style="553" bestFit="1" customWidth="1"/>
    <col min="5" max="9" width="18.5703125" style="553" customWidth="1"/>
    <col min="10" max="10" width="16.7109375" style="553" customWidth="1"/>
    <col min="11" max="11" width="22" style="553" customWidth="1"/>
    <col min="12" max="12" width="17.85546875" style="553" customWidth="1"/>
    <col min="13" max="14" width="16.42578125" style="553" customWidth="1"/>
    <col min="15" max="15" width="18.28515625" style="553" customWidth="1"/>
    <col min="16" max="16" width="19.140625" style="553" customWidth="1"/>
    <col min="17" max="17" width="13.5703125" style="553" customWidth="1"/>
    <col min="18" max="18" width="19.42578125" style="553" customWidth="1"/>
    <col min="19" max="19" width="22" style="553" customWidth="1"/>
    <col min="20" max="20" width="17" style="553" customWidth="1"/>
    <col min="21" max="21" width="18.42578125" style="553" customWidth="1"/>
    <col min="22" max="16384" width="11.42578125" style="553"/>
  </cols>
  <sheetData>
    <row r="1" spans="1:69" ht="15.75">
      <c r="A1" s="552"/>
      <c r="R1" s="554"/>
      <c r="S1" s="555"/>
    </row>
    <row r="2" spans="1:69" ht="15.75">
      <c r="A2" s="552"/>
      <c r="N2" s="554"/>
      <c r="S2" s="555"/>
    </row>
    <row r="4" spans="1:69">
      <c r="N4" s="555" t="s">
        <v>598</v>
      </c>
      <c r="S4" s="555"/>
    </row>
    <row r="5" spans="1:69">
      <c r="C5" s="556" t="s">
        <v>451</v>
      </c>
      <c r="D5" s="556"/>
      <c r="E5" s="556"/>
      <c r="F5" s="556"/>
      <c r="G5" s="557" t="s">
        <v>18</v>
      </c>
      <c r="H5" s="556"/>
      <c r="I5" s="556"/>
      <c r="J5" s="556"/>
      <c r="K5" s="558"/>
      <c r="M5" s="559"/>
      <c r="N5" s="560" t="s">
        <v>736</v>
      </c>
      <c r="S5" s="560"/>
      <c r="T5" s="561"/>
      <c r="U5" s="562"/>
      <c r="V5" s="561"/>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row>
    <row r="6" spans="1:69">
      <c r="C6" s="556"/>
      <c r="D6" s="556"/>
      <c r="E6" s="563" t="s">
        <v>5</v>
      </c>
      <c r="F6" s="563"/>
      <c r="G6" s="563" t="s">
        <v>599</v>
      </c>
      <c r="H6" s="563"/>
      <c r="I6" s="563"/>
      <c r="J6" s="563"/>
      <c r="K6" s="558"/>
      <c r="M6" s="559"/>
      <c r="N6" s="558"/>
      <c r="S6" s="558"/>
      <c r="T6" s="561"/>
      <c r="U6" s="564"/>
      <c r="V6" s="561"/>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row>
    <row r="7" spans="1:69">
      <c r="C7" s="559"/>
      <c r="D7" s="559"/>
      <c r="E7" s="559"/>
      <c r="F7" s="559"/>
      <c r="G7" s="559"/>
      <c r="H7" s="559"/>
      <c r="I7" s="559"/>
      <c r="J7" s="559"/>
      <c r="K7" s="559"/>
      <c r="M7" s="559"/>
      <c r="N7" s="559" t="s">
        <v>453</v>
      </c>
      <c r="S7" s="559"/>
      <c r="T7" s="561"/>
      <c r="U7" s="562"/>
      <c r="V7" s="561"/>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row>
    <row r="8" spans="1:69">
      <c r="A8" s="565"/>
      <c r="C8" s="559"/>
      <c r="D8" s="559"/>
      <c r="E8" s="559"/>
      <c r="F8" s="559"/>
      <c r="G8" s="566" t="s">
        <v>19</v>
      </c>
      <c r="H8" s="559"/>
      <c r="I8" s="559"/>
      <c r="J8" s="559"/>
      <c r="K8" s="559"/>
      <c r="L8" s="559"/>
      <c r="M8" s="559"/>
      <c r="N8" s="559"/>
      <c r="S8" s="559"/>
      <c r="T8" s="561"/>
      <c r="U8" s="562"/>
      <c r="V8" s="561"/>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row>
    <row r="9" spans="1:69">
      <c r="A9" s="565"/>
      <c r="C9" s="559"/>
      <c r="D9" s="559"/>
      <c r="E9" s="559"/>
      <c r="F9" s="559"/>
      <c r="G9" s="567"/>
      <c r="H9" s="559"/>
      <c r="I9" s="559"/>
      <c r="J9" s="559"/>
      <c r="K9" s="559"/>
      <c r="L9" s="559"/>
      <c r="M9" s="559"/>
      <c r="N9" s="559"/>
      <c r="S9" s="559"/>
      <c r="T9" s="561"/>
      <c r="U9" s="562"/>
      <c r="V9" s="561"/>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row>
    <row r="10" spans="1:69">
      <c r="A10" s="565"/>
      <c r="C10" s="559" t="s">
        <v>600</v>
      </c>
      <c r="D10" s="559"/>
      <c r="E10" s="559"/>
      <c r="F10" s="559"/>
      <c r="G10" s="567"/>
      <c r="H10" s="559"/>
      <c r="I10" s="559"/>
      <c r="J10" s="559"/>
      <c r="K10" s="559"/>
      <c r="L10" s="559"/>
      <c r="M10" s="559"/>
      <c r="N10" s="559"/>
      <c r="S10" s="559"/>
      <c r="T10" s="561"/>
      <c r="U10" s="562"/>
      <c r="V10" s="561"/>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row>
    <row r="11" spans="1:69">
      <c r="A11" s="565"/>
      <c r="C11" s="559" t="s">
        <v>601</v>
      </c>
      <c r="D11" s="559"/>
      <c r="E11" s="559"/>
      <c r="F11" s="559"/>
      <c r="G11" s="567"/>
      <c r="L11" s="559"/>
      <c r="M11" s="559"/>
      <c r="N11" s="559"/>
      <c r="S11" s="559"/>
      <c r="T11" s="561"/>
      <c r="U11" s="561"/>
      <c r="V11" s="561"/>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row>
    <row r="12" spans="1:69">
      <c r="A12" s="565"/>
      <c r="C12" s="559"/>
      <c r="D12" s="559"/>
      <c r="E12" s="559"/>
      <c r="F12" s="559"/>
      <c r="G12" s="559"/>
      <c r="L12" s="568"/>
      <c r="M12" s="559"/>
      <c r="N12" s="559"/>
      <c r="S12" s="559"/>
      <c r="T12" s="561"/>
      <c r="U12" s="561"/>
      <c r="V12" s="561"/>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row>
    <row r="13" spans="1:69">
      <c r="C13" s="569" t="s">
        <v>20</v>
      </c>
      <c r="D13" s="569"/>
      <c r="E13" s="569" t="s">
        <v>21</v>
      </c>
      <c r="F13" s="569"/>
      <c r="G13" s="569" t="s">
        <v>22</v>
      </c>
      <c r="L13" s="570" t="s">
        <v>23</v>
      </c>
      <c r="M13" s="563"/>
      <c r="N13" s="570"/>
      <c r="S13" s="570"/>
      <c r="T13" s="571"/>
      <c r="U13" s="570"/>
      <c r="V13" s="572"/>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row>
    <row r="14" spans="1:69" ht="15.75">
      <c r="C14" s="573"/>
      <c r="D14" s="573"/>
      <c r="E14" s="574" t="s">
        <v>602</v>
      </c>
      <c r="F14" s="574"/>
      <c r="G14" s="563"/>
      <c r="M14" s="563"/>
      <c r="T14" s="571"/>
      <c r="U14" s="575"/>
      <c r="V14" s="572"/>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row>
    <row r="15" spans="1:69" ht="15.75">
      <c r="A15" s="565" t="s">
        <v>24</v>
      </c>
      <c r="C15" s="573"/>
      <c r="D15" s="573"/>
      <c r="E15" s="576" t="s">
        <v>454</v>
      </c>
      <c r="F15" s="576"/>
      <c r="G15" s="577" t="s">
        <v>25</v>
      </c>
      <c r="L15" s="577" t="s">
        <v>26</v>
      </c>
      <c r="M15" s="563"/>
      <c r="T15" s="561"/>
      <c r="U15" s="578"/>
      <c r="V15" s="572"/>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row>
    <row r="16" spans="1:69" ht="15.75">
      <c r="A16" s="565" t="s">
        <v>27</v>
      </c>
      <c r="C16" s="579"/>
      <c r="D16" s="579"/>
      <c r="E16" s="563"/>
      <c r="F16" s="563"/>
      <c r="G16" s="563"/>
      <c r="L16" s="563"/>
      <c r="M16" s="563"/>
      <c r="N16" s="563"/>
      <c r="S16" s="563"/>
      <c r="T16" s="561"/>
      <c r="U16" s="571"/>
      <c r="V16" s="572"/>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row>
    <row r="17" spans="1:69" ht="15.75">
      <c r="A17" s="580"/>
      <c r="C17" s="573"/>
      <c r="D17" s="573"/>
      <c r="E17" s="563"/>
      <c r="F17" s="563"/>
      <c r="G17" s="563"/>
      <c r="L17" s="563"/>
      <c r="M17" s="563"/>
      <c r="N17" s="563"/>
      <c r="S17" s="563"/>
      <c r="T17" s="561"/>
      <c r="U17" s="571"/>
      <c r="V17" s="572"/>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row>
    <row r="18" spans="1:69">
      <c r="A18" s="581">
        <v>1</v>
      </c>
      <c r="C18" s="573" t="s">
        <v>455</v>
      </c>
      <c r="D18" s="573"/>
      <c r="E18" s="582" t="s">
        <v>603</v>
      </c>
      <c r="F18" s="582"/>
      <c r="G18" s="583">
        <v>1007298882.2832692</v>
      </c>
      <c r="M18" s="563"/>
      <c r="N18" s="563"/>
      <c r="S18" s="563"/>
      <c r="T18" s="561"/>
      <c r="U18" s="571"/>
      <c r="V18" s="572"/>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row>
    <row r="19" spans="1:69">
      <c r="A19" s="581" t="s">
        <v>528</v>
      </c>
      <c r="C19" s="573" t="s">
        <v>604</v>
      </c>
      <c r="D19" s="573"/>
      <c r="E19" s="582" t="s">
        <v>706</v>
      </c>
      <c r="F19" s="582"/>
      <c r="G19" s="583">
        <v>285676964</v>
      </c>
      <c r="M19" s="563"/>
      <c r="N19" s="563"/>
      <c r="S19" s="563"/>
      <c r="T19" s="561"/>
      <c r="U19" s="571"/>
      <c r="V19" s="572"/>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row>
    <row r="20" spans="1:69">
      <c r="A20" s="581">
        <v>2</v>
      </c>
      <c r="C20" s="573" t="s">
        <v>457</v>
      </c>
      <c r="D20" s="573"/>
      <c r="E20" s="582" t="s">
        <v>605</v>
      </c>
      <c r="F20" s="582"/>
      <c r="G20" s="662">
        <f>+G18-G19</f>
        <v>721621918.28326917</v>
      </c>
      <c r="M20" s="563"/>
      <c r="N20" s="563"/>
      <c r="S20" s="563"/>
      <c r="T20" s="561"/>
      <c r="U20" s="571"/>
      <c r="V20" s="572"/>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row>
    <row r="21" spans="1:69">
      <c r="A21" s="581"/>
      <c r="E21" s="582"/>
      <c r="F21" s="582"/>
      <c r="M21" s="563"/>
      <c r="N21" s="563"/>
      <c r="S21" s="563"/>
      <c r="T21" s="561"/>
      <c r="U21" s="571"/>
      <c r="V21" s="572"/>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row>
    <row r="22" spans="1:69">
      <c r="A22" s="581"/>
      <c r="C22" s="573" t="s">
        <v>606</v>
      </c>
      <c r="D22" s="573"/>
      <c r="E22" s="582"/>
      <c r="F22" s="582"/>
      <c r="G22" s="563"/>
      <c r="L22" s="563"/>
      <c r="M22" s="563"/>
      <c r="N22" s="563"/>
      <c r="S22" s="563"/>
      <c r="T22" s="571"/>
      <c r="U22" s="571"/>
      <c r="V22" s="572"/>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row>
    <row r="23" spans="1:69">
      <c r="A23" s="581">
        <v>3</v>
      </c>
      <c r="C23" s="573" t="s">
        <v>460</v>
      </c>
      <c r="D23" s="573"/>
      <c r="E23" s="582" t="s">
        <v>607</v>
      </c>
      <c r="F23" s="582"/>
      <c r="G23" s="583">
        <v>52474163</v>
      </c>
      <c r="M23" s="563"/>
      <c r="N23" s="563"/>
      <c r="S23" s="563"/>
      <c r="T23" s="571"/>
      <c r="U23" s="571"/>
      <c r="V23" s="572"/>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row>
    <row r="24" spans="1:69">
      <c r="A24" s="581" t="s">
        <v>608</v>
      </c>
      <c r="C24" s="573" t="s">
        <v>609</v>
      </c>
      <c r="D24" s="573"/>
      <c r="E24" s="582" t="s">
        <v>610</v>
      </c>
      <c r="F24" s="582"/>
      <c r="G24" s="583">
        <v>85922389</v>
      </c>
      <c r="M24" s="563"/>
      <c r="N24" s="563"/>
      <c r="S24" s="563"/>
      <c r="T24" s="571"/>
      <c r="U24" s="571"/>
      <c r="V24" s="572"/>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517"/>
      <c r="BO24" s="517"/>
      <c r="BP24" s="517"/>
      <c r="BQ24" s="517"/>
    </row>
    <row r="25" spans="1:69">
      <c r="A25" s="581" t="s">
        <v>611</v>
      </c>
      <c r="C25" s="573" t="s">
        <v>612</v>
      </c>
      <c r="D25" s="573"/>
      <c r="E25" s="582" t="s">
        <v>659</v>
      </c>
      <c r="F25" s="582"/>
      <c r="G25" s="583">
        <v>0</v>
      </c>
      <c r="M25" s="563"/>
      <c r="N25" s="563"/>
      <c r="S25" s="563"/>
      <c r="T25" s="571"/>
      <c r="U25" s="571"/>
      <c r="V25" s="572"/>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row>
    <row r="26" spans="1:69">
      <c r="A26" s="581" t="s">
        <v>613</v>
      </c>
      <c r="C26" s="573" t="s">
        <v>614</v>
      </c>
      <c r="D26" s="573"/>
      <c r="E26" s="582" t="s">
        <v>660</v>
      </c>
      <c r="F26" s="582"/>
      <c r="G26" s="583">
        <v>42916255</v>
      </c>
      <c r="M26" s="563"/>
      <c r="N26" s="563"/>
      <c r="S26" s="563"/>
      <c r="T26" s="571"/>
      <c r="U26" s="571"/>
      <c r="V26" s="572"/>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row>
    <row r="27" spans="1:69">
      <c r="A27" s="581" t="s">
        <v>615</v>
      </c>
      <c r="C27" s="573" t="s">
        <v>616</v>
      </c>
      <c r="D27" s="573"/>
      <c r="E27" s="582" t="s">
        <v>617</v>
      </c>
      <c r="F27" s="582"/>
      <c r="G27" s="366">
        <f>+G24-G25-G26</f>
        <v>43006134</v>
      </c>
      <c r="M27" s="563"/>
      <c r="N27" s="563"/>
      <c r="S27" s="563"/>
      <c r="T27" s="571"/>
      <c r="U27" s="571"/>
      <c r="V27" s="572"/>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row>
    <row r="28" spans="1:69" ht="15.75">
      <c r="A28" s="581">
        <v>4</v>
      </c>
      <c r="C28" s="573" t="s">
        <v>618</v>
      </c>
      <c r="D28" s="573"/>
      <c r="E28" s="582" t="s">
        <v>619</v>
      </c>
      <c r="F28" s="582"/>
      <c r="G28" s="584">
        <f>IF(G27=0,0,G27/G19)</f>
        <v>0.15054113358611582</v>
      </c>
      <c r="L28" s="289">
        <f>G28</f>
        <v>0.15054113358611582</v>
      </c>
      <c r="M28" s="563"/>
      <c r="N28" s="585"/>
      <c r="S28" s="585"/>
      <c r="T28" s="586"/>
      <c r="U28" s="587"/>
      <c r="V28" s="572"/>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row>
    <row r="29" spans="1:69" ht="15.75">
      <c r="A29" s="581"/>
      <c r="C29" s="573"/>
      <c r="D29" s="573"/>
      <c r="E29" s="582"/>
      <c r="F29" s="582"/>
      <c r="G29" s="584"/>
      <c r="L29" s="289"/>
      <c r="M29" s="563"/>
      <c r="N29" s="585"/>
      <c r="S29" s="585"/>
      <c r="T29" s="586"/>
      <c r="U29" s="587"/>
      <c r="V29" s="572"/>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row>
    <row r="30" spans="1:69" ht="15.75">
      <c r="A30" s="581"/>
      <c r="C30" s="573" t="s">
        <v>620</v>
      </c>
      <c r="D30" s="573"/>
      <c r="E30" s="582"/>
      <c r="F30" s="582"/>
      <c r="G30" s="584"/>
      <c r="L30" s="289"/>
      <c r="M30" s="563"/>
      <c r="N30" s="585"/>
      <c r="S30" s="585"/>
      <c r="T30" s="586"/>
      <c r="U30" s="587"/>
      <c r="V30" s="572"/>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row>
    <row r="31" spans="1:69" ht="15.75">
      <c r="A31" s="581" t="s">
        <v>621</v>
      </c>
      <c r="C31" s="573" t="s">
        <v>622</v>
      </c>
      <c r="D31" s="573"/>
      <c r="E31" s="582" t="s">
        <v>623</v>
      </c>
      <c r="F31" s="582"/>
      <c r="G31" s="256">
        <f>G23-G27</f>
        <v>9468029</v>
      </c>
      <c r="L31" s="289"/>
      <c r="M31" s="563"/>
      <c r="N31" s="585"/>
      <c r="S31" s="585"/>
      <c r="T31" s="586"/>
      <c r="U31" s="587"/>
      <c r="V31" s="572"/>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row>
    <row r="32" spans="1:69" ht="15.75">
      <c r="A32" s="581" t="s">
        <v>624</v>
      </c>
      <c r="C32" s="573" t="s">
        <v>625</v>
      </c>
      <c r="D32" s="573"/>
      <c r="E32" s="582" t="s">
        <v>626</v>
      </c>
      <c r="F32" s="582"/>
      <c r="G32" s="584">
        <f>IF(G31=0,0,G31/G18)</f>
        <v>9.3994237127897791E-3</v>
      </c>
      <c r="L32" s="289">
        <f>G32</f>
        <v>9.3994237127897791E-3</v>
      </c>
      <c r="M32" s="563"/>
      <c r="N32" s="585"/>
      <c r="S32" s="585"/>
      <c r="T32" s="586"/>
      <c r="U32" s="587"/>
      <c r="V32" s="572"/>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row>
    <row r="33" spans="1:69" ht="15.75">
      <c r="A33" s="581"/>
      <c r="C33" s="573"/>
      <c r="D33" s="573"/>
      <c r="E33" s="582"/>
      <c r="F33" s="582"/>
      <c r="G33" s="584"/>
      <c r="L33" s="289"/>
      <c r="M33" s="563"/>
      <c r="N33" s="585"/>
      <c r="S33" s="585"/>
      <c r="T33" s="586"/>
      <c r="U33" s="587"/>
      <c r="V33" s="572"/>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row>
    <row r="34" spans="1:69" ht="15.75">
      <c r="A34" s="588"/>
      <c r="B34" s="517"/>
      <c r="C34" s="573" t="s">
        <v>464</v>
      </c>
      <c r="D34" s="573"/>
      <c r="E34" s="589"/>
      <c r="F34" s="589"/>
      <c r="G34" s="563"/>
      <c r="H34" s="517"/>
      <c r="I34" s="517"/>
      <c r="J34" s="517"/>
      <c r="K34" s="517"/>
      <c r="L34" s="563"/>
      <c r="M34" s="563"/>
      <c r="N34" s="585"/>
      <c r="S34" s="585"/>
      <c r="T34" s="586"/>
      <c r="U34" s="587"/>
      <c r="V34" s="572"/>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row>
    <row r="35" spans="1:69" ht="15.75">
      <c r="A35" s="588" t="s">
        <v>465</v>
      </c>
      <c r="B35" s="517"/>
      <c r="C35" s="573" t="s">
        <v>466</v>
      </c>
      <c r="D35" s="573"/>
      <c r="E35" s="582" t="s">
        <v>627</v>
      </c>
      <c r="F35" s="582"/>
      <c r="G35" s="583">
        <v>2437961</v>
      </c>
      <c r="H35" s="517"/>
      <c r="I35" s="517"/>
      <c r="J35" s="517"/>
      <c r="K35" s="517"/>
      <c r="L35" s="517"/>
      <c r="M35" s="563"/>
      <c r="N35" s="585"/>
      <c r="S35" s="585"/>
      <c r="T35" s="586"/>
      <c r="U35" s="587"/>
      <c r="V35" s="572"/>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row>
    <row r="36" spans="1:69" ht="15.75">
      <c r="A36" s="588" t="s">
        <v>468</v>
      </c>
      <c r="B36" s="517"/>
      <c r="C36" s="573" t="s">
        <v>469</v>
      </c>
      <c r="D36" s="573"/>
      <c r="E36" s="582" t="s">
        <v>470</v>
      </c>
      <c r="F36" s="582"/>
      <c r="G36" s="584">
        <f>IF(G35=0,0,G35/G18)</f>
        <v>2.4202955477065692E-3</v>
      </c>
      <c r="H36" s="517"/>
      <c r="I36" s="517"/>
      <c r="J36" s="517"/>
      <c r="K36" s="517"/>
      <c r="L36" s="289">
        <f>G36</f>
        <v>2.4202955477065692E-3</v>
      </c>
      <c r="M36" s="563"/>
      <c r="N36" s="585"/>
      <c r="S36" s="585"/>
      <c r="T36" s="586"/>
      <c r="U36" s="587"/>
      <c r="V36" s="572"/>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row>
    <row r="37" spans="1:69" ht="15.75">
      <c r="A37" s="581"/>
      <c r="C37" s="573"/>
      <c r="D37" s="573"/>
      <c r="E37" s="582"/>
      <c r="F37" s="582"/>
      <c r="G37" s="584"/>
      <c r="L37" s="289"/>
      <c r="M37" s="563"/>
      <c r="N37" s="585"/>
      <c r="S37" s="585"/>
      <c r="T37" s="586"/>
      <c r="U37" s="587"/>
      <c r="V37" s="572"/>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row>
    <row r="38" spans="1:69">
      <c r="A38" s="590"/>
      <c r="C38" s="573" t="s">
        <v>471</v>
      </c>
      <c r="D38" s="573"/>
      <c r="E38" s="589"/>
      <c r="F38" s="589"/>
      <c r="G38" s="563"/>
      <c r="L38" s="563"/>
      <c r="M38" s="563"/>
      <c r="N38" s="563"/>
      <c r="S38" s="563"/>
      <c r="T38" s="571"/>
      <c r="U38" s="563"/>
      <c r="V38" s="572"/>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c r="BN38" s="517"/>
      <c r="BO38" s="517"/>
      <c r="BP38" s="517"/>
      <c r="BQ38" s="517"/>
    </row>
    <row r="39" spans="1:69" ht="15.75">
      <c r="A39" s="590" t="s">
        <v>472</v>
      </c>
      <c r="C39" s="573" t="s">
        <v>473</v>
      </c>
      <c r="D39" s="573"/>
      <c r="E39" s="582" t="s">
        <v>661</v>
      </c>
      <c r="F39" s="582"/>
      <c r="G39" s="583">
        <v>1770168</v>
      </c>
      <c r="M39" s="563"/>
      <c r="N39" s="591"/>
      <c r="S39" s="591"/>
      <c r="T39" s="571"/>
      <c r="U39" s="592"/>
      <c r="V39" s="572"/>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row>
    <row r="40" spans="1:69" ht="15.75">
      <c r="A40" s="590" t="s">
        <v>475</v>
      </c>
      <c r="C40" s="573" t="s">
        <v>476</v>
      </c>
      <c r="D40" s="573"/>
      <c r="E40" s="582" t="s">
        <v>477</v>
      </c>
      <c r="F40" s="582"/>
      <c r="G40" s="584">
        <f>IF(G39=0,0,G39/G18)</f>
        <v>1.7573413721928457E-3</v>
      </c>
      <c r="L40" s="289">
        <f>G40</f>
        <v>1.7573413721928457E-3</v>
      </c>
      <c r="M40" s="563"/>
      <c r="N40" s="585"/>
      <c r="S40" s="585"/>
      <c r="T40" s="571"/>
      <c r="U40" s="587"/>
      <c r="V40" s="572"/>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c r="BN40" s="517"/>
      <c r="BO40" s="517"/>
      <c r="BP40" s="517"/>
      <c r="BQ40" s="517"/>
    </row>
    <row r="41" spans="1:69">
      <c r="A41" s="590"/>
      <c r="C41" s="573"/>
      <c r="D41" s="573"/>
      <c r="E41" s="582"/>
      <c r="F41" s="582"/>
      <c r="G41" s="563"/>
      <c r="L41" s="563"/>
      <c r="M41" s="563"/>
      <c r="V41" s="572"/>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row>
    <row r="42" spans="1:69" ht="15.75">
      <c r="A42" s="593" t="s">
        <v>478</v>
      </c>
      <c r="B42" s="594"/>
      <c r="C42" s="579" t="s">
        <v>628</v>
      </c>
      <c r="D42" s="579"/>
      <c r="E42" s="574" t="s">
        <v>629</v>
      </c>
      <c r="F42" s="574"/>
      <c r="G42" s="595"/>
      <c r="L42" s="290">
        <f>L32+L36+L40</f>
        <v>1.3577060632689193E-2</v>
      </c>
      <c r="M42" s="563"/>
      <c r="V42" s="572"/>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row>
    <row r="43" spans="1:69">
      <c r="A43" s="590"/>
      <c r="C43" s="573"/>
      <c r="D43" s="573"/>
      <c r="E43" s="582"/>
      <c r="F43" s="582"/>
      <c r="G43" s="563"/>
      <c r="L43" s="563"/>
      <c r="M43" s="563"/>
      <c r="N43" s="563"/>
      <c r="S43" s="563"/>
      <c r="T43" s="571"/>
      <c r="U43" s="596"/>
      <c r="V43" s="572"/>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row>
    <row r="44" spans="1:69">
      <c r="A44" s="588"/>
      <c r="B44" s="597"/>
      <c r="C44" s="563" t="s">
        <v>481</v>
      </c>
      <c r="D44" s="563"/>
      <c r="E44" s="582"/>
      <c r="F44" s="582"/>
      <c r="G44" s="563"/>
      <c r="L44" s="563"/>
      <c r="M44" s="598"/>
      <c r="N44" s="597"/>
      <c r="S44" s="597"/>
      <c r="V44" s="571" t="s">
        <v>5</v>
      </c>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row>
    <row r="45" spans="1:69">
      <c r="A45" s="590" t="s">
        <v>482</v>
      </c>
      <c r="B45" s="597"/>
      <c r="C45" s="563" t="s">
        <v>28</v>
      </c>
      <c r="D45" s="563"/>
      <c r="E45" s="582" t="s">
        <v>662</v>
      </c>
      <c r="F45" s="582"/>
      <c r="G45" s="583">
        <v>0</v>
      </c>
      <c r="L45" s="563"/>
      <c r="M45" s="598"/>
      <c r="N45" s="597"/>
      <c r="S45" s="597"/>
      <c r="V45" s="571"/>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7"/>
      <c r="BQ45" s="517"/>
    </row>
    <row r="46" spans="1:69" ht="15.75">
      <c r="A46" s="590" t="s">
        <v>484</v>
      </c>
      <c r="B46" s="597"/>
      <c r="C46" s="563" t="s">
        <v>485</v>
      </c>
      <c r="D46" s="563"/>
      <c r="E46" s="582" t="s">
        <v>486</v>
      </c>
      <c r="F46" s="582"/>
      <c r="G46" s="584">
        <f>IF(G45=0,0,G45/G20)</f>
        <v>0</v>
      </c>
      <c r="L46" s="289">
        <f>G46</f>
        <v>0</v>
      </c>
      <c r="M46" s="598"/>
      <c r="N46" s="597"/>
      <c r="S46" s="597"/>
      <c r="T46" s="571"/>
      <c r="U46" s="571"/>
      <c r="V46" s="571"/>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c r="BP46" s="517"/>
      <c r="BQ46" s="517"/>
    </row>
    <row r="47" spans="1:69">
      <c r="A47" s="590"/>
      <c r="C47" s="563"/>
      <c r="D47" s="563"/>
      <c r="E47" s="582"/>
      <c r="F47" s="582"/>
      <c r="G47" s="563"/>
      <c r="L47" s="563"/>
      <c r="M47" s="563"/>
      <c r="T47" s="561"/>
      <c r="U47" s="571"/>
      <c r="V47" s="572"/>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7"/>
      <c r="BG47" s="517"/>
      <c r="BH47" s="517"/>
      <c r="BI47" s="517"/>
      <c r="BJ47" s="517"/>
      <c r="BK47" s="517"/>
      <c r="BL47" s="517"/>
      <c r="BM47" s="517"/>
      <c r="BN47" s="517"/>
      <c r="BO47" s="517"/>
      <c r="BP47" s="517"/>
      <c r="BQ47" s="517"/>
    </row>
    <row r="48" spans="1:69">
      <c r="A48" s="590"/>
      <c r="C48" s="573" t="s">
        <v>29</v>
      </c>
      <c r="D48" s="573"/>
      <c r="E48" s="599"/>
      <c r="F48" s="599"/>
      <c r="M48" s="563"/>
      <c r="T48" s="571"/>
      <c r="U48" s="571"/>
      <c r="V48" s="572"/>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row>
    <row r="49" spans="1:69">
      <c r="A49" s="590" t="s">
        <v>487</v>
      </c>
      <c r="C49" s="573" t="s">
        <v>488</v>
      </c>
      <c r="D49" s="573"/>
      <c r="E49" s="582" t="s">
        <v>663</v>
      </c>
      <c r="F49" s="582"/>
      <c r="G49" s="583">
        <v>52893179</v>
      </c>
      <c r="L49" s="563"/>
      <c r="M49" s="563"/>
      <c r="T49" s="571"/>
      <c r="U49" s="571"/>
      <c r="V49" s="572"/>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row>
    <row r="50" spans="1:69" ht="15.75">
      <c r="A50" s="590" t="s">
        <v>490</v>
      </c>
      <c r="B50" s="597"/>
      <c r="C50" s="563" t="s">
        <v>491</v>
      </c>
      <c r="D50" s="563"/>
      <c r="E50" s="582" t="s">
        <v>492</v>
      </c>
      <c r="F50" s="582"/>
      <c r="G50" s="291">
        <f>IF(G49=0,0,G49/G20)</f>
        <v>7.3297633649809735E-2</v>
      </c>
      <c r="L50" s="289">
        <f>G50</f>
        <v>7.3297633649809735E-2</v>
      </c>
      <c r="M50" s="563"/>
      <c r="U50" s="600"/>
      <c r="V50" s="571"/>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row>
    <row r="51" spans="1:69">
      <c r="A51" s="590"/>
      <c r="C51" s="573"/>
      <c r="D51" s="573"/>
      <c r="E51" s="582"/>
      <c r="F51" s="582"/>
      <c r="G51" s="563"/>
      <c r="L51" s="563"/>
      <c r="M51" s="563"/>
      <c r="N51" s="599"/>
      <c r="S51" s="599"/>
      <c r="T51" s="571"/>
      <c r="U51" s="571"/>
      <c r="V51" s="572"/>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row>
    <row r="52" spans="1:69" ht="15.75">
      <c r="A52" s="593" t="s">
        <v>493</v>
      </c>
      <c r="B52" s="594"/>
      <c r="C52" s="579" t="s">
        <v>494</v>
      </c>
      <c r="D52" s="579"/>
      <c r="E52" s="574" t="s">
        <v>495</v>
      </c>
      <c r="F52" s="574"/>
      <c r="G52" s="595"/>
      <c r="L52" s="290">
        <f>L46+L50</f>
        <v>7.3297633649809735E-2</v>
      </c>
      <c r="M52" s="563"/>
      <c r="N52" s="599"/>
      <c r="S52" s="599"/>
      <c r="T52" s="571"/>
      <c r="U52" s="571"/>
      <c r="V52" s="572"/>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7"/>
      <c r="BN52" s="517"/>
      <c r="BO52" s="517"/>
      <c r="BP52" s="517"/>
      <c r="BQ52" s="517"/>
    </row>
    <row r="53" spans="1:69">
      <c r="M53" s="601"/>
      <c r="N53" s="601"/>
      <c r="S53" s="601"/>
      <c r="T53" s="571"/>
      <c r="U53" s="571"/>
      <c r="V53" s="572"/>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c r="BN53" s="517"/>
      <c r="BO53" s="517"/>
      <c r="BP53" s="517"/>
      <c r="BQ53" s="517"/>
    </row>
    <row r="54" spans="1:69" ht="15.75">
      <c r="A54" s="292" t="s">
        <v>496</v>
      </c>
      <c r="B54" s="594"/>
      <c r="C54" s="595" t="s">
        <v>497</v>
      </c>
      <c r="D54" s="517"/>
      <c r="E54" s="582" t="s">
        <v>630</v>
      </c>
      <c r="F54" s="582"/>
      <c r="G54" s="293">
        <v>1.98E-3</v>
      </c>
      <c r="L54" s="602">
        <f>G54</f>
        <v>1.98E-3</v>
      </c>
      <c r="M54" s="601"/>
      <c r="N54" s="601"/>
      <c r="S54" s="601"/>
      <c r="T54" s="571"/>
      <c r="U54" s="571"/>
      <c r="V54" s="572"/>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row>
    <row r="55" spans="1:69" ht="15.75">
      <c r="A55" s="594"/>
      <c r="B55" s="594"/>
      <c r="C55" s="603"/>
      <c r="M55" s="601"/>
      <c r="N55" s="601"/>
      <c r="S55" s="601"/>
      <c r="T55" s="571"/>
      <c r="U55" s="571"/>
      <c r="V55" s="572"/>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7"/>
      <c r="BO55" s="517"/>
      <c r="BP55" s="517"/>
      <c r="BQ55" s="517"/>
    </row>
    <row r="56" spans="1:69">
      <c r="M56" s="559"/>
      <c r="N56" s="559"/>
      <c r="S56" s="559"/>
      <c r="T56" s="572"/>
      <c r="U56" s="572"/>
      <c r="V56" s="572"/>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c r="BN56" s="517"/>
      <c r="BO56" s="517"/>
      <c r="BP56" s="517"/>
      <c r="BQ56" s="517"/>
    </row>
    <row r="57" spans="1:69" ht="15.75">
      <c r="A57" s="605"/>
      <c r="B57" s="517"/>
      <c r="C57" s="588"/>
      <c r="D57" s="588"/>
      <c r="E57" s="589"/>
      <c r="F57" s="589"/>
      <c r="G57" s="589"/>
      <c r="H57" s="589"/>
      <c r="I57" s="589"/>
      <c r="J57" s="589"/>
      <c r="K57" s="563"/>
      <c r="L57" s="604"/>
      <c r="M57" s="604"/>
      <c r="N57" s="584"/>
      <c r="O57" s="604"/>
      <c r="Q57" s="563"/>
      <c r="R57" s="606"/>
      <c r="S57" s="607"/>
      <c r="T57" s="608"/>
      <c r="U57" s="571"/>
      <c r="V57" s="571"/>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c r="BN57" s="517"/>
      <c r="BO57" s="517"/>
      <c r="BP57" s="517"/>
      <c r="BQ57" s="517"/>
    </row>
    <row r="58" spans="1:69" ht="15.75">
      <c r="A58" s="605"/>
      <c r="B58" s="517"/>
      <c r="C58" s="588"/>
      <c r="D58" s="588"/>
      <c r="E58" s="589"/>
      <c r="F58" s="589"/>
      <c r="G58" s="589"/>
      <c r="H58" s="589"/>
      <c r="I58" s="589"/>
      <c r="J58" s="589"/>
      <c r="K58" s="563"/>
      <c r="L58" s="604"/>
      <c r="M58" s="604"/>
      <c r="N58" s="584"/>
      <c r="O58" s="604"/>
      <c r="Q58" s="563"/>
      <c r="R58" s="585"/>
      <c r="S58" s="585"/>
      <c r="T58" s="608"/>
      <c r="U58" s="571"/>
      <c r="V58" s="571"/>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7"/>
      <c r="BN58" s="517"/>
      <c r="BO58" s="517"/>
      <c r="BP58" s="517"/>
      <c r="BQ58" s="517"/>
    </row>
    <row r="59" spans="1:69" ht="15.75">
      <c r="A59" s="609"/>
      <c r="B59" s="517"/>
      <c r="C59" s="588"/>
      <c r="D59" s="588"/>
      <c r="E59" s="589"/>
      <c r="F59" s="589"/>
      <c r="G59" s="589"/>
      <c r="H59" s="589"/>
      <c r="I59" s="589"/>
      <c r="J59" s="589"/>
      <c r="K59" s="563"/>
      <c r="L59" s="604"/>
      <c r="M59" s="604"/>
      <c r="N59" s="584"/>
      <c r="O59" s="604"/>
      <c r="Q59" s="563"/>
      <c r="R59" s="585"/>
      <c r="S59" s="585"/>
      <c r="T59" s="608"/>
      <c r="U59" s="571"/>
      <c r="V59" s="571"/>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row>
    <row r="60" spans="1:69">
      <c r="A60" s="565"/>
      <c r="C60" s="604"/>
      <c r="D60" s="604"/>
      <c r="E60" s="604"/>
      <c r="F60" s="604"/>
      <c r="G60" s="604"/>
      <c r="H60" s="604"/>
      <c r="I60" s="604"/>
      <c r="J60" s="604"/>
      <c r="K60" s="563"/>
      <c r="L60" s="604"/>
      <c r="M60" s="604"/>
      <c r="N60" s="604"/>
      <c r="O60" s="604"/>
      <c r="Q60" s="563"/>
      <c r="R60" s="563"/>
      <c r="S60" s="563"/>
      <c r="T60" s="571"/>
      <c r="U60" s="571"/>
      <c r="V60" s="571" t="s">
        <v>5</v>
      </c>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c r="AY60" s="517"/>
      <c r="AZ60" s="517"/>
      <c r="BA60" s="517"/>
      <c r="BB60" s="517"/>
      <c r="BC60" s="517"/>
      <c r="BD60" s="517"/>
      <c r="BE60" s="517"/>
      <c r="BF60" s="517"/>
      <c r="BG60" s="517"/>
      <c r="BH60" s="517"/>
      <c r="BI60" s="517"/>
      <c r="BJ60" s="517"/>
      <c r="BK60" s="517"/>
      <c r="BL60" s="517"/>
      <c r="BM60" s="517"/>
      <c r="BN60" s="517"/>
      <c r="BO60" s="517"/>
      <c r="BP60" s="517"/>
      <c r="BQ60" s="517"/>
    </row>
    <row r="61" spans="1:69" ht="15.75">
      <c r="A61" s="552"/>
      <c r="R61" s="554"/>
      <c r="S61" s="555"/>
    </row>
    <row r="62" spans="1:69" ht="15.75">
      <c r="A62" s="552"/>
      <c r="R62" s="554"/>
      <c r="S62" s="555"/>
    </row>
    <row r="64" spans="1:69">
      <c r="A64" s="565"/>
      <c r="C64" s="604"/>
      <c r="D64" s="604"/>
      <c r="E64" s="604"/>
      <c r="F64" s="604"/>
      <c r="G64" s="604"/>
      <c r="H64" s="604"/>
      <c r="I64" s="604"/>
      <c r="J64" s="604"/>
      <c r="K64" s="563"/>
      <c r="L64" s="604"/>
      <c r="M64" s="604"/>
      <c r="N64" s="604"/>
      <c r="O64" s="604"/>
      <c r="Q64" s="563"/>
      <c r="S64" s="555"/>
      <c r="T64" s="571"/>
      <c r="V64" s="572"/>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c r="BN64" s="517"/>
      <c r="BO64" s="517"/>
      <c r="BP64" s="517"/>
      <c r="BQ64" s="517"/>
    </row>
    <row r="65" spans="1:71">
      <c r="A65" s="565"/>
      <c r="C65" s="573" t="str">
        <f>C5</f>
        <v>Formula Rate calculation</v>
      </c>
      <c r="D65" s="573"/>
      <c r="E65" s="604"/>
      <c r="F65" s="604"/>
      <c r="G65" s="604"/>
      <c r="H65" s="604"/>
      <c r="I65" s="604"/>
      <c r="J65" s="604"/>
      <c r="K65" s="604" t="str">
        <f>G5</f>
        <v xml:space="preserve">     Rate Formula Template</v>
      </c>
      <c r="L65" s="604"/>
      <c r="M65" s="604"/>
      <c r="N65" s="604"/>
      <c r="O65" s="604"/>
      <c r="Q65" s="563"/>
      <c r="S65" s="610"/>
      <c r="T65" s="571"/>
      <c r="U65" s="555" t="str">
        <f>+N4</f>
        <v>Attachment MM - GRE</v>
      </c>
      <c r="V65" s="572"/>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row>
    <row r="66" spans="1:71">
      <c r="A66" s="565"/>
      <c r="C66" s="573"/>
      <c r="D66" s="573"/>
      <c r="E66" s="604"/>
      <c r="F66" s="604"/>
      <c r="G66" s="604"/>
      <c r="H66" s="604"/>
      <c r="I66" s="604"/>
      <c r="J66" s="604"/>
      <c r="K66" s="604" t="str">
        <f>G6</f>
        <v xml:space="preserve"> Utilizing Attachment O-GRE Data</v>
      </c>
      <c r="L66" s="604"/>
      <c r="M66" s="604"/>
      <c r="N66" s="604"/>
      <c r="O66" s="604"/>
      <c r="P66" s="563"/>
      <c r="Q66" s="563"/>
      <c r="T66" s="571"/>
      <c r="U66" s="610" t="str">
        <f>N5</f>
        <v>For the 12 months ending 12/31/2015</v>
      </c>
      <c r="V66" s="572"/>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c r="BN66" s="517"/>
      <c r="BO66" s="517"/>
      <c r="BP66" s="517"/>
      <c r="BQ66" s="517"/>
    </row>
    <row r="67" spans="1:71" ht="14.25" customHeight="1">
      <c r="A67" s="565"/>
      <c r="C67" s="604"/>
      <c r="D67" s="604"/>
      <c r="E67" s="604"/>
      <c r="F67" s="604"/>
      <c r="G67" s="604"/>
      <c r="H67" s="604"/>
      <c r="I67" s="604"/>
      <c r="J67" s="604"/>
      <c r="K67" s="604"/>
      <c r="L67" s="604"/>
      <c r="M67" s="604"/>
      <c r="N67" s="604"/>
      <c r="O67" s="604"/>
      <c r="Q67" s="563"/>
      <c r="S67" s="604"/>
      <c r="T67" s="571"/>
      <c r="U67" s="610" t="s">
        <v>499</v>
      </c>
      <c r="V67" s="572"/>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row>
    <row r="68" spans="1:71">
      <c r="A68" s="565"/>
      <c r="E68" s="604"/>
      <c r="F68" s="604"/>
      <c r="G68" s="604"/>
      <c r="H68" s="604"/>
      <c r="I68" s="604"/>
      <c r="J68" s="604"/>
      <c r="K68" s="604" t="str">
        <f>G8</f>
        <v>Great River Energy</v>
      </c>
      <c r="L68" s="604"/>
      <c r="M68" s="604"/>
      <c r="N68" s="604"/>
      <c r="O68" s="604"/>
      <c r="P68" s="604"/>
      <c r="Q68" s="563"/>
      <c r="R68" s="563"/>
      <c r="S68" s="563"/>
      <c r="T68" s="571"/>
      <c r="U68" s="561"/>
      <c r="V68" s="572"/>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row>
    <row r="69" spans="1:71">
      <c r="A69" s="565"/>
      <c r="E69" s="573"/>
      <c r="F69" s="573"/>
      <c r="G69" s="573"/>
      <c r="H69" s="573"/>
      <c r="I69" s="573"/>
      <c r="J69" s="573"/>
      <c r="K69" s="573"/>
      <c r="L69" s="573"/>
      <c r="M69" s="573"/>
      <c r="N69" s="573"/>
      <c r="O69" s="573"/>
      <c r="P69" s="573"/>
      <c r="Q69" s="573"/>
      <c r="R69" s="573"/>
      <c r="S69" s="573"/>
      <c r="T69" s="571"/>
      <c r="U69" s="561"/>
      <c r="V69" s="572"/>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c r="BP69" s="517"/>
      <c r="BQ69" s="517"/>
    </row>
    <row r="70" spans="1:71" ht="15.75">
      <c r="A70" s="565"/>
      <c r="C70" s="604"/>
      <c r="D70" s="604"/>
      <c r="E70" s="579"/>
      <c r="F70" s="579"/>
      <c r="G70" s="579"/>
      <c r="H70" s="579"/>
      <c r="I70" s="579"/>
      <c r="J70" s="579"/>
      <c r="K70" s="591" t="s">
        <v>631</v>
      </c>
      <c r="L70" s="559"/>
      <c r="M70" s="559"/>
      <c r="N70" s="559"/>
      <c r="O70" s="559"/>
      <c r="P70" s="559"/>
      <c r="Q70" s="563"/>
      <c r="R70" s="563"/>
      <c r="S70" s="563"/>
      <c r="T70" s="571"/>
      <c r="U70" s="561"/>
      <c r="V70" s="572"/>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c r="BP70" s="517"/>
      <c r="BQ70" s="517"/>
    </row>
    <row r="71" spans="1:71" ht="15.75">
      <c r="A71" s="565"/>
      <c r="C71" s="604"/>
      <c r="D71" s="604"/>
      <c r="E71" s="579"/>
      <c r="F71" s="579"/>
      <c r="G71" s="579"/>
      <c r="H71" s="579"/>
      <c r="I71" s="579"/>
      <c r="J71" s="579"/>
      <c r="L71" s="559"/>
      <c r="M71" s="559"/>
      <c r="N71" s="559"/>
      <c r="O71" s="559"/>
      <c r="P71" s="559"/>
      <c r="Q71" s="563"/>
      <c r="R71" s="563"/>
      <c r="S71" s="563"/>
      <c r="T71" s="571"/>
      <c r="U71" s="561"/>
      <c r="V71" s="572"/>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7"/>
      <c r="AY71" s="517"/>
      <c r="AZ71" s="517"/>
      <c r="BA71" s="517"/>
      <c r="BB71" s="517"/>
      <c r="BC71" s="517"/>
      <c r="BD71" s="517"/>
      <c r="BE71" s="517"/>
      <c r="BF71" s="517"/>
      <c r="BG71" s="517"/>
      <c r="BH71" s="517"/>
      <c r="BI71" s="517"/>
      <c r="BJ71" s="517"/>
      <c r="BK71" s="517"/>
      <c r="BL71" s="517"/>
      <c r="BM71" s="517"/>
      <c r="BN71" s="517"/>
      <c r="BO71" s="517"/>
      <c r="BP71" s="517"/>
      <c r="BQ71" s="517"/>
    </row>
    <row r="72" spans="1:71" ht="15.75">
      <c r="A72" s="565"/>
      <c r="C72" s="611">
        <v>-1</v>
      </c>
      <c r="D72" s="611">
        <v>-2</v>
      </c>
      <c r="E72" s="611">
        <v>-3</v>
      </c>
      <c r="F72" s="611">
        <v>-4</v>
      </c>
      <c r="G72" s="663" t="s">
        <v>289</v>
      </c>
      <c r="H72" s="663" t="s">
        <v>632</v>
      </c>
      <c r="I72" s="663" t="s">
        <v>633</v>
      </c>
      <c r="J72" s="611">
        <v>-8</v>
      </c>
      <c r="K72" s="611">
        <v>-9</v>
      </c>
      <c r="L72" s="611">
        <v>-10</v>
      </c>
      <c r="M72" s="611">
        <v>-11</v>
      </c>
      <c r="N72" s="611">
        <v>-12</v>
      </c>
      <c r="O72" s="611" t="s">
        <v>634</v>
      </c>
      <c r="P72" s="611" t="s">
        <v>635</v>
      </c>
      <c r="Q72" s="611">
        <v>-13</v>
      </c>
      <c r="R72" s="611">
        <v>-14</v>
      </c>
      <c r="S72" s="611" t="s">
        <v>636</v>
      </c>
      <c r="T72" s="611">
        <v>-15</v>
      </c>
      <c r="U72" s="611">
        <v>-16</v>
      </c>
      <c r="V72" s="561"/>
      <c r="W72" s="571"/>
      <c r="X72" s="572"/>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row>
    <row r="73" spans="1:71" ht="119.25" customHeight="1">
      <c r="A73" s="612" t="s">
        <v>504</v>
      </c>
      <c r="B73" s="613"/>
      <c r="C73" s="612" t="s">
        <v>505</v>
      </c>
      <c r="D73" s="614" t="s">
        <v>506</v>
      </c>
      <c r="E73" s="615" t="s">
        <v>507</v>
      </c>
      <c r="F73" s="614" t="s">
        <v>637</v>
      </c>
      <c r="G73" s="614" t="s">
        <v>638</v>
      </c>
      <c r="H73" s="615" t="s">
        <v>639</v>
      </c>
      <c r="I73" s="615" t="s">
        <v>640</v>
      </c>
      <c r="J73" s="615" t="s">
        <v>628</v>
      </c>
      <c r="K73" s="616" t="s">
        <v>508</v>
      </c>
      <c r="L73" s="615" t="s">
        <v>509</v>
      </c>
      <c r="M73" s="615" t="s">
        <v>494</v>
      </c>
      <c r="N73" s="616" t="s">
        <v>510</v>
      </c>
      <c r="O73" s="617" t="s">
        <v>497</v>
      </c>
      <c r="P73" s="616" t="s">
        <v>511</v>
      </c>
      <c r="Q73" s="615" t="s">
        <v>512</v>
      </c>
      <c r="R73" s="617" t="s">
        <v>513</v>
      </c>
      <c r="S73" s="617" t="s">
        <v>514</v>
      </c>
      <c r="T73" s="618" t="s">
        <v>515</v>
      </c>
      <c r="U73" s="617" t="s">
        <v>641</v>
      </c>
      <c r="V73" s="561"/>
      <c r="W73" s="571"/>
      <c r="X73" s="572"/>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row>
    <row r="74" spans="1:71" s="629" customFormat="1" ht="48" customHeight="1">
      <c r="A74" s="619"/>
      <c r="B74" s="620"/>
      <c r="C74" s="620"/>
      <c r="D74" s="620"/>
      <c r="E74" s="621" t="s">
        <v>30</v>
      </c>
      <c r="F74" s="621"/>
      <c r="G74" s="664" t="s">
        <v>642</v>
      </c>
      <c r="H74" s="665" t="s">
        <v>643</v>
      </c>
      <c r="I74" s="666" t="s">
        <v>644</v>
      </c>
      <c r="J74" s="665" t="s">
        <v>645</v>
      </c>
      <c r="K74" s="667" t="s">
        <v>646</v>
      </c>
      <c r="L74" s="665" t="s">
        <v>647</v>
      </c>
      <c r="M74" s="621" t="s">
        <v>519</v>
      </c>
      <c r="N74" s="668" t="s">
        <v>648</v>
      </c>
      <c r="O74" s="623" t="s">
        <v>521</v>
      </c>
      <c r="P74" s="622" t="s">
        <v>649</v>
      </c>
      <c r="Q74" s="621" t="s">
        <v>523</v>
      </c>
      <c r="R74" s="622" t="s">
        <v>650</v>
      </c>
      <c r="S74" s="622" t="s">
        <v>651</v>
      </c>
      <c r="T74" s="624" t="s">
        <v>526</v>
      </c>
      <c r="U74" s="625" t="s">
        <v>652</v>
      </c>
      <c r="V74" s="626"/>
      <c r="W74" s="627"/>
      <c r="X74" s="626"/>
      <c r="Y74" s="628"/>
      <c r="Z74" s="628"/>
      <c r="AA74" s="628"/>
      <c r="AB74" s="628"/>
      <c r="AC74" s="628"/>
      <c r="AD74" s="628"/>
      <c r="AE74" s="628"/>
      <c r="AF74" s="628"/>
      <c r="AG74" s="628"/>
      <c r="AH74" s="628"/>
      <c r="AI74" s="628"/>
      <c r="AJ74" s="628"/>
      <c r="AK74" s="628"/>
      <c r="AL74" s="628"/>
      <c r="AM74" s="628"/>
      <c r="AN74" s="628"/>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628"/>
    </row>
    <row r="75" spans="1:71">
      <c r="A75" s="630"/>
      <c r="B75" s="559"/>
      <c r="C75" s="559"/>
      <c r="D75" s="559"/>
      <c r="E75" s="559"/>
      <c r="F75" s="559"/>
      <c r="G75" s="559"/>
      <c r="H75" s="559"/>
      <c r="I75" s="559"/>
      <c r="J75" s="559"/>
      <c r="K75" s="631"/>
      <c r="L75" s="559"/>
      <c r="M75" s="559"/>
      <c r="N75" s="631"/>
      <c r="O75" s="631"/>
      <c r="P75" s="631"/>
      <c r="Q75" s="559"/>
      <c r="R75" s="631"/>
      <c r="S75" s="631"/>
      <c r="T75" s="563"/>
      <c r="U75" s="632"/>
      <c r="V75" s="561"/>
      <c r="W75" s="571"/>
      <c r="X75" s="572"/>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row>
    <row r="76" spans="1:71" ht="36" customHeight="1">
      <c r="A76" s="633" t="s">
        <v>528</v>
      </c>
      <c r="C76" s="669" t="s">
        <v>707</v>
      </c>
      <c r="D76" s="553" t="s">
        <v>708</v>
      </c>
      <c r="E76" s="294">
        <v>108202374.47846153</v>
      </c>
      <c r="F76" s="294">
        <v>2320397.1646153852</v>
      </c>
      <c r="G76" s="289">
        <f>$L$28</f>
        <v>0.15054113358611582</v>
      </c>
      <c r="H76" s="367">
        <f>F76*G76</f>
        <v>349315.21953120909</v>
      </c>
      <c r="I76" s="289">
        <f>$L$42</f>
        <v>1.3577060632689193E-2</v>
      </c>
      <c r="J76" s="553">
        <f>E76*I76</f>
        <v>1469070.1988950139</v>
      </c>
      <c r="K76" s="636">
        <f>+H76+J76</f>
        <v>1818385.4184262231</v>
      </c>
      <c r="L76" s="367">
        <f>E76-F76</f>
        <v>105881977.31384614</v>
      </c>
      <c r="M76" s="289">
        <f>$L$52</f>
        <v>7.3297633649809735E-2</v>
      </c>
      <c r="N76" s="637">
        <f>L76*M76</f>
        <v>7760898.3832677603</v>
      </c>
      <c r="O76" s="295">
        <f>L$54</f>
        <v>1.98E-3</v>
      </c>
      <c r="P76" s="638">
        <f>O76*L76</f>
        <v>209646.31508141535</v>
      </c>
      <c r="Q76" s="639">
        <v>2921072.5</v>
      </c>
      <c r="R76" s="638">
        <f>K76+N76+P76+Q76</f>
        <v>12710002.616775399</v>
      </c>
      <c r="S76" s="638">
        <f>+R76-P76</f>
        <v>12500356.301693983</v>
      </c>
      <c r="T76" s="294">
        <v>-563341</v>
      </c>
      <c r="U76" s="296">
        <f>R76+T76</f>
        <v>12146661.616775399</v>
      </c>
      <c r="V76" s="640"/>
      <c r="W76" s="640"/>
      <c r="X76" s="640"/>
      <c r="Y76" s="640"/>
      <c r="Z76" s="640"/>
      <c r="AA76" s="640"/>
    </row>
    <row r="77" spans="1:71">
      <c r="A77" s="633"/>
      <c r="K77" s="636"/>
      <c r="N77" s="637"/>
      <c r="O77" s="670"/>
      <c r="P77" s="671"/>
      <c r="Q77" s="600"/>
      <c r="R77" s="637"/>
      <c r="S77" s="671"/>
      <c r="T77" s="600"/>
      <c r="U77" s="637"/>
      <c r="V77" s="640"/>
      <c r="W77" s="640"/>
      <c r="X77" s="640"/>
      <c r="Y77" s="640"/>
      <c r="Z77" s="640"/>
      <c r="AA77" s="640"/>
    </row>
    <row r="78" spans="1:71">
      <c r="A78" s="633"/>
      <c r="K78" s="636"/>
      <c r="N78" s="637"/>
      <c r="O78" s="670"/>
      <c r="P78" s="671"/>
      <c r="Q78" s="600"/>
      <c r="R78" s="637"/>
      <c r="S78" s="671"/>
      <c r="T78" s="600"/>
      <c r="U78" s="637"/>
      <c r="V78" s="640"/>
      <c r="W78" s="640"/>
      <c r="X78" s="640"/>
      <c r="Y78" s="640"/>
      <c r="Z78" s="640"/>
      <c r="AA78" s="640"/>
    </row>
    <row r="79" spans="1:71">
      <c r="A79" s="633"/>
      <c r="K79" s="636"/>
      <c r="N79" s="637"/>
      <c r="O79" s="670"/>
      <c r="P79" s="671"/>
      <c r="Q79" s="600"/>
      <c r="R79" s="637"/>
      <c r="S79" s="671"/>
      <c r="T79" s="600"/>
      <c r="U79" s="637"/>
      <c r="V79" s="640"/>
      <c r="W79" s="640"/>
      <c r="X79" s="640"/>
      <c r="Y79" s="640"/>
      <c r="Z79" s="640"/>
      <c r="AA79" s="640"/>
    </row>
    <row r="80" spans="1:71">
      <c r="A80" s="633"/>
      <c r="K80" s="636"/>
      <c r="N80" s="637"/>
      <c r="O80" s="670"/>
      <c r="P80" s="671"/>
      <c r="Q80" s="600"/>
      <c r="R80" s="637"/>
      <c r="S80" s="671"/>
      <c r="T80" s="600"/>
      <c r="U80" s="637"/>
      <c r="V80" s="640"/>
      <c r="W80" s="640"/>
      <c r="X80" s="640"/>
      <c r="Y80" s="640"/>
      <c r="Z80" s="640"/>
      <c r="AA80" s="640"/>
    </row>
    <row r="81" spans="1:27">
      <c r="A81" s="633"/>
      <c r="K81" s="636"/>
      <c r="N81" s="637"/>
      <c r="O81" s="670"/>
      <c r="P81" s="671"/>
      <c r="Q81" s="600"/>
      <c r="R81" s="637"/>
      <c r="S81" s="671"/>
      <c r="T81" s="600"/>
      <c r="U81" s="637"/>
      <c r="V81" s="640"/>
      <c r="W81" s="640"/>
      <c r="X81" s="640"/>
      <c r="Y81" s="640"/>
      <c r="Z81" s="640"/>
      <c r="AA81" s="640"/>
    </row>
    <row r="82" spans="1:27">
      <c r="A82" s="633"/>
      <c r="C82" s="640"/>
      <c r="D82" s="640"/>
      <c r="E82" s="640"/>
      <c r="F82" s="640"/>
      <c r="G82" s="640"/>
      <c r="H82" s="640"/>
      <c r="I82" s="640"/>
      <c r="J82" s="640"/>
      <c r="K82" s="644"/>
      <c r="L82" s="640"/>
      <c r="M82" s="640"/>
      <c r="N82" s="645"/>
      <c r="O82" s="646"/>
      <c r="P82" s="647"/>
      <c r="Q82" s="648"/>
      <c r="R82" s="645"/>
      <c r="S82" s="647"/>
      <c r="T82" s="648"/>
      <c r="U82" s="645"/>
      <c r="V82" s="640"/>
      <c r="W82" s="640"/>
      <c r="X82" s="640"/>
      <c r="Y82" s="640"/>
      <c r="Z82" s="640"/>
      <c r="AA82" s="640"/>
    </row>
    <row r="83" spans="1:27">
      <c r="A83" s="633"/>
      <c r="C83" s="640"/>
      <c r="D83" s="640"/>
      <c r="E83" s="640"/>
      <c r="F83" s="640"/>
      <c r="G83" s="640"/>
      <c r="H83" s="640"/>
      <c r="I83" s="640"/>
      <c r="J83" s="640"/>
      <c r="K83" s="644"/>
      <c r="L83" s="640"/>
      <c r="M83" s="640"/>
      <c r="N83" s="645"/>
      <c r="O83" s="646"/>
      <c r="P83" s="647"/>
      <c r="Q83" s="648"/>
      <c r="R83" s="645"/>
      <c r="S83" s="647"/>
      <c r="T83" s="648"/>
      <c r="U83" s="645"/>
      <c r="V83" s="640"/>
      <c r="W83" s="640"/>
      <c r="X83" s="640"/>
      <c r="Y83" s="640"/>
      <c r="Z83" s="640"/>
      <c r="AA83" s="640"/>
    </row>
    <row r="84" spans="1:27">
      <c r="A84" s="633"/>
      <c r="C84" s="640"/>
      <c r="D84" s="640"/>
      <c r="E84" s="640"/>
      <c r="F84" s="640"/>
      <c r="G84" s="640"/>
      <c r="H84" s="640"/>
      <c r="I84" s="640"/>
      <c r="J84" s="640"/>
      <c r="K84" s="644"/>
      <c r="L84" s="640"/>
      <c r="M84" s="640"/>
      <c r="N84" s="645"/>
      <c r="O84" s="646"/>
      <c r="P84" s="647"/>
      <c r="Q84" s="648"/>
      <c r="R84" s="645"/>
      <c r="S84" s="647"/>
      <c r="T84" s="648"/>
      <c r="U84" s="645"/>
      <c r="V84" s="640"/>
      <c r="W84" s="640"/>
      <c r="X84" s="640"/>
      <c r="Y84" s="640"/>
      <c r="Z84" s="640"/>
      <c r="AA84" s="640"/>
    </row>
    <row r="85" spans="1:27">
      <c r="A85" s="633"/>
      <c r="C85" s="640"/>
      <c r="D85" s="640"/>
      <c r="E85" s="640"/>
      <c r="F85" s="640"/>
      <c r="G85" s="640"/>
      <c r="H85" s="640"/>
      <c r="I85" s="640"/>
      <c r="J85" s="640"/>
      <c r="K85" s="644"/>
      <c r="L85" s="640"/>
      <c r="M85" s="640"/>
      <c r="N85" s="645"/>
      <c r="O85" s="646"/>
      <c r="P85" s="647"/>
      <c r="Q85" s="648"/>
      <c r="R85" s="645"/>
      <c r="S85" s="647"/>
      <c r="T85" s="648"/>
      <c r="U85" s="645"/>
      <c r="V85" s="640"/>
      <c r="W85" s="640"/>
      <c r="X85" s="640"/>
      <c r="Y85" s="640"/>
      <c r="Z85" s="640"/>
      <c r="AA85" s="640"/>
    </row>
    <row r="86" spans="1:27">
      <c r="A86" s="633"/>
      <c r="C86" s="640"/>
      <c r="D86" s="640"/>
      <c r="E86" s="640"/>
      <c r="F86" s="640"/>
      <c r="G86" s="640"/>
      <c r="H86" s="640"/>
      <c r="I86" s="640"/>
      <c r="J86" s="640"/>
      <c r="K86" s="644"/>
      <c r="L86" s="640"/>
      <c r="M86" s="640"/>
      <c r="N86" s="645"/>
      <c r="O86" s="646"/>
      <c r="P86" s="647"/>
      <c r="Q86" s="648"/>
      <c r="R86" s="645"/>
      <c r="S86" s="647"/>
      <c r="T86" s="648"/>
      <c r="U86" s="645"/>
      <c r="V86" s="640"/>
      <c r="W86" s="640"/>
      <c r="X86" s="640"/>
      <c r="Y86" s="640"/>
      <c r="Z86" s="640"/>
      <c r="AA86" s="640"/>
    </row>
    <row r="87" spans="1:27">
      <c r="A87" s="633"/>
      <c r="C87" s="640"/>
      <c r="D87" s="640"/>
      <c r="E87" s="640"/>
      <c r="F87" s="640"/>
      <c r="G87" s="640"/>
      <c r="H87" s="640"/>
      <c r="I87" s="640"/>
      <c r="J87" s="640"/>
      <c r="K87" s="644"/>
      <c r="L87" s="640"/>
      <c r="M87" s="640"/>
      <c r="N87" s="645"/>
      <c r="O87" s="646"/>
      <c r="P87" s="647"/>
      <c r="Q87" s="648"/>
      <c r="R87" s="645"/>
      <c r="S87" s="647"/>
      <c r="T87" s="648"/>
      <c r="U87" s="645"/>
      <c r="V87" s="640"/>
      <c r="W87" s="640"/>
      <c r="X87" s="640"/>
      <c r="Y87" s="640"/>
      <c r="Z87" s="640"/>
      <c r="AA87" s="640"/>
    </row>
    <row r="88" spans="1:27">
      <c r="A88" s="633"/>
      <c r="C88" s="640"/>
      <c r="D88" s="640"/>
      <c r="E88" s="640"/>
      <c r="F88" s="640"/>
      <c r="G88" s="640"/>
      <c r="H88" s="640"/>
      <c r="I88" s="640"/>
      <c r="J88" s="640"/>
      <c r="K88" s="644"/>
      <c r="L88" s="640"/>
      <c r="M88" s="640"/>
      <c r="N88" s="645"/>
      <c r="O88" s="646"/>
      <c r="P88" s="647"/>
      <c r="Q88" s="648"/>
      <c r="R88" s="645"/>
      <c r="S88" s="647"/>
      <c r="T88" s="648"/>
      <c r="U88" s="645"/>
      <c r="V88" s="640"/>
      <c r="W88" s="640"/>
      <c r="X88" s="640"/>
      <c r="Y88" s="640"/>
      <c r="Z88" s="640"/>
      <c r="AA88" s="640"/>
    </row>
    <row r="89" spans="1:27">
      <c r="A89" s="633"/>
      <c r="C89" s="640"/>
      <c r="D89" s="640"/>
      <c r="E89" s="640"/>
      <c r="F89" s="640"/>
      <c r="G89" s="640"/>
      <c r="H89" s="640"/>
      <c r="I89" s="640"/>
      <c r="J89" s="640"/>
      <c r="K89" s="644"/>
      <c r="L89" s="640"/>
      <c r="M89" s="640"/>
      <c r="N89" s="645"/>
      <c r="O89" s="646"/>
      <c r="P89" s="647"/>
      <c r="Q89" s="648"/>
      <c r="R89" s="645"/>
      <c r="S89" s="647"/>
      <c r="T89" s="648"/>
      <c r="U89" s="645"/>
      <c r="V89" s="640"/>
      <c r="W89" s="640"/>
      <c r="X89" s="640"/>
      <c r="Y89" s="640"/>
      <c r="Z89" s="640"/>
      <c r="AA89" s="640"/>
    </row>
    <row r="90" spans="1:27">
      <c r="A90" s="633"/>
      <c r="C90" s="640"/>
      <c r="D90" s="640"/>
      <c r="E90" s="640"/>
      <c r="F90" s="640"/>
      <c r="G90" s="640"/>
      <c r="H90" s="640"/>
      <c r="I90" s="640"/>
      <c r="J90" s="640"/>
      <c r="K90" s="644"/>
      <c r="L90" s="640"/>
      <c r="M90" s="640"/>
      <c r="N90" s="645"/>
      <c r="O90" s="646"/>
      <c r="P90" s="647"/>
      <c r="Q90" s="648"/>
      <c r="R90" s="645"/>
      <c r="S90" s="647"/>
      <c r="T90" s="648"/>
      <c r="U90" s="645"/>
      <c r="V90" s="640"/>
      <c r="W90" s="640"/>
      <c r="X90" s="640"/>
      <c r="Y90" s="640"/>
      <c r="Z90" s="640"/>
      <c r="AA90" s="640"/>
    </row>
    <row r="91" spans="1:27">
      <c r="A91" s="633"/>
      <c r="C91" s="640"/>
      <c r="D91" s="640"/>
      <c r="E91" s="640"/>
      <c r="F91" s="640"/>
      <c r="G91" s="640"/>
      <c r="H91" s="640"/>
      <c r="I91" s="640"/>
      <c r="J91" s="640"/>
      <c r="K91" s="644"/>
      <c r="L91" s="640"/>
      <c r="M91" s="640"/>
      <c r="N91" s="645"/>
      <c r="O91" s="646"/>
      <c r="P91" s="647"/>
      <c r="Q91" s="648"/>
      <c r="R91" s="645"/>
      <c r="S91" s="647"/>
      <c r="T91" s="648"/>
      <c r="U91" s="645"/>
      <c r="V91" s="640"/>
      <c r="W91" s="640"/>
      <c r="X91" s="640"/>
      <c r="Y91" s="640"/>
      <c r="Z91" s="640"/>
      <c r="AA91" s="640"/>
    </row>
    <row r="92" spans="1:27">
      <c r="A92" s="633"/>
      <c r="C92" s="640"/>
      <c r="D92" s="640"/>
      <c r="E92" s="640"/>
      <c r="F92" s="640"/>
      <c r="G92" s="640"/>
      <c r="H92" s="640"/>
      <c r="I92" s="640"/>
      <c r="J92" s="640"/>
      <c r="K92" s="644"/>
      <c r="L92" s="640"/>
      <c r="M92" s="640"/>
      <c r="N92" s="645"/>
      <c r="O92" s="646"/>
      <c r="P92" s="647"/>
      <c r="Q92" s="648"/>
      <c r="R92" s="645"/>
      <c r="S92" s="647"/>
      <c r="T92" s="648"/>
      <c r="U92" s="645"/>
      <c r="V92" s="640"/>
      <c r="W92" s="640"/>
      <c r="X92" s="640"/>
      <c r="Y92" s="640"/>
      <c r="Z92" s="640"/>
      <c r="AA92" s="640"/>
    </row>
    <row r="93" spans="1:27">
      <c r="A93" s="649"/>
      <c r="B93" s="650"/>
      <c r="C93" s="651"/>
      <c r="D93" s="651"/>
      <c r="E93" s="651"/>
      <c r="F93" s="651"/>
      <c r="G93" s="651"/>
      <c r="H93" s="651"/>
      <c r="I93" s="651"/>
      <c r="J93" s="651"/>
      <c r="K93" s="652"/>
      <c r="L93" s="651"/>
      <c r="M93" s="651"/>
      <c r="N93" s="653"/>
      <c r="O93" s="654"/>
      <c r="P93" s="655"/>
      <c r="Q93" s="656"/>
      <c r="R93" s="653"/>
      <c r="S93" s="655"/>
      <c r="T93" s="656"/>
      <c r="U93" s="653"/>
      <c r="V93" s="640"/>
      <c r="W93" s="640"/>
      <c r="X93" s="640"/>
      <c r="Y93" s="640"/>
      <c r="Z93" s="640"/>
      <c r="AA93" s="640"/>
    </row>
    <row r="94" spans="1:27">
      <c r="A94" s="590" t="s">
        <v>548</v>
      </c>
      <c r="B94" s="597"/>
      <c r="C94" s="573" t="s">
        <v>654</v>
      </c>
      <c r="D94" s="573"/>
      <c r="E94" s="589"/>
      <c r="F94" s="589"/>
      <c r="G94" s="589"/>
      <c r="H94" s="589"/>
      <c r="I94" s="589"/>
      <c r="J94" s="589"/>
      <c r="K94" s="563"/>
      <c r="L94" s="563"/>
      <c r="M94" s="563"/>
      <c r="N94" s="563"/>
      <c r="O94" s="563"/>
      <c r="P94" s="551">
        <f>SUM(P76:P93)</f>
        <v>209646.31508141535</v>
      </c>
      <c r="Q94" s="563"/>
      <c r="R94" s="297">
        <f>SUM(R76:R93)</f>
        <v>12710002.616775399</v>
      </c>
      <c r="S94" s="297">
        <f>SUM(S76:S93)</f>
        <v>12500356.301693983</v>
      </c>
      <c r="T94" s="297">
        <f>SUM(T76:T93)</f>
        <v>-563341</v>
      </c>
      <c r="U94" s="297">
        <f>SUM(U76:U93)</f>
        <v>12146661.616775399</v>
      </c>
      <c r="V94" s="640"/>
      <c r="W94" s="640"/>
      <c r="X94" s="640"/>
      <c r="Y94" s="640"/>
      <c r="Z94" s="640"/>
      <c r="AA94" s="640"/>
    </row>
    <row r="95" spans="1:27">
      <c r="A95" s="640"/>
      <c r="B95" s="640"/>
      <c r="C95" s="640"/>
      <c r="D95" s="640"/>
      <c r="E95" s="640"/>
      <c r="F95" s="640"/>
      <c r="G95" s="640"/>
      <c r="H95" s="640"/>
      <c r="I95" s="640"/>
      <c r="J95" s="640"/>
      <c r="K95" s="640"/>
      <c r="L95" s="640"/>
      <c r="M95" s="640"/>
      <c r="N95" s="640"/>
      <c r="O95" s="640"/>
      <c r="P95" s="640"/>
      <c r="Q95" s="640"/>
      <c r="R95" s="640"/>
      <c r="S95" s="640"/>
      <c r="T95" s="640"/>
      <c r="U95" s="640"/>
      <c r="V95" s="640"/>
      <c r="W95" s="640"/>
      <c r="X95" s="640"/>
      <c r="Y95" s="640"/>
      <c r="Z95" s="640"/>
      <c r="AA95" s="640"/>
    </row>
    <row r="96" spans="1:27">
      <c r="A96" s="298">
        <v>3</v>
      </c>
      <c r="B96" s="604"/>
      <c r="C96" s="604" t="s">
        <v>664</v>
      </c>
      <c r="D96" s="640"/>
      <c r="E96" s="640"/>
      <c r="F96" s="640"/>
      <c r="G96" s="640"/>
      <c r="H96" s="640"/>
      <c r="I96" s="640"/>
      <c r="J96" s="640"/>
      <c r="K96" s="640"/>
      <c r="L96" s="640"/>
      <c r="M96" s="640"/>
      <c r="N96" s="640"/>
      <c r="O96" s="640"/>
      <c r="P96" s="640"/>
      <c r="Q96" s="640"/>
      <c r="R96" s="551"/>
      <c r="S96" s="551">
        <f>S94</f>
        <v>12500356.301693983</v>
      </c>
      <c r="T96" s="640"/>
      <c r="U96" s="640"/>
      <c r="V96" s="640"/>
      <c r="W96" s="640"/>
      <c r="X96" s="640"/>
      <c r="Y96" s="640"/>
      <c r="Z96" s="640"/>
      <c r="AA96" s="640"/>
    </row>
    <row r="97" spans="1:26">
      <c r="A97" s="640"/>
      <c r="B97" s="640"/>
      <c r="C97" s="640"/>
      <c r="D97" s="640"/>
      <c r="E97" s="640"/>
      <c r="F97" s="640"/>
      <c r="G97" s="640"/>
      <c r="H97" s="640"/>
      <c r="I97" s="640"/>
      <c r="J97" s="640"/>
      <c r="K97" s="640"/>
      <c r="L97" s="640"/>
      <c r="M97" s="640"/>
      <c r="N97" s="640"/>
      <c r="O97" s="640"/>
      <c r="P97" s="640"/>
      <c r="Q97" s="640"/>
      <c r="R97" s="640"/>
      <c r="S97" s="640"/>
      <c r="T97" s="640"/>
      <c r="U97" s="640"/>
      <c r="V97" s="640"/>
      <c r="W97" s="640"/>
      <c r="X97" s="640"/>
      <c r="Y97" s="640"/>
      <c r="Z97" s="640"/>
    </row>
    <row r="98" spans="1:26">
      <c r="A98" s="640"/>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row>
    <row r="99" spans="1:26">
      <c r="A99" s="640" t="s">
        <v>32</v>
      </c>
      <c r="B99" s="640"/>
      <c r="C99" s="640"/>
      <c r="D99" s="640"/>
      <c r="E99" s="640"/>
      <c r="F99" s="640"/>
      <c r="G99" s="640"/>
      <c r="H99" s="640"/>
      <c r="I99" s="640"/>
      <c r="J99" s="640"/>
      <c r="K99" s="640"/>
      <c r="L99" s="640"/>
      <c r="M99" s="640"/>
      <c r="N99" s="640"/>
      <c r="O99" s="640"/>
      <c r="P99" s="640"/>
      <c r="Q99" s="640"/>
      <c r="R99" s="640"/>
      <c r="S99" s="640"/>
      <c r="T99" s="640"/>
      <c r="U99" s="640"/>
      <c r="V99" s="640"/>
      <c r="W99" s="640"/>
      <c r="X99" s="640"/>
      <c r="Y99" s="640"/>
    </row>
    <row r="100" spans="1:26" ht="15.75" thickBot="1">
      <c r="A100" s="657" t="s">
        <v>33</v>
      </c>
      <c r="B100" s="640"/>
      <c r="C100" s="640"/>
      <c r="D100" s="640"/>
      <c r="E100" s="640"/>
      <c r="F100" s="640"/>
      <c r="G100" s="640"/>
      <c r="H100" s="640"/>
      <c r="I100" s="640"/>
      <c r="J100" s="640"/>
      <c r="K100" s="640"/>
      <c r="L100" s="640"/>
      <c r="M100" s="640"/>
      <c r="N100" s="640"/>
      <c r="O100" s="640"/>
      <c r="P100" s="640"/>
      <c r="Q100" s="640"/>
      <c r="R100" s="640"/>
      <c r="S100" s="640"/>
      <c r="T100" s="640"/>
      <c r="U100" s="640"/>
      <c r="V100" s="640"/>
      <c r="W100" s="640"/>
      <c r="X100" s="640"/>
      <c r="Y100" s="640"/>
    </row>
    <row r="101" spans="1:26">
      <c r="A101" s="658" t="s">
        <v>34</v>
      </c>
      <c r="B101" s="517"/>
      <c r="C101" s="685" t="s">
        <v>709</v>
      </c>
      <c r="D101" s="685"/>
      <c r="E101" s="685"/>
      <c r="F101" s="685"/>
      <c r="G101" s="685"/>
      <c r="H101" s="685"/>
      <c r="I101" s="685"/>
      <c r="J101" s="685"/>
      <c r="K101" s="685"/>
      <c r="L101" s="685"/>
      <c r="M101" s="685"/>
      <c r="N101" s="685"/>
      <c r="O101" s="685"/>
      <c r="P101" s="685"/>
      <c r="Q101" s="685"/>
      <c r="R101" s="685"/>
      <c r="S101" s="659"/>
      <c r="T101" s="640"/>
      <c r="U101" s="640"/>
      <c r="V101" s="640"/>
      <c r="W101" s="640"/>
      <c r="X101" s="640"/>
      <c r="Y101" s="640"/>
    </row>
    <row r="102" spans="1:26" ht="30" customHeight="1">
      <c r="A102" s="658" t="s">
        <v>35</v>
      </c>
      <c r="B102" s="517"/>
      <c r="C102" s="685" t="s">
        <v>665</v>
      </c>
      <c r="D102" s="685"/>
      <c r="E102" s="685"/>
      <c r="F102" s="685"/>
      <c r="G102" s="685"/>
      <c r="H102" s="685"/>
      <c r="I102" s="685"/>
      <c r="J102" s="685"/>
      <c r="K102" s="685"/>
      <c r="L102" s="685"/>
      <c r="M102" s="685"/>
      <c r="N102" s="685"/>
      <c r="O102" s="685"/>
      <c r="P102" s="685"/>
      <c r="Q102" s="685"/>
      <c r="R102" s="685"/>
      <c r="S102" s="659"/>
      <c r="T102" s="640"/>
      <c r="U102" s="640"/>
      <c r="V102" s="640"/>
      <c r="W102" s="640"/>
      <c r="X102" s="640"/>
      <c r="Y102" s="640"/>
    </row>
    <row r="103" spans="1:26" ht="33" customHeight="1">
      <c r="A103" s="658" t="s">
        <v>36</v>
      </c>
      <c r="B103" s="517"/>
      <c r="C103" s="685" t="s">
        <v>666</v>
      </c>
      <c r="D103" s="685"/>
      <c r="E103" s="685"/>
      <c r="F103" s="685"/>
      <c r="G103" s="685"/>
      <c r="H103" s="685"/>
      <c r="I103" s="685"/>
      <c r="J103" s="685"/>
      <c r="K103" s="685"/>
      <c r="L103" s="685"/>
      <c r="M103" s="685"/>
      <c r="N103" s="685"/>
      <c r="O103" s="685"/>
      <c r="P103" s="685"/>
      <c r="Q103" s="685"/>
      <c r="R103" s="685"/>
      <c r="S103" s="660"/>
      <c r="T103" s="640"/>
      <c r="U103" s="640"/>
      <c r="V103" s="640"/>
      <c r="W103" s="640"/>
      <c r="X103" s="640"/>
      <c r="Y103" s="640"/>
    </row>
    <row r="104" spans="1:26" ht="17.25" customHeight="1">
      <c r="A104" s="658" t="s">
        <v>37</v>
      </c>
      <c r="B104" s="517"/>
      <c r="C104" s="685" t="s">
        <v>655</v>
      </c>
      <c r="D104" s="685"/>
      <c r="E104" s="685"/>
      <c r="F104" s="685"/>
      <c r="G104" s="685"/>
      <c r="H104" s="685"/>
      <c r="I104" s="685"/>
      <c r="J104" s="685"/>
      <c r="K104" s="685"/>
      <c r="L104" s="685"/>
      <c r="M104" s="685"/>
      <c r="N104" s="685"/>
      <c r="O104" s="685"/>
      <c r="P104" s="685"/>
      <c r="Q104" s="685"/>
      <c r="R104" s="685"/>
      <c r="S104" s="660"/>
      <c r="T104" s="640"/>
      <c r="U104" s="640"/>
      <c r="V104" s="640"/>
      <c r="W104" s="640"/>
      <c r="X104" s="640"/>
      <c r="Y104" s="640"/>
    </row>
    <row r="105" spans="1:26" ht="17.25" customHeight="1">
      <c r="A105" s="658" t="s">
        <v>38</v>
      </c>
      <c r="B105" s="517"/>
      <c r="C105" s="684" t="s">
        <v>656</v>
      </c>
      <c r="D105" s="684"/>
      <c r="E105" s="684"/>
      <c r="F105" s="684"/>
      <c r="G105" s="684"/>
      <c r="H105" s="684"/>
      <c r="I105" s="684"/>
      <c r="J105" s="684"/>
      <c r="K105" s="684"/>
      <c r="L105" s="684"/>
      <c r="M105" s="684"/>
      <c r="N105" s="684"/>
      <c r="O105" s="684"/>
      <c r="P105" s="684"/>
      <c r="Q105" s="684"/>
      <c r="R105" s="684"/>
      <c r="S105" s="659"/>
      <c r="T105" s="640"/>
      <c r="U105" s="640"/>
      <c r="V105" s="640"/>
      <c r="W105" s="640"/>
      <c r="X105" s="640"/>
      <c r="Y105" s="640"/>
    </row>
    <row r="106" spans="1:26" ht="17.25" customHeight="1">
      <c r="A106" s="658" t="s">
        <v>39</v>
      </c>
      <c r="B106" s="517"/>
      <c r="C106" s="684" t="s">
        <v>710</v>
      </c>
      <c r="D106" s="684"/>
      <c r="E106" s="684"/>
      <c r="F106" s="684"/>
      <c r="G106" s="684"/>
      <c r="H106" s="684"/>
      <c r="I106" s="684"/>
      <c r="J106" s="684"/>
      <c r="K106" s="684"/>
      <c r="L106" s="684"/>
      <c r="M106" s="684"/>
      <c r="N106" s="684"/>
      <c r="O106" s="684"/>
      <c r="P106" s="684"/>
      <c r="Q106" s="684"/>
      <c r="R106" s="684"/>
      <c r="S106" s="659"/>
      <c r="T106" s="640"/>
      <c r="U106" s="640"/>
      <c r="V106" s="640"/>
      <c r="W106" s="640"/>
      <c r="X106" s="640"/>
      <c r="Y106" s="640"/>
    </row>
    <row r="107" spans="1:26" ht="15.75" customHeight="1">
      <c r="A107" s="658" t="s">
        <v>40</v>
      </c>
      <c r="B107" s="517"/>
      <c r="C107" s="684" t="s">
        <v>711</v>
      </c>
      <c r="D107" s="684"/>
      <c r="E107" s="684"/>
      <c r="F107" s="684"/>
      <c r="G107" s="684"/>
      <c r="H107" s="684"/>
      <c r="I107" s="684"/>
      <c r="J107" s="684"/>
      <c r="K107" s="684"/>
      <c r="L107" s="684"/>
      <c r="M107" s="684"/>
      <c r="N107" s="684"/>
      <c r="O107" s="684"/>
      <c r="P107" s="684"/>
      <c r="Q107" s="684"/>
      <c r="R107" s="684"/>
      <c r="S107" s="659"/>
      <c r="T107" s="640"/>
      <c r="U107" s="640"/>
      <c r="V107" s="640"/>
      <c r="W107" s="640"/>
      <c r="X107" s="640"/>
      <c r="Y107" s="640"/>
    </row>
    <row r="108" spans="1:26" ht="17.25" customHeight="1">
      <c r="A108" s="658" t="s">
        <v>41</v>
      </c>
      <c r="B108" s="517"/>
      <c r="C108" s="684" t="s">
        <v>657</v>
      </c>
      <c r="D108" s="684"/>
      <c r="E108" s="684"/>
      <c r="F108" s="684"/>
      <c r="G108" s="684"/>
      <c r="H108" s="684"/>
      <c r="I108" s="684"/>
      <c r="J108" s="684"/>
      <c r="K108" s="684"/>
      <c r="L108" s="684"/>
      <c r="M108" s="684"/>
      <c r="N108" s="684"/>
      <c r="O108" s="684"/>
      <c r="P108" s="684"/>
      <c r="Q108" s="684"/>
      <c r="R108" s="684"/>
      <c r="S108" s="640"/>
      <c r="T108" s="640"/>
      <c r="U108" s="640"/>
      <c r="V108" s="640"/>
      <c r="W108" s="640"/>
      <c r="X108" s="640"/>
      <c r="Y108" s="640"/>
    </row>
    <row r="109" spans="1:26" ht="15.75" customHeight="1">
      <c r="A109" s="658" t="s">
        <v>42</v>
      </c>
      <c r="B109" s="517"/>
      <c r="C109" s="684" t="s">
        <v>658</v>
      </c>
      <c r="D109" s="684"/>
      <c r="E109" s="684"/>
      <c r="F109" s="684"/>
      <c r="G109" s="684"/>
      <c r="H109" s="684"/>
      <c r="I109" s="684"/>
      <c r="J109" s="684"/>
      <c r="K109" s="684"/>
      <c r="L109" s="684"/>
      <c r="M109" s="684"/>
      <c r="N109" s="684"/>
      <c r="O109" s="684"/>
      <c r="P109" s="684"/>
      <c r="Q109" s="684"/>
      <c r="R109" s="684"/>
      <c r="S109" s="607"/>
      <c r="T109" s="640"/>
      <c r="U109" s="640"/>
      <c r="V109" s="640"/>
      <c r="W109" s="640"/>
      <c r="X109" s="640"/>
      <c r="Y109" s="640"/>
    </row>
    <row r="110" spans="1:26">
      <c r="B110" s="517"/>
      <c r="C110" s="588"/>
      <c r="D110" s="588"/>
      <c r="E110" s="589"/>
      <c r="F110" s="589"/>
      <c r="G110" s="589"/>
      <c r="H110" s="589"/>
      <c r="I110" s="589"/>
      <c r="J110" s="589"/>
      <c r="K110" s="563"/>
      <c r="L110" s="604"/>
      <c r="M110" s="604"/>
      <c r="N110" s="584"/>
      <c r="O110" s="604"/>
      <c r="Q110" s="563"/>
      <c r="R110" s="607"/>
      <c r="S110" s="607"/>
      <c r="T110" s="640"/>
      <c r="U110" s="640"/>
      <c r="V110" s="640"/>
      <c r="W110" s="640"/>
      <c r="X110" s="640"/>
      <c r="Y110" s="640"/>
    </row>
    <row r="111" spans="1:26">
      <c r="B111" s="517"/>
      <c r="C111" s="520"/>
      <c r="D111" s="588"/>
      <c r="E111" s="589"/>
      <c r="F111" s="589"/>
      <c r="G111" s="589"/>
      <c r="H111" s="589"/>
      <c r="I111" s="589"/>
      <c r="J111" s="589"/>
      <c r="K111" s="563"/>
      <c r="L111" s="604"/>
      <c r="M111" s="604"/>
      <c r="N111" s="584"/>
      <c r="O111" s="604"/>
      <c r="Q111" s="563"/>
      <c r="R111" s="607"/>
      <c r="S111" s="607"/>
      <c r="T111" s="640"/>
      <c r="U111" s="640"/>
      <c r="V111" s="640"/>
      <c r="W111" s="640"/>
      <c r="X111" s="640"/>
      <c r="Y111" s="640"/>
    </row>
    <row r="112" spans="1:26">
      <c r="B112" s="517"/>
      <c r="C112" s="588"/>
      <c r="D112" s="588"/>
      <c r="E112" s="589"/>
      <c r="F112" s="589"/>
      <c r="G112" s="589"/>
      <c r="H112" s="589"/>
      <c r="I112" s="589"/>
      <c r="J112" s="589"/>
      <c r="K112" s="563"/>
      <c r="L112" s="604"/>
      <c r="M112" s="604"/>
      <c r="N112" s="584"/>
      <c r="O112" s="604"/>
      <c r="Q112" s="563"/>
      <c r="R112" s="607"/>
      <c r="S112" s="607"/>
      <c r="T112" s="640"/>
      <c r="U112" s="640"/>
      <c r="V112" s="640"/>
      <c r="W112" s="640"/>
      <c r="X112" s="640"/>
      <c r="Y112" s="640"/>
    </row>
    <row r="113" spans="1:25">
      <c r="B113" s="517"/>
      <c r="C113" s="588"/>
      <c r="D113" s="588"/>
      <c r="E113" s="589"/>
      <c r="F113" s="589"/>
      <c r="G113" s="589"/>
      <c r="H113" s="589"/>
      <c r="I113" s="589"/>
      <c r="J113" s="589"/>
      <c r="K113" s="563"/>
      <c r="L113" s="604"/>
      <c r="M113" s="604"/>
      <c r="N113" s="584"/>
      <c r="O113" s="604"/>
      <c r="Q113" s="563"/>
      <c r="R113" s="607"/>
      <c r="S113" s="607"/>
      <c r="T113" s="640"/>
      <c r="U113" s="640"/>
      <c r="V113" s="640"/>
      <c r="W113" s="640"/>
      <c r="X113" s="640"/>
      <c r="Y113" s="640"/>
    </row>
    <row r="114" spans="1:25">
      <c r="B114" s="517"/>
      <c r="C114" s="588"/>
      <c r="D114" s="588"/>
      <c r="E114" s="589"/>
      <c r="F114" s="589"/>
      <c r="G114" s="589"/>
      <c r="H114" s="589"/>
      <c r="I114" s="589"/>
      <c r="J114" s="589"/>
      <c r="K114" s="563"/>
      <c r="L114" s="604"/>
      <c r="M114" s="604"/>
      <c r="N114" s="584"/>
      <c r="O114" s="604"/>
      <c r="Q114" s="563"/>
      <c r="R114" s="607"/>
      <c r="S114" s="607"/>
      <c r="T114" s="640"/>
      <c r="U114" s="640"/>
      <c r="V114" s="640"/>
      <c r="W114" s="640"/>
      <c r="X114" s="640"/>
      <c r="Y114" s="640"/>
    </row>
    <row r="115" spans="1:25">
      <c r="B115" s="517"/>
      <c r="C115" s="588"/>
      <c r="D115" s="588"/>
      <c r="E115" s="589"/>
      <c r="F115" s="589"/>
      <c r="G115" s="589"/>
      <c r="H115" s="589"/>
      <c r="I115" s="589"/>
      <c r="J115" s="589"/>
      <c r="K115" s="563"/>
      <c r="L115" s="604"/>
      <c r="M115" s="604"/>
      <c r="N115" s="584"/>
      <c r="O115" s="604"/>
      <c r="Q115" s="563"/>
      <c r="R115" s="607"/>
      <c r="S115" s="607"/>
      <c r="T115" s="640"/>
      <c r="U115" s="640"/>
      <c r="V115" s="640"/>
      <c r="W115" s="640"/>
      <c r="X115" s="640"/>
      <c r="Y115" s="640"/>
    </row>
    <row r="116" spans="1:25">
      <c r="B116" s="517"/>
      <c r="C116" s="588"/>
      <c r="D116" s="588"/>
      <c r="E116" s="589"/>
      <c r="F116" s="589"/>
      <c r="G116" s="589"/>
      <c r="H116" s="589"/>
      <c r="I116" s="589"/>
      <c r="J116" s="589"/>
      <c r="K116" s="563"/>
      <c r="L116" s="604"/>
      <c r="M116" s="604"/>
      <c r="N116" s="584"/>
      <c r="O116" s="604"/>
      <c r="Q116" s="563"/>
      <c r="R116" s="607"/>
      <c r="S116" s="607"/>
      <c r="T116" s="640"/>
      <c r="U116" s="640"/>
      <c r="V116" s="640"/>
      <c r="W116" s="640"/>
      <c r="X116" s="640"/>
      <c r="Y116" s="640"/>
    </row>
    <row r="117" spans="1:25">
      <c r="B117" s="517"/>
      <c r="C117" s="588"/>
      <c r="D117" s="588"/>
      <c r="E117" s="589"/>
      <c r="F117" s="589"/>
      <c r="G117" s="589"/>
      <c r="H117" s="589"/>
      <c r="I117" s="589"/>
      <c r="J117" s="589"/>
      <c r="K117" s="563"/>
      <c r="L117" s="604"/>
      <c r="M117" s="604"/>
      <c r="N117" s="584"/>
      <c r="O117" s="604"/>
      <c r="Q117" s="563"/>
      <c r="R117" s="607"/>
      <c r="S117" s="607"/>
      <c r="T117" s="640"/>
      <c r="U117" s="640"/>
      <c r="V117" s="640"/>
      <c r="W117" s="640"/>
      <c r="X117" s="640"/>
      <c r="Y117" s="640"/>
    </row>
    <row r="118" spans="1:25">
      <c r="B118" s="517"/>
      <c r="C118" s="588"/>
      <c r="D118" s="588"/>
      <c r="E118" s="589"/>
      <c r="F118" s="589"/>
      <c r="G118" s="589"/>
      <c r="H118" s="589"/>
      <c r="I118" s="589"/>
      <c r="J118" s="589"/>
      <c r="K118" s="563"/>
      <c r="L118" s="604"/>
      <c r="M118" s="604"/>
      <c r="N118" s="584"/>
      <c r="O118" s="604"/>
      <c r="Q118" s="563"/>
      <c r="R118" s="607"/>
      <c r="S118" s="607"/>
      <c r="T118" s="640"/>
      <c r="U118" s="640"/>
      <c r="V118" s="640"/>
      <c r="W118" s="640"/>
      <c r="X118" s="640"/>
      <c r="Y118" s="640"/>
    </row>
    <row r="119" spans="1:25">
      <c r="B119" s="517"/>
      <c r="C119" s="588"/>
      <c r="D119" s="588"/>
      <c r="E119" s="589"/>
      <c r="F119" s="589"/>
      <c r="G119" s="589"/>
      <c r="H119" s="589"/>
      <c r="I119" s="589"/>
      <c r="J119" s="589"/>
      <c r="K119" s="563"/>
      <c r="L119" s="604"/>
      <c r="M119" s="604"/>
      <c r="N119" s="584"/>
      <c r="O119" s="604"/>
      <c r="Q119" s="563"/>
      <c r="R119" s="607"/>
      <c r="S119" s="607"/>
      <c r="T119" s="640"/>
      <c r="U119" s="640"/>
      <c r="V119" s="640"/>
      <c r="W119" s="640"/>
      <c r="X119" s="640"/>
      <c r="Y119" s="640"/>
    </row>
    <row r="120" spans="1:25" ht="15.75">
      <c r="A120" s="605"/>
      <c r="B120" s="517"/>
      <c r="C120" s="588"/>
      <c r="D120" s="588"/>
      <c r="E120" s="589"/>
      <c r="F120" s="589"/>
      <c r="G120" s="589"/>
      <c r="H120" s="589"/>
      <c r="I120" s="589"/>
      <c r="J120" s="589"/>
      <c r="K120" s="563"/>
      <c r="L120" s="604"/>
      <c r="M120" s="604"/>
      <c r="N120" s="584"/>
      <c r="O120" s="604"/>
      <c r="Q120" s="563"/>
      <c r="R120" s="606"/>
      <c r="S120" s="585"/>
      <c r="T120" s="640"/>
      <c r="U120" s="640"/>
      <c r="V120" s="640"/>
      <c r="W120" s="640"/>
      <c r="X120" s="640"/>
      <c r="Y120" s="640"/>
    </row>
    <row r="121" spans="1:25" ht="15.75">
      <c r="A121" s="605"/>
      <c r="C121" s="640"/>
      <c r="D121" s="640"/>
      <c r="E121" s="640"/>
      <c r="F121" s="640"/>
      <c r="G121" s="640"/>
      <c r="H121" s="640"/>
      <c r="I121" s="640"/>
      <c r="J121" s="640"/>
      <c r="K121" s="640"/>
      <c r="L121" s="640"/>
      <c r="M121" s="640"/>
      <c r="N121" s="640"/>
      <c r="O121" s="640"/>
      <c r="P121" s="640"/>
      <c r="Q121" s="640"/>
      <c r="R121" s="640"/>
      <c r="S121" s="640"/>
      <c r="T121" s="640"/>
      <c r="U121" s="640"/>
      <c r="V121" s="640"/>
      <c r="W121" s="640"/>
      <c r="X121" s="640"/>
      <c r="Y121" s="640"/>
    </row>
    <row r="122" spans="1:25">
      <c r="C122" s="640"/>
      <c r="D122" s="640"/>
      <c r="E122" s="640"/>
      <c r="F122" s="640"/>
      <c r="G122" s="640"/>
      <c r="H122" s="640"/>
      <c r="I122" s="640"/>
      <c r="J122" s="640"/>
      <c r="K122" s="640"/>
      <c r="L122" s="640"/>
      <c r="M122" s="640"/>
      <c r="N122" s="640"/>
      <c r="O122" s="640"/>
      <c r="P122" s="640"/>
      <c r="Q122" s="640"/>
      <c r="R122" s="640"/>
      <c r="S122" s="640"/>
      <c r="T122" s="640"/>
      <c r="U122" s="640"/>
      <c r="V122" s="640"/>
      <c r="W122" s="640"/>
      <c r="X122" s="640"/>
      <c r="Y122" s="640"/>
    </row>
    <row r="123" spans="1:25">
      <c r="C123" s="640"/>
      <c r="D123" s="640"/>
      <c r="E123" s="640"/>
      <c r="F123" s="640"/>
      <c r="G123" s="640"/>
      <c r="H123" s="640"/>
      <c r="I123" s="640"/>
      <c r="J123" s="640"/>
      <c r="K123" s="640"/>
      <c r="L123" s="640"/>
      <c r="M123" s="640"/>
      <c r="N123" s="640"/>
      <c r="O123" s="640"/>
      <c r="P123" s="640"/>
      <c r="Q123" s="640"/>
      <c r="R123" s="640"/>
      <c r="S123" s="640"/>
      <c r="T123" s="640"/>
      <c r="U123" s="640"/>
      <c r="V123" s="640"/>
      <c r="W123" s="640"/>
      <c r="X123" s="640"/>
      <c r="Y123" s="640"/>
    </row>
    <row r="124" spans="1:25">
      <c r="C124" s="640"/>
      <c r="D124" s="640"/>
      <c r="E124" s="640"/>
      <c r="F124" s="640"/>
      <c r="G124" s="640"/>
      <c r="H124" s="640"/>
      <c r="I124" s="640"/>
      <c r="J124" s="640"/>
      <c r="K124" s="640"/>
      <c r="L124" s="640"/>
      <c r="M124" s="640"/>
      <c r="N124" s="640"/>
      <c r="O124" s="640"/>
      <c r="P124" s="640"/>
      <c r="Q124" s="640"/>
      <c r="R124" s="640"/>
      <c r="S124" s="640"/>
      <c r="T124" s="640"/>
      <c r="U124" s="640"/>
      <c r="V124" s="640"/>
      <c r="W124" s="640"/>
      <c r="X124" s="640"/>
      <c r="Y124" s="640"/>
    </row>
    <row r="125" spans="1:25">
      <c r="C125" s="640"/>
      <c r="D125" s="640"/>
      <c r="E125" s="640"/>
      <c r="F125" s="640"/>
      <c r="G125" s="640"/>
      <c r="H125" s="640"/>
      <c r="I125" s="640"/>
      <c r="J125" s="640"/>
      <c r="K125" s="640"/>
      <c r="L125" s="640"/>
      <c r="M125" s="640"/>
      <c r="N125" s="640"/>
      <c r="O125" s="640"/>
      <c r="P125" s="640"/>
      <c r="Q125" s="640"/>
      <c r="R125" s="640"/>
      <c r="S125" s="640"/>
      <c r="T125" s="640"/>
      <c r="U125" s="640"/>
      <c r="V125" s="640"/>
      <c r="W125" s="640"/>
      <c r="X125" s="640"/>
      <c r="Y125" s="640"/>
    </row>
    <row r="126" spans="1:25">
      <c r="C126" s="640"/>
      <c r="D126" s="640"/>
      <c r="E126" s="640"/>
      <c r="F126" s="640"/>
      <c r="G126" s="640"/>
      <c r="H126" s="640"/>
      <c r="I126" s="640"/>
      <c r="J126" s="640"/>
      <c r="K126" s="640"/>
      <c r="L126" s="640"/>
      <c r="M126" s="640"/>
      <c r="N126" s="640"/>
      <c r="O126" s="640"/>
      <c r="P126" s="640"/>
      <c r="Q126" s="640"/>
      <c r="R126" s="640"/>
      <c r="S126" s="640"/>
      <c r="T126" s="640"/>
      <c r="U126" s="640"/>
      <c r="V126" s="640"/>
      <c r="W126" s="640"/>
      <c r="X126" s="640"/>
      <c r="Y126" s="640"/>
    </row>
    <row r="127" spans="1:25">
      <c r="C127" s="640"/>
      <c r="D127" s="640"/>
      <c r="E127" s="640"/>
      <c r="F127" s="640"/>
      <c r="G127" s="640"/>
      <c r="H127" s="640"/>
      <c r="I127" s="640"/>
      <c r="J127" s="640"/>
      <c r="K127" s="640"/>
      <c r="L127" s="640"/>
      <c r="M127" s="640"/>
      <c r="N127" s="640"/>
      <c r="O127" s="640"/>
      <c r="P127" s="640"/>
      <c r="Q127" s="640"/>
      <c r="R127" s="640"/>
      <c r="S127" s="640"/>
      <c r="T127" s="640"/>
      <c r="U127" s="640"/>
      <c r="V127" s="640"/>
      <c r="W127" s="640"/>
      <c r="X127" s="640"/>
      <c r="Y127" s="640"/>
    </row>
    <row r="128" spans="1:25">
      <c r="C128" s="640"/>
      <c r="D128" s="640"/>
      <c r="E128" s="640"/>
      <c r="F128" s="640"/>
      <c r="G128" s="640"/>
      <c r="H128" s="640"/>
      <c r="I128" s="640"/>
      <c r="J128" s="640"/>
      <c r="K128" s="640"/>
      <c r="L128" s="640"/>
      <c r="M128" s="640"/>
      <c r="N128" s="640"/>
      <c r="O128" s="640"/>
      <c r="P128" s="640"/>
      <c r="Q128" s="640"/>
      <c r="R128" s="640"/>
      <c r="S128" s="640"/>
      <c r="T128" s="640"/>
      <c r="U128" s="640"/>
      <c r="V128" s="640"/>
      <c r="W128" s="640"/>
      <c r="X128" s="640"/>
      <c r="Y128" s="640"/>
    </row>
    <row r="129" spans="3:25">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row>
    <row r="130" spans="3:25">
      <c r="C130" s="640"/>
      <c r="D130" s="640"/>
      <c r="E130" s="640"/>
      <c r="F130" s="640"/>
      <c r="G130" s="640"/>
      <c r="H130" s="640"/>
      <c r="I130" s="640"/>
      <c r="J130" s="640"/>
      <c r="K130" s="640"/>
      <c r="L130" s="640"/>
      <c r="M130" s="640"/>
      <c r="N130" s="640"/>
      <c r="O130" s="640"/>
      <c r="P130" s="640"/>
      <c r="Q130" s="640"/>
      <c r="R130" s="640"/>
      <c r="S130" s="640"/>
      <c r="T130" s="640"/>
      <c r="U130" s="640"/>
      <c r="V130" s="640"/>
      <c r="W130" s="640"/>
      <c r="X130" s="640"/>
      <c r="Y130" s="640"/>
    </row>
    <row r="131" spans="3:25">
      <c r="C131" s="640"/>
      <c r="D131" s="640"/>
      <c r="E131" s="640"/>
      <c r="F131" s="640"/>
      <c r="G131" s="640"/>
      <c r="H131" s="640"/>
      <c r="I131" s="640"/>
      <c r="J131" s="640"/>
      <c r="K131" s="640"/>
      <c r="L131" s="640"/>
      <c r="M131" s="640"/>
      <c r="N131" s="640"/>
      <c r="O131" s="640"/>
      <c r="P131" s="640"/>
      <c r="Q131" s="640"/>
      <c r="R131" s="640"/>
      <c r="S131" s="640"/>
      <c r="T131" s="640"/>
      <c r="U131" s="640"/>
      <c r="V131" s="640"/>
      <c r="W131" s="640"/>
      <c r="X131" s="640"/>
      <c r="Y131" s="640"/>
    </row>
    <row r="132" spans="3:25">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row>
    <row r="133" spans="3:25">
      <c r="C133" s="640"/>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row>
    <row r="134" spans="3:25">
      <c r="C134" s="640"/>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row>
    <row r="135" spans="3:25">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row>
    <row r="136" spans="3:25">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row>
    <row r="137" spans="3:25">
      <c r="C137" s="640"/>
      <c r="D137" s="640"/>
      <c r="E137" s="640"/>
      <c r="F137" s="640"/>
      <c r="G137" s="640"/>
      <c r="H137" s="640"/>
      <c r="I137" s="640"/>
      <c r="J137" s="640"/>
      <c r="K137" s="640"/>
      <c r="L137" s="640"/>
      <c r="M137" s="640"/>
      <c r="N137" s="640"/>
      <c r="O137" s="640"/>
      <c r="P137" s="640"/>
      <c r="Q137" s="640"/>
      <c r="R137" s="640"/>
      <c r="S137" s="640"/>
      <c r="T137" s="640"/>
      <c r="U137" s="640"/>
      <c r="V137" s="640"/>
      <c r="W137" s="640"/>
      <c r="X137" s="640"/>
      <c r="Y137" s="640"/>
    </row>
    <row r="138" spans="3:25">
      <c r="C138" s="640"/>
      <c r="D138" s="640"/>
      <c r="E138" s="640"/>
      <c r="F138" s="640"/>
      <c r="G138" s="640"/>
      <c r="H138" s="640"/>
      <c r="I138" s="640"/>
      <c r="J138" s="640"/>
      <c r="K138" s="640"/>
      <c r="L138" s="640"/>
      <c r="M138" s="640"/>
      <c r="N138" s="640"/>
      <c r="O138" s="640"/>
      <c r="P138" s="640"/>
      <c r="Q138" s="640"/>
      <c r="R138" s="640"/>
      <c r="S138" s="640"/>
      <c r="T138" s="640"/>
      <c r="U138" s="640"/>
      <c r="V138" s="640"/>
      <c r="W138" s="640"/>
      <c r="X138" s="640"/>
      <c r="Y138" s="640"/>
    </row>
    <row r="139" spans="3:25">
      <c r="C139" s="640"/>
      <c r="D139" s="640"/>
      <c r="E139" s="640"/>
      <c r="F139" s="640"/>
      <c r="G139" s="640"/>
      <c r="H139" s="640"/>
      <c r="I139" s="640"/>
      <c r="J139" s="640"/>
      <c r="K139" s="640"/>
      <c r="L139" s="640"/>
      <c r="M139" s="640"/>
      <c r="N139" s="640"/>
      <c r="O139" s="640"/>
      <c r="P139" s="640"/>
      <c r="Q139" s="640"/>
      <c r="R139" s="640"/>
      <c r="S139" s="640"/>
      <c r="T139" s="640"/>
      <c r="U139" s="640"/>
      <c r="V139" s="640"/>
      <c r="W139" s="640"/>
      <c r="X139" s="640"/>
      <c r="Y139" s="640"/>
    </row>
    <row r="140" spans="3:25">
      <c r="C140" s="640"/>
      <c r="D140" s="640"/>
      <c r="E140" s="640"/>
      <c r="F140" s="640"/>
      <c r="G140" s="640"/>
      <c r="H140" s="640"/>
      <c r="I140" s="640"/>
      <c r="J140" s="640"/>
      <c r="K140" s="640"/>
      <c r="L140" s="640"/>
      <c r="M140" s="640"/>
      <c r="N140" s="640"/>
      <c r="O140" s="640"/>
      <c r="P140" s="640"/>
      <c r="Q140" s="640"/>
      <c r="R140" s="640"/>
      <c r="S140" s="640"/>
      <c r="T140" s="640"/>
      <c r="U140" s="640"/>
      <c r="V140" s="640"/>
      <c r="W140" s="640"/>
      <c r="X140" s="640"/>
      <c r="Y140" s="640"/>
    </row>
    <row r="141" spans="3:25">
      <c r="C141" s="640"/>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row>
    <row r="142" spans="3:25">
      <c r="C142" s="640"/>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row>
    <row r="143" spans="3:25">
      <c r="C143" s="640"/>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row>
    <row r="144" spans="3:25">
      <c r="C144" s="640"/>
      <c r="D144" s="640"/>
      <c r="E144" s="640"/>
      <c r="F144" s="640"/>
      <c r="G144" s="640"/>
      <c r="H144" s="640"/>
      <c r="I144" s="640"/>
      <c r="J144" s="640"/>
      <c r="K144" s="640"/>
      <c r="L144" s="640"/>
      <c r="M144" s="640"/>
      <c r="N144" s="640"/>
      <c r="O144" s="640"/>
      <c r="P144" s="640"/>
      <c r="Q144" s="640"/>
      <c r="R144" s="640"/>
      <c r="S144" s="640"/>
      <c r="T144" s="640"/>
      <c r="U144" s="640"/>
      <c r="V144" s="640"/>
      <c r="W144" s="640"/>
      <c r="X144" s="640"/>
      <c r="Y144" s="640"/>
    </row>
    <row r="145" spans="3:25">
      <c r="C145" s="640"/>
      <c r="D145" s="640"/>
      <c r="E145" s="640"/>
      <c r="F145" s="640"/>
      <c r="G145" s="640"/>
      <c r="H145" s="640"/>
      <c r="I145" s="640"/>
      <c r="J145" s="640"/>
      <c r="K145" s="640"/>
      <c r="L145" s="640"/>
      <c r="M145" s="640"/>
      <c r="N145" s="640"/>
      <c r="O145" s="640"/>
      <c r="P145" s="640"/>
      <c r="Q145" s="640"/>
      <c r="R145" s="640"/>
      <c r="S145" s="640"/>
      <c r="T145" s="640"/>
      <c r="U145" s="640"/>
      <c r="V145" s="640"/>
      <c r="W145" s="640"/>
      <c r="X145" s="640"/>
      <c r="Y145" s="640"/>
    </row>
    <row r="146" spans="3:25">
      <c r="C146" s="640"/>
      <c r="D146" s="640"/>
      <c r="E146" s="640"/>
      <c r="F146" s="640"/>
      <c r="G146" s="640"/>
      <c r="H146" s="640"/>
      <c r="I146" s="640"/>
      <c r="J146" s="640"/>
      <c r="K146" s="640"/>
      <c r="L146" s="640"/>
      <c r="M146" s="640"/>
      <c r="N146" s="640"/>
      <c r="O146" s="640"/>
      <c r="P146" s="640"/>
      <c r="Q146" s="640"/>
      <c r="R146" s="640"/>
      <c r="S146" s="640"/>
      <c r="T146" s="640"/>
      <c r="U146" s="640"/>
      <c r="V146" s="640"/>
      <c r="W146" s="640"/>
      <c r="X146" s="640"/>
      <c r="Y146" s="640"/>
    </row>
    <row r="147" spans="3:25">
      <c r="C147" s="640"/>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row>
    <row r="148" spans="3:25">
      <c r="C148" s="640"/>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row>
    <row r="149" spans="3:25">
      <c r="C149" s="640"/>
      <c r="D149" s="640"/>
      <c r="E149" s="640"/>
      <c r="F149" s="640"/>
      <c r="G149" s="640"/>
      <c r="H149" s="640"/>
      <c r="I149" s="640"/>
      <c r="J149" s="640"/>
      <c r="K149" s="640"/>
      <c r="L149" s="640"/>
      <c r="M149" s="640"/>
      <c r="N149" s="640"/>
      <c r="O149" s="640"/>
      <c r="P149" s="640"/>
      <c r="Q149" s="640"/>
      <c r="R149" s="640"/>
      <c r="S149" s="640"/>
      <c r="T149" s="640"/>
      <c r="U149" s="640"/>
      <c r="V149" s="640"/>
      <c r="W149" s="640"/>
      <c r="X149" s="640"/>
      <c r="Y149" s="640"/>
    </row>
    <row r="150" spans="3:25">
      <c r="C150" s="640"/>
      <c r="D150" s="640"/>
      <c r="E150" s="640"/>
      <c r="F150" s="640"/>
      <c r="G150" s="640"/>
      <c r="H150" s="640"/>
      <c r="I150" s="640"/>
      <c r="J150" s="640"/>
      <c r="K150" s="640"/>
      <c r="L150" s="640"/>
      <c r="M150" s="640"/>
      <c r="N150" s="640"/>
      <c r="O150" s="640"/>
      <c r="P150" s="640"/>
      <c r="Q150" s="640"/>
      <c r="R150" s="640"/>
      <c r="S150" s="640"/>
      <c r="T150" s="640"/>
      <c r="U150" s="640"/>
      <c r="V150" s="640"/>
      <c r="W150" s="640"/>
      <c r="X150" s="640"/>
      <c r="Y150" s="640"/>
    </row>
    <row r="151" spans="3:25">
      <c r="C151" s="640"/>
      <c r="D151" s="640"/>
      <c r="E151" s="640"/>
      <c r="F151" s="640"/>
      <c r="G151" s="640"/>
      <c r="H151" s="640"/>
      <c r="I151" s="640"/>
      <c r="J151" s="640"/>
      <c r="K151" s="640"/>
      <c r="L151" s="640"/>
      <c r="M151" s="640"/>
      <c r="N151" s="640"/>
      <c r="O151" s="640"/>
      <c r="P151" s="640"/>
      <c r="Q151" s="640"/>
      <c r="R151" s="640"/>
      <c r="S151" s="640"/>
      <c r="T151" s="640"/>
      <c r="U151" s="640"/>
      <c r="V151" s="640"/>
      <c r="W151" s="640"/>
      <c r="X151" s="640"/>
      <c r="Y151" s="640"/>
    </row>
    <row r="152" spans="3:25">
      <c r="C152" s="640"/>
      <c r="D152" s="640"/>
      <c r="E152" s="640"/>
      <c r="F152" s="640"/>
      <c r="G152" s="640"/>
      <c r="H152" s="640"/>
      <c r="I152" s="640"/>
      <c r="J152" s="640"/>
      <c r="K152" s="640"/>
      <c r="L152" s="640"/>
      <c r="M152" s="640"/>
      <c r="N152" s="640"/>
      <c r="O152" s="640"/>
      <c r="P152" s="640"/>
      <c r="Q152" s="640"/>
      <c r="R152" s="640"/>
      <c r="S152" s="640"/>
      <c r="T152" s="640"/>
      <c r="U152" s="640"/>
      <c r="V152" s="640"/>
      <c r="W152" s="640"/>
      <c r="X152" s="640"/>
      <c r="Y152" s="640"/>
    </row>
    <row r="153" spans="3:25">
      <c r="C153" s="640"/>
      <c r="D153" s="640"/>
      <c r="E153" s="640"/>
      <c r="F153" s="640"/>
      <c r="G153" s="640"/>
      <c r="H153" s="640"/>
      <c r="I153" s="640"/>
      <c r="J153" s="640"/>
      <c r="K153" s="640"/>
      <c r="L153" s="640"/>
      <c r="M153" s="640"/>
      <c r="N153" s="640"/>
      <c r="O153" s="640"/>
      <c r="P153" s="640"/>
      <c r="Q153" s="640"/>
      <c r="R153" s="640"/>
      <c r="S153" s="640"/>
      <c r="T153" s="640"/>
      <c r="U153" s="640"/>
      <c r="V153" s="640"/>
      <c r="W153" s="640"/>
      <c r="X153" s="640"/>
      <c r="Y153" s="640"/>
    </row>
    <row r="154" spans="3:25">
      <c r="C154" s="640"/>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row>
    <row r="155" spans="3:25">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row>
    <row r="156" spans="3:25">
      <c r="C156" s="640"/>
      <c r="D156" s="640"/>
      <c r="E156" s="640"/>
      <c r="F156" s="640"/>
      <c r="G156" s="640"/>
      <c r="H156" s="640"/>
      <c r="I156" s="640"/>
      <c r="J156" s="640"/>
      <c r="K156" s="640"/>
      <c r="L156" s="640"/>
      <c r="M156" s="640"/>
      <c r="N156" s="640"/>
      <c r="O156" s="640"/>
      <c r="P156" s="640"/>
      <c r="Q156" s="640"/>
      <c r="R156" s="640"/>
      <c r="S156" s="640"/>
      <c r="T156" s="640"/>
      <c r="U156" s="640"/>
      <c r="V156" s="640"/>
      <c r="W156" s="640"/>
      <c r="X156" s="640"/>
      <c r="Y156" s="640"/>
    </row>
    <row r="157" spans="3:25">
      <c r="C157" s="640"/>
      <c r="D157" s="640"/>
      <c r="E157" s="640"/>
      <c r="F157" s="640"/>
      <c r="G157" s="640"/>
      <c r="H157" s="640"/>
      <c r="I157" s="640"/>
      <c r="J157" s="640"/>
      <c r="K157" s="640"/>
      <c r="L157" s="640"/>
      <c r="M157" s="640"/>
      <c r="N157" s="640"/>
      <c r="O157" s="640"/>
      <c r="P157" s="640"/>
      <c r="Q157" s="640"/>
      <c r="R157" s="640"/>
      <c r="S157" s="640"/>
      <c r="T157" s="640"/>
      <c r="U157" s="640"/>
      <c r="V157" s="640"/>
      <c r="W157" s="640"/>
      <c r="X157" s="640"/>
      <c r="Y157" s="640"/>
    </row>
    <row r="158" spans="3:25">
      <c r="C158" s="640"/>
      <c r="D158" s="640"/>
      <c r="E158" s="640"/>
      <c r="F158" s="640"/>
      <c r="G158" s="640"/>
      <c r="H158" s="640"/>
      <c r="I158" s="640"/>
      <c r="J158" s="640"/>
      <c r="K158" s="640"/>
      <c r="L158" s="640"/>
      <c r="M158" s="640"/>
      <c r="N158" s="640"/>
      <c r="O158" s="640"/>
      <c r="P158" s="640"/>
      <c r="Q158" s="640"/>
      <c r="R158" s="640"/>
      <c r="S158" s="640"/>
      <c r="T158" s="640"/>
      <c r="U158" s="640"/>
      <c r="V158" s="640"/>
      <c r="W158" s="640"/>
      <c r="X158" s="640"/>
      <c r="Y158" s="640"/>
    </row>
    <row r="159" spans="3:25">
      <c r="C159" s="640"/>
      <c r="D159" s="640"/>
      <c r="E159" s="640"/>
      <c r="F159" s="640"/>
      <c r="G159" s="640"/>
      <c r="H159" s="640"/>
      <c r="I159" s="640"/>
      <c r="J159" s="640"/>
      <c r="K159" s="640"/>
      <c r="L159" s="640"/>
      <c r="M159" s="640"/>
      <c r="N159" s="640"/>
      <c r="O159" s="640"/>
      <c r="P159" s="640"/>
      <c r="Q159" s="640"/>
      <c r="R159" s="640"/>
      <c r="S159" s="640"/>
      <c r="T159" s="640"/>
      <c r="U159" s="640"/>
      <c r="V159" s="640"/>
      <c r="W159" s="640"/>
      <c r="X159" s="640"/>
      <c r="Y159" s="640"/>
    </row>
    <row r="160" spans="3:25">
      <c r="C160" s="640"/>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40"/>
    </row>
    <row r="161" spans="3:25">
      <c r="C161" s="640"/>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40"/>
    </row>
    <row r="162" spans="3:25">
      <c r="C162" s="640"/>
      <c r="D162" s="640"/>
      <c r="E162" s="640"/>
      <c r="F162" s="640"/>
      <c r="G162" s="640"/>
      <c r="H162" s="640"/>
      <c r="I162" s="640"/>
      <c r="J162" s="640"/>
      <c r="K162" s="640"/>
      <c r="L162" s="640"/>
      <c r="M162" s="640"/>
      <c r="N162" s="640"/>
      <c r="O162" s="640"/>
      <c r="P162" s="640"/>
      <c r="Q162" s="640"/>
      <c r="R162" s="640"/>
      <c r="S162" s="640"/>
      <c r="T162" s="640"/>
      <c r="U162" s="640"/>
      <c r="V162" s="640"/>
      <c r="W162" s="640"/>
      <c r="X162" s="640"/>
      <c r="Y162" s="640"/>
    </row>
    <row r="163" spans="3:25">
      <c r="C163" s="640"/>
      <c r="D163" s="640"/>
      <c r="E163" s="640"/>
      <c r="F163" s="640"/>
      <c r="G163" s="640"/>
      <c r="H163" s="640"/>
      <c r="I163" s="640"/>
      <c r="J163" s="640"/>
      <c r="K163" s="640"/>
      <c r="L163" s="640"/>
      <c r="M163" s="640"/>
      <c r="N163" s="640"/>
      <c r="O163" s="640"/>
      <c r="P163" s="640"/>
      <c r="Q163" s="640"/>
      <c r="R163" s="640"/>
      <c r="S163" s="640"/>
      <c r="T163" s="640"/>
      <c r="U163" s="640"/>
      <c r="V163" s="640"/>
      <c r="W163" s="640"/>
      <c r="X163" s="640"/>
      <c r="Y163" s="640"/>
    </row>
    <row r="164" spans="3:25">
      <c r="C164" s="640"/>
      <c r="D164" s="640"/>
      <c r="E164" s="640"/>
      <c r="F164" s="640"/>
      <c r="G164" s="640"/>
      <c r="H164" s="640"/>
      <c r="I164" s="640"/>
      <c r="J164" s="640"/>
      <c r="K164" s="640"/>
      <c r="L164" s="640"/>
      <c r="M164" s="640"/>
      <c r="N164" s="640"/>
      <c r="O164" s="640"/>
      <c r="P164" s="640"/>
      <c r="Q164" s="640"/>
      <c r="R164" s="640"/>
      <c r="S164" s="640"/>
      <c r="T164" s="640"/>
      <c r="U164" s="640"/>
      <c r="V164" s="640"/>
      <c r="W164" s="640"/>
      <c r="X164" s="640"/>
      <c r="Y164" s="640"/>
    </row>
    <row r="165" spans="3:25">
      <c r="C165" s="640"/>
      <c r="D165" s="640"/>
      <c r="E165" s="640"/>
      <c r="F165" s="640"/>
      <c r="G165" s="640"/>
      <c r="H165" s="640"/>
      <c r="I165" s="640"/>
      <c r="J165" s="640"/>
      <c r="K165" s="640"/>
      <c r="L165" s="640"/>
      <c r="M165" s="640"/>
      <c r="N165" s="640"/>
      <c r="O165" s="640"/>
      <c r="P165" s="640"/>
      <c r="Q165" s="640"/>
      <c r="R165" s="640"/>
      <c r="S165" s="640"/>
      <c r="T165" s="640"/>
      <c r="U165" s="640"/>
      <c r="V165" s="640"/>
      <c r="W165" s="640"/>
      <c r="X165" s="640"/>
      <c r="Y165" s="640"/>
    </row>
    <row r="166" spans="3:25">
      <c r="C166" s="640"/>
      <c r="D166" s="640"/>
      <c r="E166" s="640"/>
      <c r="F166" s="640"/>
      <c r="G166" s="640"/>
      <c r="H166" s="640"/>
      <c r="I166" s="640"/>
      <c r="J166" s="640"/>
      <c r="K166" s="640"/>
      <c r="L166" s="640"/>
      <c r="M166" s="640"/>
      <c r="N166" s="640"/>
      <c r="O166" s="640"/>
      <c r="P166" s="640"/>
      <c r="Q166" s="640"/>
      <c r="R166" s="640"/>
      <c r="S166" s="640"/>
      <c r="T166" s="640"/>
      <c r="U166" s="640"/>
      <c r="V166" s="640"/>
      <c r="W166" s="640"/>
      <c r="X166" s="640"/>
      <c r="Y166" s="640"/>
    </row>
    <row r="167" spans="3:25">
      <c r="C167" s="640"/>
      <c r="D167" s="640"/>
      <c r="E167" s="640"/>
      <c r="F167" s="640"/>
      <c r="G167" s="640"/>
      <c r="H167" s="640"/>
      <c r="I167" s="640"/>
      <c r="J167" s="640"/>
      <c r="K167" s="640"/>
      <c r="L167" s="640"/>
      <c r="M167" s="640"/>
      <c r="N167" s="640"/>
      <c r="O167" s="640"/>
      <c r="P167" s="640"/>
      <c r="Q167" s="640"/>
      <c r="R167" s="640"/>
      <c r="S167" s="640"/>
      <c r="T167" s="640"/>
      <c r="U167" s="640"/>
      <c r="V167" s="640"/>
      <c r="W167" s="640"/>
      <c r="X167" s="640"/>
      <c r="Y167" s="640"/>
    </row>
    <row r="168" spans="3:25">
      <c r="C168" s="640"/>
      <c r="D168" s="640"/>
      <c r="E168" s="640"/>
      <c r="F168" s="640"/>
      <c r="G168" s="640"/>
      <c r="H168" s="640"/>
      <c r="I168" s="640"/>
      <c r="J168" s="640"/>
      <c r="K168" s="640"/>
      <c r="L168" s="640"/>
      <c r="M168" s="640"/>
      <c r="N168" s="640"/>
      <c r="O168" s="640"/>
      <c r="P168" s="640"/>
      <c r="Q168" s="640"/>
      <c r="R168" s="640"/>
      <c r="S168" s="640"/>
      <c r="T168" s="640"/>
      <c r="U168" s="640"/>
      <c r="V168" s="640"/>
      <c r="W168" s="640"/>
      <c r="X168" s="640"/>
      <c r="Y168" s="640"/>
    </row>
    <row r="169" spans="3:25">
      <c r="C169" s="640"/>
      <c r="D169" s="640"/>
      <c r="E169" s="640"/>
      <c r="F169" s="640"/>
      <c r="G169" s="640"/>
      <c r="H169" s="640"/>
      <c r="I169" s="640"/>
      <c r="J169" s="640"/>
      <c r="K169" s="640"/>
      <c r="L169" s="640"/>
      <c r="M169" s="640"/>
      <c r="N169" s="640"/>
      <c r="O169" s="640"/>
      <c r="P169" s="640"/>
      <c r="Q169" s="640"/>
      <c r="R169" s="640"/>
      <c r="S169" s="640"/>
      <c r="T169" s="640"/>
      <c r="U169" s="640"/>
      <c r="V169" s="640"/>
      <c r="W169" s="640"/>
      <c r="X169" s="640"/>
      <c r="Y169" s="640"/>
    </row>
    <row r="170" spans="3:25">
      <c r="C170" s="640"/>
      <c r="D170" s="640"/>
      <c r="E170" s="640"/>
      <c r="F170" s="640"/>
      <c r="G170" s="640"/>
      <c r="H170" s="640"/>
      <c r="I170" s="640"/>
      <c r="J170" s="640"/>
      <c r="K170" s="640"/>
      <c r="L170" s="640"/>
      <c r="M170" s="640"/>
      <c r="N170" s="640"/>
      <c r="O170" s="640"/>
      <c r="P170" s="640"/>
      <c r="Q170" s="640"/>
      <c r="R170" s="640"/>
      <c r="S170" s="640"/>
      <c r="T170" s="640"/>
      <c r="U170" s="640"/>
      <c r="V170" s="640"/>
      <c r="W170" s="640"/>
      <c r="X170" s="640"/>
      <c r="Y170" s="640"/>
    </row>
    <row r="171" spans="3:25">
      <c r="C171" s="640"/>
      <c r="D171" s="640"/>
      <c r="E171" s="640"/>
      <c r="F171" s="640"/>
      <c r="G171" s="640"/>
      <c r="H171" s="640"/>
      <c r="I171" s="640"/>
      <c r="J171" s="640"/>
      <c r="K171" s="640"/>
      <c r="L171" s="640"/>
      <c r="M171" s="640"/>
      <c r="N171" s="640"/>
      <c r="O171" s="640"/>
      <c r="P171" s="640"/>
      <c r="Q171" s="640"/>
      <c r="R171" s="640"/>
      <c r="S171" s="640"/>
      <c r="T171" s="640"/>
      <c r="U171" s="640"/>
      <c r="V171" s="640"/>
      <c r="W171" s="640"/>
      <c r="X171" s="640"/>
      <c r="Y171" s="640"/>
    </row>
    <row r="172" spans="3:25">
      <c r="C172" s="640"/>
      <c r="D172" s="640"/>
      <c r="E172" s="640"/>
      <c r="F172" s="640"/>
      <c r="G172" s="640"/>
      <c r="H172" s="640"/>
      <c r="I172" s="640"/>
      <c r="J172" s="640"/>
      <c r="K172" s="640"/>
      <c r="L172" s="640"/>
      <c r="M172" s="640"/>
      <c r="N172" s="640"/>
      <c r="O172" s="640"/>
      <c r="P172" s="640"/>
      <c r="Q172" s="640"/>
      <c r="R172" s="640"/>
      <c r="S172" s="640"/>
      <c r="T172" s="640"/>
      <c r="U172" s="640"/>
      <c r="V172" s="640"/>
      <c r="W172" s="640"/>
      <c r="X172" s="640"/>
      <c r="Y172" s="640"/>
    </row>
    <row r="173" spans="3:25">
      <c r="C173" s="640"/>
      <c r="D173" s="640"/>
      <c r="E173" s="640"/>
      <c r="F173" s="640"/>
      <c r="G173" s="640"/>
      <c r="H173" s="640"/>
      <c r="I173" s="640"/>
      <c r="J173" s="640"/>
      <c r="K173" s="640"/>
      <c r="L173" s="640"/>
      <c r="M173" s="640"/>
      <c r="N173" s="640"/>
      <c r="O173" s="640"/>
      <c r="P173" s="640"/>
      <c r="Q173" s="640"/>
      <c r="R173" s="640"/>
      <c r="S173" s="640"/>
      <c r="T173" s="640"/>
      <c r="U173" s="640"/>
      <c r="V173" s="640"/>
      <c r="W173" s="640"/>
      <c r="X173" s="640"/>
      <c r="Y173" s="640"/>
    </row>
    <row r="174" spans="3:25">
      <c r="C174" s="640"/>
      <c r="D174" s="640"/>
      <c r="E174" s="640"/>
      <c r="F174" s="640"/>
      <c r="G174" s="640"/>
      <c r="H174" s="640"/>
      <c r="I174" s="640"/>
      <c r="J174" s="640"/>
      <c r="K174" s="640"/>
      <c r="L174" s="640"/>
      <c r="M174" s="640"/>
      <c r="N174" s="640"/>
      <c r="O174" s="640"/>
      <c r="P174" s="640"/>
      <c r="Q174" s="640"/>
      <c r="R174" s="640"/>
      <c r="S174" s="640"/>
      <c r="T174" s="640"/>
      <c r="U174" s="640"/>
      <c r="V174" s="640"/>
      <c r="W174" s="640"/>
      <c r="X174" s="640"/>
      <c r="Y174" s="640"/>
    </row>
    <row r="175" spans="3:25">
      <c r="C175" s="640"/>
      <c r="D175" s="640"/>
      <c r="E175" s="640"/>
      <c r="F175" s="640"/>
      <c r="G175" s="640"/>
      <c r="H175" s="640"/>
      <c r="I175" s="640"/>
      <c r="J175" s="640"/>
      <c r="K175" s="640"/>
      <c r="L175" s="640"/>
      <c r="M175" s="640"/>
      <c r="N175" s="640"/>
      <c r="O175" s="640"/>
      <c r="P175" s="640"/>
      <c r="Q175" s="640"/>
      <c r="R175" s="640"/>
      <c r="S175" s="640"/>
      <c r="T175" s="640"/>
      <c r="U175" s="640"/>
      <c r="V175" s="640"/>
      <c r="W175" s="640"/>
      <c r="X175" s="640"/>
      <c r="Y175" s="640"/>
    </row>
    <row r="176" spans="3:25">
      <c r="C176" s="640"/>
      <c r="D176" s="640"/>
      <c r="E176" s="640"/>
      <c r="F176" s="640"/>
      <c r="G176" s="640"/>
      <c r="H176" s="640"/>
      <c r="I176" s="640"/>
      <c r="J176" s="640"/>
      <c r="K176" s="640"/>
      <c r="L176" s="640"/>
      <c r="M176" s="640"/>
      <c r="N176" s="640"/>
      <c r="O176" s="640"/>
      <c r="P176" s="640"/>
      <c r="Q176" s="640"/>
      <c r="R176" s="640"/>
      <c r="S176" s="640"/>
      <c r="T176" s="640"/>
      <c r="U176" s="640"/>
      <c r="V176" s="640"/>
      <c r="W176" s="640"/>
      <c r="X176" s="640"/>
      <c r="Y176" s="640"/>
    </row>
    <row r="177" spans="3:25">
      <c r="C177" s="640"/>
      <c r="D177" s="640"/>
      <c r="E177" s="640"/>
      <c r="F177" s="640"/>
      <c r="G177" s="640"/>
      <c r="H177" s="640"/>
      <c r="I177" s="640"/>
      <c r="J177" s="640"/>
      <c r="K177" s="640"/>
      <c r="L177" s="640"/>
      <c r="M177" s="640"/>
      <c r="N177" s="640"/>
      <c r="O177" s="640"/>
      <c r="P177" s="640"/>
      <c r="Q177" s="640"/>
      <c r="R177" s="640"/>
      <c r="S177" s="640"/>
      <c r="T177" s="640"/>
      <c r="U177" s="640"/>
      <c r="V177" s="640"/>
      <c r="W177" s="640"/>
      <c r="X177" s="640"/>
      <c r="Y177" s="640"/>
    </row>
    <row r="178" spans="3:25">
      <c r="C178" s="640"/>
      <c r="D178" s="640"/>
      <c r="E178" s="640"/>
      <c r="F178" s="640"/>
      <c r="G178" s="640"/>
      <c r="H178" s="640"/>
      <c r="I178" s="640"/>
      <c r="J178" s="640"/>
      <c r="K178" s="640"/>
      <c r="L178" s="640"/>
      <c r="M178" s="640"/>
      <c r="N178" s="640"/>
      <c r="O178" s="640"/>
      <c r="P178" s="640"/>
      <c r="Q178" s="640"/>
      <c r="R178" s="640"/>
      <c r="S178" s="640"/>
      <c r="T178" s="640"/>
      <c r="U178" s="640"/>
      <c r="V178" s="640"/>
      <c r="W178" s="640"/>
      <c r="X178" s="640"/>
      <c r="Y178" s="640"/>
    </row>
    <row r="179" spans="3:25">
      <c r="C179" s="640"/>
      <c r="D179" s="640"/>
      <c r="E179" s="640"/>
      <c r="F179" s="640"/>
      <c r="G179" s="640"/>
      <c r="H179" s="640"/>
      <c r="I179" s="640"/>
      <c r="J179" s="640"/>
      <c r="K179" s="640"/>
      <c r="L179" s="640"/>
      <c r="M179" s="640"/>
      <c r="N179" s="640"/>
      <c r="O179" s="640"/>
      <c r="P179" s="640"/>
      <c r="Q179" s="640"/>
      <c r="R179" s="640"/>
      <c r="S179" s="640"/>
      <c r="T179" s="640"/>
      <c r="U179" s="640"/>
      <c r="V179" s="640"/>
      <c r="W179" s="640"/>
      <c r="X179" s="640"/>
      <c r="Y179" s="640"/>
    </row>
    <row r="180" spans="3:25">
      <c r="C180" s="640"/>
      <c r="D180" s="640"/>
      <c r="E180" s="640"/>
      <c r="F180" s="640"/>
      <c r="G180" s="640"/>
      <c r="H180" s="640"/>
      <c r="I180" s="640"/>
      <c r="J180" s="640"/>
      <c r="K180" s="640"/>
      <c r="L180" s="640"/>
      <c r="M180" s="640"/>
      <c r="N180" s="640"/>
      <c r="O180" s="640"/>
      <c r="P180" s="640"/>
      <c r="Q180" s="640"/>
      <c r="R180" s="640"/>
      <c r="S180" s="640"/>
      <c r="T180" s="640"/>
      <c r="U180" s="640"/>
      <c r="V180" s="640"/>
      <c r="W180" s="640"/>
      <c r="X180" s="640"/>
      <c r="Y180" s="640"/>
    </row>
    <row r="181" spans="3:25">
      <c r="C181" s="640"/>
      <c r="D181" s="640"/>
      <c r="E181" s="640"/>
      <c r="F181" s="640"/>
      <c r="G181" s="640"/>
      <c r="H181" s="640"/>
      <c r="I181" s="640"/>
      <c r="J181" s="640"/>
      <c r="K181" s="640"/>
      <c r="L181" s="640"/>
      <c r="M181" s="640"/>
      <c r="N181" s="640"/>
      <c r="O181" s="640"/>
      <c r="P181" s="640"/>
      <c r="Q181" s="640"/>
      <c r="R181" s="640"/>
      <c r="S181" s="640"/>
      <c r="T181" s="640"/>
      <c r="U181" s="640"/>
      <c r="V181" s="640"/>
      <c r="W181" s="640"/>
      <c r="X181" s="640"/>
      <c r="Y181" s="640"/>
    </row>
    <row r="182" spans="3:25">
      <c r="C182" s="640"/>
      <c r="D182" s="640"/>
      <c r="E182" s="640"/>
      <c r="F182" s="640"/>
      <c r="G182" s="640"/>
      <c r="H182" s="640"/>
      <c r="I182" s="640"/>
      <c r="J182" s="640"/>
      <c r="K182" s="640"/>
      <c r="L182" s="640"/>
      <c r="M182" s="640"/>
      <c r="N182" s="640"/>
      <c r="O182" s="640"/>
      <c r="P182" s="640"/>
      <c r="Q182" s="640"/>
      <c r="R182" s="640"/>
      <c r="S182" s="640"/>
      <c r="T182" s="640"/>
      <c r="U182" s="640"/>
      <c r="V182" s="640"/>
      <c r="W182" s="640"/>
      <c r="X182" s="640"/>
      <c r="Y182" s="640"/>
    </row>
    <row r="183" spans="3:25">
      <c r="C183" s="640"/>
      <c r="D183" s="640"/>
      <c r="E183" s="640"/>
      <c r="F183" s="640"/>
      <c r="G183" s="640"/>
      <c r="H183" s="640"/>
      <c r="I183" s="640"/>
      <c r="J183" s="640"/>
      <c r="K183" s="640"/>
      <c r="L183" s="640"/>
      <c r="M183" s="640"/>
      <c r="N183" s="640"/>
      <c r="O183" s="640"/>
      <c r="P183" s="640"/>
      <c r="Q183" s="640"/>
      <c r="R183" s="640"/>
      <c r="S183" s="640"/>
      <c r="T183" s="640"/>
      <c r="U183" s="640"/>
      <c r="V183" s="640"/>
      <c r="W183" s="640"/>
      <c r="X183" s="640"/>
      <c r="Y183" s="640"/>
    </row>
    <row r="184" spans="3:25">
      <c r="C184" s="640"/>
      <c r="D184" s="640"/>
      <c r="E184" s="640"/>
      <c r="F184" s="640"/>
      <c r="G184" s="640"/>
      <c r="H184" s="640"/>
      <c r="I184" s="640"/>
      <c r="J184" s="640"/>
      <c r="K184" s="640"/>
      <c r="L184" s="640"/>
      <c r="M184" s="640"/>
      <c r="N184" s="640"/>
      <c r="O184" s="640"/>
      <c r="P184" s="640"/>
      <c r="Q184" s="640"/>
      <c r="R184" s="640"/>
      <c r="S184" s="640"/>
      <c r="T184" s="640"/>
      <c r="U184" s="640"/>
      <c r="V184" s="640"/>
      <c r="W184" s="640"/>
      <c r="X184" s="640"/>
      <c r="Y184" s="640"/>
    </row>
    <row r="185" spans="3:25">
      <c r="C185" s="640"/>
      <c r="D185" s="640"/>
      <c r="E185" s="640"/>
      <c r="F185" s="640"/>
      <c r="G185" s="640"/>
      <c r="H185" s="640"/>
      <c r="I185" s="640"/>
      <c r="J185" s="640"/>
      <c r="K185" s="640"/>
      <c r="L185" s="640"/>
      <c r="M185" s="640"/>
      <c r="N185" s="640"/>
      <c r="O185" s="640"/>
      <c r="P185" s="640"/>
      <c r="Q185" s="640"/>
      <c r="R185" s="640"/>
      <c r="S185" s="640"/>
      <c r="T185" s="640"/>
      <c r="U185" s="640"/>
      <c r="V185" s="640"/>
      <c r="W185" s="640"/>
      <c r="X185" s="640"/>
      <c r="Y185" s="640"/>
    </row>
    <row r="186" spans="3:25">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row>
    <row r="187" spans="3:25">
      <c r="C187" s="640"/>
      <c r="D187" s="640"/>
      <c r="E187" s="640"/>
      <c r="F187" s="640"/>
      <c r="G187" s="640"/>
      <c r="H187" s="640"/>
      <c r="I187" s="640"/>
      <c r="J187" s="640"/>
      <c r="K187" s="640"/>
      <c r="L187" s="640"/>
      <c r="M187" s="640"/>
      <c r="N187" s="640"/>
      <c r="O187" s="640"/>
      <c r="P187" s="640"/>
      <c r="Q187" s="640"/>
      <c r="R187" s="640"/>
      <c r="S187" s="640"/>
      <c r="T187" s="640"/>
      <c r="U187" s="640"/>
      <c r="V187" s="640"/>
      <c r="W187" s="640"/>
      <c r="X187" s="640"/>
      <c r="Y187" s="640"/>
    </row>
    <row r="188" spans="3:25">
      <c r="C188" s="640"/>
      <c r="D188" s="640"/>
      <c r="E188" s="640"/>
      <c r="F188" s="640"/>
      <c r="G188" s="640"/>
      <c r="H188" s="640"/>
      <c r="I188" s="640"/>
      <c r="J188" s="640"/>
      <c r="K188" s="640"/>
      <c r="L188" s="640"/>
      <c r="M188" s="640"/>
      <c r="N188" s="640"/>
      <c r="O188" s="640"/>
      <c r="P188" s="640"/>
      <c r="Q188" s="640"/>
      <c r="R188" s="640"/>
      <c r="S188" s="640"/>
      <c r="T188" s="640"/>
      <c r="U188" s="640"/>
      <c r="V188" s="640"/>
      <c r="W188" s="640"/>
      <c r="X188" s="640"/>
      <c r="Y188" s="640"/>
    </row>
    <row r="189" spans="3:25">
      <c r="C189" s="640"/>
      <c r="D189" s="640"/>
      <c r="E189" s="640"/>
      <c r="F189" s="640"/>
      <c r="G189" s="640"/>
      <c r="H189" s="640"/>
      <c r="I189" s="640"/>
      <c r="J189" s="640"/>
      <c r="K189" s="640"/>
      <c r="L189" s="640"/>
      <c r="M189" s="640"/>
      <c r="N189" s="640"/>
      <c r="O189" s="640"/>
      <c r="P189" s="640"/>
      <c r="Q189" s="640"/>
      <c r="R189" s="640"/>
      <c r="S189" s="640"/>
      <c r="T189" s="640"/>
      <c r="U189" s="640"/>
      <c r="V189" s="640"/>
      <c r="W189" s="640"/>
      <c r="X189" s="640"/>
      <c r="Y189" s="640"/>
    </row>
    <row r="190" spans="3:25">
      <c r="C190" s="640"/>
      <c r="D190" s="640"/>
      <c r="E190" s="640"/>
      <c r="F190" s="640"/>
      <c r="G190" s="640"/>
      <c r="H190" s="640"/>
      <c r="I190" s="640"/>
      <c r="J190" s="640"/>
      <c r="K190" s="640"/>
      <c r="L190" s="640"/>
      <c r="M190" s="640"/>
      <c r="N190" s="640"/>
      <c r="O190" s="640"/>
      <c r="P190" s="640"/>
      <c r="Q190" s="640"/>
      <c r="R190" s="640"/>
      <c r="S190" s="640"/>
      <c r="T190" s="640"/>
      <c r="U190" s="640"/>
      <c r="V190" s="640"/>
      <c r="W190" s="640"/>
      <c r="X190" s="640"/>
      <c r="Y190" s="640"/>
    </row>
    <row r="191" spans="3:25">
      <c r="C191" s="640"/>
      <c r="D191" s="640"/>
      <c r="E191" s="640"/>
      <c r="F191" s="640"/>
      <c r="G191" s="640"/>
      <c r="H191" s="640"/>
      <c r="I191" s="640"/>
      <c r="J191" s="640"/>
      <c r="K191" s="640"/>
      <c r="L191" s="640"/>
      <c r="M191" s="640"/>
      <c r="N191" s="640"/>
      <c r="O191" s="640"/>
      <c r="P191" s="640"/>
      <c r="Q191" s="640"/>
      <c r="R191" s="640"/>
      <c r="S191" s="640"/>
      <c r="T191" s="640"/>
      <c r="U191" s="640"/>
      <c r="V191" s="640"/>
      <c r="W191" s="640"/>
      <c r="X191" s="640"/>
      <c r="Y191" s="640"/>
    </row>
    <row r="192" spans="3:25">
      <c r="C192" s="640"/>
      <c r="D192" s="640"/>
      <c r="E192" s="640"/>
      <c r="F192" s="640"/>
      <c r="G192" s="640"/>
      <c r="H192" s="640"/>
      <c r="I192" s="640"/>
      <c r="J192" s="640"/>
      <c r="K192" s="640"/>
      <c r="L192" s="640"/>
      <c r="M192" s="640"/>
      <c r="N192" s="640"/>
      <c r="O192" s="640"/>
      <c r="P192" s="640"/>
      <c r="Q192" s="640"/>
      <c r="R192" s="640"/>
      <c r="S192" s="640"/>
      <c r="T192" s="640"/>
      <c r="U192" s="640"/>
      <c r="V192" s="640"/>
      <c r="W192" s="640"/>
      <c r="X192" s="640"/>
      <c r="Y192" s="640"/>
    </row>
    <row r="193" spans="3:25">
      <c r="C193" s="640"/>
      <c r="D193" s="640"/>
      <c r="E193" s="640"/>
      <c r="F193" s="640"/>
      <c r="G193" s="640"/>
      <c r="H193" s="640"/>
      <c r="I193" s="640"/>
      <c r="J193" s="640"/>
      <c r="K193" s="640"/>
      <c r="L193" s="640"/>
      <c r="M193" s="640"/>
      <c r="N193" s="640"/>
      <c r="O193" s="640"/>
      <c r="P193" s="640"/>
      <c r="Q193" s="640"/>
      <c r="R193" s="640"/>
      <c r="S193" s="640"/>
      <c r="T193" s="640"/>
      <c r="U193" s="640"/>
      <c r="V193" s="640"/>
      <c r="W193" s="640"/>
      <c r="X193" s="640"/>
      <c r="Y193" s="640"/>
    </row>
    <row r="194" spans="3:25">
      <c r="C194" s="640"/>
      <c r="D194" s="640"/>
      <c r="E194" s="640"/>
      <c r="F194" s="640"/>
      <c r="G194" s="640"/>
      <c r="H194" s="640"/>
      <c r="I194" s="640"/>
      <c r="J194" s="640"/>
      <c r="K194" s="640"/>
      <c r="L194" s="640"/>
      <c r="M194" s="640"/>
      <c r="N194" s="640"/>
      <c r="O194" s="640"/>
      <c r="P194" s="640"/>
      <c r="Q194" s="640"/>
      <c r="R194" s="640"/>
      <c r="S194" s="640"/>
      <c r="T194" s="640"/>
      <c r="U194" s="640"/>
      <c r="V194" s="640"/>
      <c r="W194" s="640"/>
      <c r="X194" s="640"/>
      <c r="Y194" s="640"/>
    </row>
    <row r="195" spans="3:25">
      <c r="C195" s="640"/>
      <c r="D195" s="640"/>
      <c r="E195" s="640"/>
      <c r="F195" s="640"/>
      <c r="G195" s="640"/>
      <c r="H195" s="640"/>
      <c r="I195" s="640"/>
      <c r="J195" s="640"/>
      <c r="K195" s="640"/>
      <c r="L195" s="640"/>
      <c r="M195" s="640"/>
      <c r="N195" s="640"/>
      <c r="O195" s="640"/>
      <c r="P195" s="640"/>
      <c r="Q195" s="640"/>
      <c r="R195" s="640"/>
      <c r="S195" s="640"/>
      <c r="T195" s="640"/>
      <c r="U195" s="640"/>
      <c r="V195" s="640"/>
      <c r="W195" s="640"/>
      <c r="X195" s="640"/>
      <c r="Y195" s="640"/>
    </row>
    <row r="196" spans="3:25">
      <c r="C196" s="640"/>
      <c r="D196" s="640"/>
      <c r="E196" s="640"/>
      <c r="F196" s="640"/>
      <c r="G196" s="640"/>
      <c r="H196" s="640"/>
      <c r="I196" s="640"/>
      <c r="J196" s="640"/>
      <c r="K196" s="640"/>
      <c r="L196" s="640"/>
      <c r="M196" s="640"/>
      <c r="N196" s="640"/>
      <c r="O196" s="640"/>
      <c r="P196" s="640"/>
      <c r="Q196" s="640"/>
      <c r="R196" s="640"/>
      <c r="S196" s="640"/>
      <c r="T196" s="640"/>
      <c r="U196" s="640"/>
      <c r="V196" s="640"/>
      <c r="W196" s="640"/>
      <c r="X196" s="640"/>
      <c r="Y196" s="640"/>
    </row>
    <row r="197" spans="3:25">
      <c r="C197" s="640"/>
      <c r="D197" s="640"/>
      <c r="E197" s="640"/>
      <c r="F197" s="640"/>
      <c r="G197" s="640"/>
      <c r="H197" s="640"/>
      <c r="I197" s="640"/>
      <c r="J197" s="640"/>
      <c r="K197" s="640"/>
      <c r="L197" s="640"/>
      <c r="M197" s="640"/>
      <c r="N197" s="640"/>
      <c r="O197" s="640"/>
      <c r="P197" s="640"/>
      <c r="Q197" s="640"/>
      <c r="R197" s="640"/>
      <c r="S197" s="640"/>
      <c r="T197" s="640"/>
      <c r="U197" s="640"/>
      <c r="V197" s="640"/>
      <c r="W197" s="640"/>
      <c r="X197" s="640"/>
      <c r="Y197" s="640"/>
    </row>
    <row r="198" spans="3:25">
      <c r="C198" s="640"/>
      <c r="D198" s="640"/>
      <c r="E198" s="640"/>
      <c r="F198" s="640"/>
      <c r="G198" s="640"/>
      <c r="H198" s="640"/>
      <c r="I198" s="640"/>
      <c r="J198" s="640"/>
      <c r="K198" s="640"/>
      <c r="L198" s="640"/>
      <c r="M198" s="640"/>
      <c r="N198" s="640"/>
      <c r="O198" s="640"/>
      <c r="P198" s="640"/>
      <c r="Q198" s="640"/>
      <c r="R198" s="640"/>
      <c r="S198" s="640"/>
      <c r="T198" s="640"/>
      <c r="U198" s="640"/>
      <c r="V198" s="640"/>
      <c r="W198" s="640"/>
      <c r="X198" s="640"/>
      <c r="Y198" s="640"/>
    </row>
    <row r="199" spans="3:25">
      <c r="C199" s="640"/>
      <c r="D199" s="640"/>
      <c r="E199" s="640"/>
      <c r="F199" s="640"/>
      <c r="G199" s="640"/>
      <c r="H199" s="640"/>
      <c r="I199" s="640"/>
      <c r="J199" s="640"/>
      <c r="K199" s="640"/>
      <c r="L199" s="640"/>
      <c r="M199" s="640"/>
      <c r="N199" s="640"/>
      <c r="O199" s="640"/>
      <c r="P199" s="640"/>
      <c r="Q199" s="640"/>
      <c r="R199" s="640"/>
      <c r="S199" s="640"/>
      <c r="T199" s="640"/>
      <c r="U199" s="640"/>
      <c r="V199" s="640"/>
      <c r="W199" s="640"/>
      <c r="X199" s="640"/>
      <c r="Y199" s="640"/>
    </row>
    <row r="200" spans="3:25">
      <c r="C200" s="640"/>
      <c r="D200" s="640"/>
      <c r="E200" s="640"/>
      <c r="F200" s="640"/>
      <c r="G200" s="640"/>
      <c r="H200" s="640"/>
      <c r="I200" s="640"/>
      <c r="J200" s="640"/>
      <c r="K200" s="640"/>
      <c r="L200" s="640"/>
      <c r="M200" s="640"/>
      <c r="N200" s="640"/>
      <c r="O200" s="640"/>
      <c r="P200" s="640"/>
      <c r="Q200" s="640"/>
      <c r="R200" s="640"/>
      <c r="S200" s="640"/>
      <c r="T200" s="640"/>
      <c r="U200" s="640"/>
      <c r="V200" s="640"/>
      <c r="W200" s="640"/>
      <c r="X200" s="640"/>
      <c r="Y200" s="640"/>
    </row>
    <row r="201" spans="3:25">
      <c r="C201" s="640"/>
      <c r="D201" s="640"/>
      <c r="E201" s="640"/>
      <c r="F201" s="640"/>
      <c r="G201" s="640"/>
      <c r="H201" s="640"/>
      <c r="I201" s="640"/>
      <c r="J201" s="640"/>
      <c r="K201" s="640"/>
      <c r="L201" s="640"/>
      <c r="M201" s="640"/>
      <c r="N201" s="640"/>
      <c r="O201" s="640"/>
      <c r="P201" s="640"/>
      <c r="Q201" s="640"/>
      <c r="R201" s="640"/>
      <c r="S201" s="640"/>
      <c r="T201" s="640"/>
      <c r="U201" s="640"/>
      <c r="V201" s="640"/>
      <c r="W201" s="640"/>
      <c r="X201" s="640"/>
      <c r="Y201" s="640"/>
    </row>
    <row r="202" spans="3:25">
      <c r="C202" s="640"/>
      <c r="D202" s="640"/>
      <c r="E202" s="640"/>
      <c r="F202" s="640"/>
      <c r="G202" s="640"/>
      <c r="H202" s="640"/>
      <c r="I202" s="640"/>
      <c r="J202" s="640"/>
      <c r="K202" s="640"/>
      <c r="L202" s="640"/>
      <c r="M202" s="640"/>
      <c r="N202" s="640"/>
      <c r="O202" s="640"/>
      <c r="P202" s="640"/>
      <c r="Q202" s="640"/>
      <c r="R202" s="640"/>
      <c r="S202" s="640"/>
      <c r="T202" s="640"/>
      <c r="U202" s="640"/>
      <c r="V202" s="640"/>
      <c r="W202" s="640"/>
      <c r="X202" s="640"/>
      <c r="Y202" s="640"/>
    </row>
    <row r="203" spans="3:25">
      <c r="C203" s="640"/>
      <c r="D203" s="640"/>
      <c r="E203" s="640"/>
      <c r="F203" s="640"/>
      <c r="G203" s="640"/>
      <c r="H203" s="640"/>
      <c r="I203" s="640"/>
      <c r="J203" s="640"/>
      <c r="K203" s="640"/>
      <c r="L203" s="640"/>
      <c r="M203" s="640"/>
      <c r="N203" s="640"/>
      <c r="O203" s="640"/>
      <c r="P203" s="640"/>
      <c r="Q203" s="640"/>
      <c r="R203" s="640"/>
      <c r="S203" s="640"/>
      <c r="T203" s="640"/>
      <c r="U203" s="640"/>
      <c r="V203" s="640"/>
      <c r="W203" s="640"/>
      <c r="X203" s="640"/>
      <c r="Y203" s="640"/>
    </row>
    <row r="204" spans="3:25">
      <c r="C204" s="640"/>
      <c r="D204" s="640"/>
      <c r="E204" s="640"/>
      <c r="F204" s="640"/>
      <c r="G204" s="640"/>
      <c r="H204" s="640"/>
      <c r="I204" s="640"/>
      <c r="J204" s="640"/>
      <c r="K204" s="640"/>
      <c r="L204" s="640"/>
      <c r="M204" s="640"/>
      <c r="N204" s="640"/>
      <c r="O204" s="640"/>
      <c r="P204" s="640"/>
      <c r="Q204" s="640"/>
      <c r="R204" s="640"/>
      <c r="S204" s="640"/>
      <c r="T204" s="640"/>
      <c r="U204" s="640"/>
      <c r="V204" s="640"/>
      <c r="W204" s="640"/>
      <c r="X204" s="640"/>
      <c r="Y204" s="640"/>
    </row>
    <row r="205" spans="3:25">
      <c r="C205" s="640"/>
      <c r="D205" s="640"/>
      <c r="E205" s="640"/>
      <c r="F205" s="640"/>
      <c r="G205" s="640"/>
      <c r="H205" s="640"/>
      <c r="I205" s="640"/>
      <c r="J205" s="640"/>
      <c r="K205" s="640"/>
      <c r="L205" s="640"/>
      <c r="M205" s="640"/>
      <c r="N205" s="640"/>
      <c r="O205" s="640"/>
      <c r="P205" s="640"/>
      <c r="Q205" s="640"/>
      <c r="R205" s="640"/>
      <c r="S205" s="640"/>
      <c r="T205" s="640"/>
      <c r="U205" s="640"/>
      <c r="V205" s="640"/>
      <c r="W205" s="640"/>
      <c r="X205" s="640"/>
      <c r="Y205" s="640"/>
    </row>
    <row r="206" spans="3:25">
      <c r="C206" s="640"/>
      <c r="D206" s="640"/>
      <c r="E206" s="640"/>
      <c r="F206" s="640"/>
      <c r="G206" s="640"/>
      <c r="H206" s="640"/>
      <c r="I206" s="640"/>
      <c r="J206" s="640"/>
      <c r="K206" s="640"/>
      <c r="L206" s="640"/>
      <c r="M206" s="640"/>
      <c r="N206" s="640"/>
      <c r="O206" s="640"/>
      <c r="P206" s="640"/>
      <c r="Q206" s="640"/>
      <c r="R206" s="640"/>
      <c r="S206" s="640"/>
      <c r="T206" s="640"/>
      <c r="U206" s="640"/>
      <c r="V206" s="640"/>
      <c r="W206" s="640"/>
      <c r="X206" s="640"/>
      <c r="Y206" s="640"/>
    </row>
    <row r="207" spans="3:25">
      <c r="C207" s="640"/>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row>
    <row r="208" spans="3:25">
      <c r="C208" s="640"/>
      <c r="D208" s="640"/>
      <c r="E208" s="640"/>
      <c r="F208" s="640"/>
      <c r="G208" s="640"/>
      <c r="H208" s="640"/>
      <c r="I208" s="640"/>
      <c r="J208" s="640"/>
      <c r="K208" s="640"/>
      <c r="L208" s="640"/>
      <c r="M208" s="640"/>
      <c r="N208" s="640"/>
      <c r="O208" s="640"/>
      <c r="P208" s="640"/>
      <c r="Q208" s="640"/>
      <c r="R208" s="640"/>
      <c r="S208" s="640"/>
      <c r="T208" s="640"/>
      <c r="U208" s="640"/>
      <c r="V208" s="640"/>
      <c r="W208" s="640"/>
      <c r="X208" s="640"/>
      <c r="Y208" s="640"/>
    </row>
    <row r="209" spans="3:25">
      <c r="C209" s="640"/>
      <c r="D209" s="640"/>
      <c r="E209" s="640"/>
      <c r="F209" s="640"/>
      <c r="G209" s="640"/>
      <c r="H209" s="640"/>
      <c r="I209" s="640"/>
      <c r="J209" s="640"/>
      <c r="K209" s="640"/>
      <c r="L209" s="640"/>
      <c r="M209" s="640"/>
      <c r="N209" s="640"/>
      <c r="O209" s="640"/>
      <c r="P209" s="640"/>
      <c r="Q209" s="640"/>
      <c r="R209" s="640"/>
      <c r="S209" s="640"/>
      <c r="T209" s="640"/>
      <c r="U209" s="640"/>
      <c r="V209" s="640"/>
      <c r="W209" s="640"/>
      <c r="X209" s="640"/>
      <c r="Y209" s="640"/>
    </row>
    <row r="210" spans="3:25">
      <c r="C210" s="640"/>
      <c r="D210" s="640"/>
      <c r="E210" s="640"/>
      <c r="F210" s="640"/>
      <c r="G210" s="640"/>
      <c r="H210" s="640"/>
      <c r="I210" s="640"/>
      <c r="J210" s="640"/>
      <c r="K210" s="640"/>
      <c r="L210" s="640"/>
      <c r="M210" s="640"/>
      <c r="N210" s="640"/>
      <c r="O210" s="640"/>
      <c r="P210" s="640"/>
      <c r="Q210" s="640"/>
      <c r="R210" s="640"/>
      <c r="S210" s="640"/>
      <c r="T210" s="640"/>
      <c r="U210" s="640"/>
      <c r="V210" s="640"/>
      <c r="W210" s="640"/>
      <c r="X210" s="640"/>
      <c r="Y210" s="640"/>
    </row>
    <row r="211" spans="3:25">
      <c r="C211" s="640"/>
      <c r="D211" s="640"/>
      <c r="E211" s="640"/>
      <c r="F211" s="640"/>
      <c r="G211" s="640"/>
      <c r="H211" s="640"/>
      <c r="I211" s="640"/>
      <c r="J211" s="640"/>
      <c r="K211" s="640"/>
      <c r="L211" s="640"/>
      <c r="M211" s="640"/>
      <c r="N211" s="640"/>
      <c r="O211" s="640"/>
      <c r="P211" s="640"/>
      <c r="Q211" s="640"/>
      <c r="R211" s="640"/>
      <c r="S211" s="640"/>
      <c r="T211" s="640"/>
      <c r="U211" s="640"/>
      <c r="V211" s="640"/>
      <c r="W211" s="640"/>
      <c r="X211" s="640"/>
      <c r="Y211" s="640"/>
    </row>
    <row r="212" spans="3:25">
      <c r="C212" s="640"/>
      <c r="D212" s="640"/>
      <c r="E212" s="640"/>
      <c r="F212" s="640"/>
      <c r="G212" s="640"/>
      <c r="H212" s="640"/>
      <c r="I212" s="640"/>
      <c r="J212" s="640"/>
      <c r="K212" s="640"/>
      <c r="L212" s="640"/>
      <c r="M212" s="640"/>
      <c r="N212" s="640"/>
      <c r="O212" s="640"/>
      <c r="P212" s="640"/>
      <c r="Q212" s="640"/>
      <c r="R212" s="640"/>
      <c r="S212" s="640"/>
      <c r="T212" s="640"/>
      <c r="U212" s="640"/>
      <c r="V212" s="640"/>
      <c r="W212" s="640"/>
      <c r="X212" s="640"/>
      <c r="Y212" s="640"/>
    </row>
    <row r="213" spans="3:25">
      <c r="C213" s="640"/>
      <c r="D213" s="640"/>
      <c r="E213" s="640"/>
      <c r="F213" s="640"/>
      <c r="G213" s="640"/>
      <c r="H213" s="640"/>
      <c r="I213" s="640"/>
      <c r="J213" s="640"/>
      <c r="K213" s="640"/>
      <c r="L213" s="640"/>
      <c r="M213" s="640"/>
      <c r="N213" s="640"/>
      <c r="O213" s="640"/>
      <c r="P213" s="640"/>
      <c r="Q213" s="640"/>
      <c r="R213" s="640"/>
      <c r="S213" s="640"/>
      <c r="T213" s="640"/>
      <c r="U213" s="640"/>
      <c r="V213" s="640"/>
      <c r="W213" s="640"/>
      <c r="X213" s="640"/>
      <c r="Y213" s="640"/>
    </row>
    <row r="214" spans="3:25">
      <c r="C214" s="640"/>
      <c r="D214" s="640"/>
      <c r="E214" s="640"/>
      <c r="F214" s="640"/>
      <c r="G214" s="640"/>
      <c r="H214" s="640"/>
      <c r="I214" s="640"/>
      <c r="J214" s="640"/>
      <c r="K214" s="640"/>
      <c r="L214" s="640"/>
      <c r="M214" s="640"/>
      <c r="N214" s="640"/>
      <c r="O214" s="640"/>
      <c r="P214" s="640"/>
      <c r="Q214" s="640"/>
      <c r="R214" s="640"/>
      <c r="S214" s="640"/>
      <c r="T214" s="640"/>
      <c r="U214" s="640"/>
      <c r="V214" s="640"/>
      <c r="W214" s="640"/>
      <c r="X214" s="640"/>
      <c r="Y214" s="640"/>
    </row>
    <row r="215" spans="3:25">
      <c r="C215" s="640"/>
      <c r="D215" s="640"/>
      <c r="E215" s="640"/>
      <c r="F215" s="640"/>
      <c r="G215" s="640"/>
      <c r="H215" s="640"/>
      <c r="I215" s="640"/>
      <c r="J215" s="640"/>
      <c r="K215" s="640"/>
      <c r="L215" s="640"/>
      <c r="M215" s="640"/>
      <c r="N215" s="640"/>
      <c r="O215" s="640"/>
      <c r="P215" s="640"/>
      <c r="Q215" s="640"/>
      <c r="R215" s="640"/>
      <c r="S215" s="640"/>
      <c r="T215" s="640"/>
      <c r="U215" s="640"/>
      <c r="V215" s="640"/>
      <c r="W215" s="640"/>
      <c r="X215" s="640"/>
      <c r="Y215" s="640"/>
    </row>
    <row r="216" spans="3:25">
      <c r="C216" s="640"/>
      <c r="D216" s="640"/>
      <c r="E216" s="640"/>
      <c r="F216" s="640"/>
      <c r="G216" s="640"/>
      <c r="H216" s="640"/>
      <c r="I216" s="640"/>
      <c r="J216" s="640"/>
      <c r="K216" s="640"/>
      <c r="L216" s="640"/>
      <c r="M216" s="640"/>
      <c r="N216" s="640"/>
      <c r="O216" s="640"/>
      <c r="P216" s="640"/>
      <c r="Q216" s="640"/>
      <c r="R216" s="640"/>
      <c r="S216" s="640"/>
      <c r="T216" s="640"/>
      <c r="U216" s="640"/>
      <c r="V216" s="640"/>
      <c r="W216" s="640"/>
      <c r="X216" s="640"/>
      <c r="Y216" s="640"/>
    </row>
    <row r="217" spans="3:25">
      <c r="C217" s="640"/>
      <c r="D217" s="640"/>
      <c r="E217" s="640"/>
      <c r="F217" s="640"/>
      <c r="G217" s="640"/>
      <c r="H217" s="640"/>
      <c r="I217" s="640"/>
      <c r="J217" s="640"/>
      <c r="K217" s="640"/>
      <c r="L217" s="640"/>
      <c r="M217" s="640"/>
      <c r="N217" s="640"/>
      <c r="O217" s="640"/>
      <c r="P217" s="640"/>
      <c r="Q217" s="640"/>
      <c r="R217" s="640"/>
      <c r="S217" s="640"/>
      <c r="T217" s="640"/>
      <c r="U217" s="640"/>
      <c r="V217" s="640"/>
      <c r="W217" s="640"/>
      <c r="X217" s="640"/>
      <c r="Y217" s="640"/>
    </row>
    <row r="218" spans="3:25">
      <c r="C218" s="640"/>
      <c r="D218" s="640"/>
      <c r="E218" s="640"/>
      <c r="F218" s="640"/>
      <c r="G218" s="640"/>
      <c r="H218" s="640"/>
      <c r="I218" s="640"/>
      <c r="J218" s="640"/>
      <c r="K218" s="640"/>
      <c r="L218" s="640"/>
      <c r="M218" s="640"/>
      <c r="N218" s="640"/>
      <c r="O218" s="640"/>
      <c r="P218" s="640"/>
      <c r="Q218" s="640"/>
      <c r="R218" s="640"/>
      <c r="S218" s="640"/>
      <c r="T218" s="640"/>
      <c r="U218" s="640"/>
      <c r="V218" s="640"/>
      <c r="W218" s="640"/>
      <c r="X218" s="640"/>
      <c r="Y218" s="640"/>
    </row>
    <row r="219" spans="3:25">
      <c r="C219" s="640"/>
      <c r="D219" s="640"/>
      <c r="E219" s="640"/>
      <c r="F219" s="640"/>
      <c r="G219" s="640"/>
      <c r="H219" s="640"/>
      <c r="I219" s="640"/>
      <c r="J219" s="640"/>
      <c r="K219" s="640"/>
      <c r="L219" s="640"/>
      <c r="M219" s="640"/>
      <c r="N219" s="640"/>
      <c r="O219" s="640"/>
      <c r="P219" s="640"/>
      <c r="Q219" s="640"/>
      <c r="R219" s="640"/>
      <c r="S219" s="640"/>
      <c r="T219" s="640"/>
      <c r="U219" s="640"/>
      <c r="V219" s="640"/>
      <c r="W219" s="640"/>
      <c r="X219" s="640"/>
      <c r="Y219" s="640"/>
    </row>
    <row r="220" spans="3:25">
      <c r="C220" s="640"/>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row>
    <row r="221" spans="3:25">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row>
    <row r="222" spans="3:25">
      <c r="C222" s="640"/>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row>
    <row r="223" spans="3:25">
      <c r="C223" s="640"/>
      <c r="D223" s="640"/>
      <c r="E223" s="640"/>
      <c r="F223" s="640"/>
      <c r="G223" s="640"/>
      <c r="H223" s="640"/>
      <c r="I223" s="640"/>
      <c r="J223" s="640"/>
      <c r="K223" s="640"/>
      <c r="L223" s="640"/>
      <c r="M223" s="640"/>
      <c r="N223" s="640"/>
      <c r="O223" s="640"/>
      <c r="P223" s="640"/>
      <c r="Q223" s="640"/>
      <c r="R223" s="640"/>
      <c r="S223" s="640"/>
      <c r="T223" s="640"/>
      <c r="U223" s="640"/>
      <c r="V223" s="640"/>
      <c r="W223" s="640"/>
      <c r="X223" s="640"/>
      <c r="Y223" s="640"/>
    </row>
    <row r="224" spans="3:25">
      <c r="C224" s="640"/>
      <c r="D224" s="640"/>
      <c r="E224" s="640"/>
      <c r="F224" s="640"/>
      <c r="G224" s="640"/>
      <c r="H224" s="640"/>
      <c r="I224" s="640"/>
      <c r="J224" s="640"/>
      <c r="K224" s="640"/>
      <c r="L224" s="640"/>
      <c r="M224" s="640"/>
      <c r="N224" s="640"/>
      <c r="O224" s="640"/>
      <c r="P224" s="640"/>
      <c r="Q224" s="640"/>
      <c r="R224" s="640"/>
      <c r="S224" s="640"/>
      <c r="T224" s="640"/>
      <c r="U224" s="640"/>
      <c r="V224" s="640"/>
      <c r="W224" s="640"/>
      <c r="X224" s="640"/>
      <c r="Y224" s="640"/>
    </row>
    <row r="225" spans="3:25">
      <c r="C225" s="640"/>
      <c r="D225" s="640"/>
      <c r="E225" s="640"/>
      <c r="F225" s="640"/>
      <c r="G225" s="640"/>
      <c r="H225" s="640"/>
      <c r="I225" s="640"/>
      <c r="J225" s="640"/>
      <c r="K225" s="640"/>
      <c r="L225" s="640"/>
      <c r="M225" s="640"/>
      <c r="N225" s="640"/>
      <c r="O225" s="640"/>
      <c r="P225" s="640"/>
      <c r="Q225" s="640"/>
      <c r="R225" s="640"/>
      <c r="S225" s="640"/>
      <c r="T225" s="640"/>
      <c r="U225" s="640"/>
      <c r="V225" s="640"/>
      <c r="W225" s="640"/>
      <c r="X225" s="640"/>
      <c r="Y225" s="640"/>
    </row>
    <row r="226" spans="3:25">
      <c r="C226" s="640"/>
      <c r="D226" s="640"/>
      <c r="E226" s="640"/>
      <c r="F226" s="640"/>
      <c r="G226" s="640"/>
      <c r="H226" s="640"/>
      <c r="I226" s="640"/>
      <c r="J226" s="640"/>
      <c r="K226" s="640"/>
      <c r="L226" s="640"/>
      <c r="M226" s="640"/>
      <c r="N226" s="640"/>
      <c r="O226" s="640"/>
      <c r="P226" s="640"/>
      <c r="Q226" s="640"/>
      <c r="R226" s="640"/>
      <c r="S226" s="640"/>
      <c r="T226" s="640"/>
      <c r="U226" s="640"/>
      <c r="V226" s="640"/>
      <c r="W226" s="640"/>
      <c r="X226" s="640"/>
      <c r="Y226" s="640"/>
    </row>
    <row r="227" spans="3:25">
      <c r="C227" s="640"/>
      <c r="D227" s="640"/>
      <c r="E227" s="640"/>
      <c r="F227" s="640"/>
      <c r="G227" s="640"/>
      <c r="H227" s="640"/>
      <c r="I227" s="640"/>
      <c r="J227" s="640"/>
      <c r="K227" s="640"/>
      <c r="L227" s="640"/>
      <c r="M227" s="640"/>
      <c r="N227" s="640"/>
      <c r="O227" s="640"/>
      <c r="P227" s="640"/>
      <c r="Q227" s="640"/>
      <c r="R227" s="640"/>
      <c r="S227" s="640"/>
      <c r="T227" s="640"/>
      <c r="U227" s="640"/>
      <c r="V227" s="640"/>
      <c r="W227" s="640"/>
      <c r="X227" s="640"/>
      <c r="Y227" s="640"/>
    </row>
    <row r="228" spans="3:25">
      <c r="C228" s="640"/>
      <c r="D228" s="640"/>
      <c r="E228" s="640"/>
      <c r="F228" s="640"/>
      <c r="G228" s="640"/>
      <c r="H228" s="640"/>
      <c r="I228" s="640"/>
      <c r="J228" s="640"/>
      <c r="K228" s="640"/>
      <c r="L228" s="640"/>
      <c r="M228" s="640"/>
      <c r="N228" s="640"/>
      <c r="O228" s="640"/>
      <c r="P228" s="640"/>
      <c r="Q228" s="640"/>
      <c r="R228" s="640"/>
      <c r="S228" s="640"/>
      <c r="T228" s="640"/>
      <c r="U228" s="640"/>
      <c r="V228" s="640"/>
      <c r="W228" s="640"/>
      <c r="X228" s="640"/>
      <c r="Y228" s="640"/>
    </row>
    <row r="229" spans="3:25">
      <c r="C229" s="640"/>
      <c r="D229" s="640"/>
      <c r="E229" s="640"/>
      <c r="F229" s="640"/>
      <c r="G229" s="640"/>
      <c r="H229" s="640"/>
      <c r="I229" s="640"/>
      <c r="J229" s="640"/>
      <c r="K229" s="640"/>
      <c r="L229" s="640"/>
      <c r="M229" s="640"/>
      <c r="N229" s="640"/>
      <c r="O229" s="640"/>
      <c r="P229" s="640"/>
      <c r="Q229" s="640"/>
      <c r="R229" s="640"/>
      <c r="S229" s="640"/>
      <c r="T229" s="640"/>
      <c r="U229" s="640"/>
      <c r="V229" s="640"/>
      <c r="W229" s="640"/>
      <c r="X229" s="640"/>
      <c r="Y229" s="640"/>
    </row>
    <row r="230" spans="3:25">
      <c r="C230" s="640"/>
      <c r="D230" s="640"/>
      <c r="E230" s="640"/>
      <c r="F230" s="640"/>
      <c r="G230" s="640"/>
      <c r="H230" s="640"/>
      <c r="I230" s="640"/>
      <c r="J230" s="640"/>
      <c r="K230" s="640"/>
      <c r="L230" s="640"/>
      <c r="M230" s="640"/>
      <c r="N230" s="640"/>
      <c r="O230" s="640"/>
      <c r="P230" s="640"/>
      <c r="Q230" s="640"/>
      <c r="R230" s="640"/>
      <c r="S230" s="640"/>
      <c r="T230" s="640"/>
      <c r="U230" s="640"/>
      <c r="V230" s="640"/>
      <c r="W230" s="640"/>
      <c r="X230" s="640"/>
      <c r="Y230" s="640"/>
    </row>
    <row r="231" spans="3:25">
      <c r="C231" s="640"/>
      <c r="D231" s="640"/>
      <c r="E231" s="640"/>
      <c r="F231" s="640"/>
      <c r="G231" s="640"/>
      <c r="H231" s="640"/>
      <c r="I231" s="640"/>
      <c r="J231" s="640"/>
      <c r="K231" s="640"/>
      <c r="L231" s="640"/>
      <c r="M231" s="640"/>
      <c r="N231" s="640"/>
      <c r="O231" s="640"/>
      <c r="P231" s="640"/>
      <c r="Q231" s="640"/>
      <c r="R231" s="640"/>
      <c r="S231" s="640"/>
      <c r="T231" s="640"/>
      <c r="U231" s="640"/>
      <c r="V231" s="640"/>
      <c r="W231" s="640"/>
      <c r="X231" s="640"/>
      <c r="Y231" s="640"/>
    </row>
    <row r="232" spans="3:25">
      <c r="C232" s="640"/>
      <c r="D232" s="640"/>
      <c r="E232" s="640"/>
      <c r="F232" s="640"/>
      <c r="G232" s="640"/>
      <c r="H232" s="640"/>
      <c r="I232" s="640"/>
      <c r="J232" s="640"/>
      <c r="K232" s="640"/>
      <c r="L232" s="640"/>
      <c r="M232" s="640"/>
      <c r="N232" s="640"/>
      <c r="O232" s="640"/>
      <c r="P232" s="640"/>
      <c r="Q232" s="640"/>
      <c r="R232" s="640"/>
      <c r="S232" s="640"/>
      <c r="T232" s="640"/>
      <c r="U232" s="640"/>
      <c r="V232" s="640"/>
      <c r="W232" s="640"/>
      <c r="X232" s="640"/>
      <c r="Y232" s="640"/>
    </row>
    <row r="233" spans="3:25">
      <c r="C233" s="640"/>
      <c r="D233" s="640"/>
      <c r="E233" s="640"/>
      <c r="F233" s="640"/>
      <c r="G233" s="640"/>
      <c r="H233" s="640"/>
      <c r="I233" s="640"/>
      <c r="J233" s="640"/>
      <c r="K233" s="640"/>
      <c r="L233" s="640"/>
      <c r="M233" s="640"/>
      <c r="N233" s="640"/>
      <c r="O233" s="640"/>
      <c r="P233" s="640"/>
      <c r="Q233" s="640"/>
      <c r="R233" s="640"/>
      <c r="S233" s="640"/>
      <c r="T233" s="640"/>
      <c r="U233" s="640"/>
      <c r="V233" s="640"/>
      <c r="W233" s="640"/>
      <c r="X233" s="640"/>
      <c r="Y233" s="640"/>
    </row>
    <row r="234" spans="3:25">
      <c r="C234" s="640"/>
      <c r="D234" s="640"/>
      <c r="E234" s="640"/>
      <c r="F234" s="640"/>
      <c r="G234" s="640"/>
      <c r="H234" s="640"/>
      <c r="I234" s="640"/>
      <c r="J234" s="640"/>
      <c r="K234" s="640"/>
      <c r="L234" s="640"/>
      <c r="M234" s="640"/>
      <c r="N234" s="640"/>
      <c r="O234" s="640"/>
      <c r="P234" s="640"/>
      <c r="Q234" s="640"/>
      <c r="R234" s="640"/>
      <c r="S234" s="640"/>
      <c r="T234" s="640"/>
      <c r="U234" s="640"/>
      <c r="V234" s="640"/>
      <c r="W234" s="640"/>
      <c r="X234" s="640"/>
      <c r="Y234" s="640"/>
    </row>
    <row r="235" spans="3:25">
      <c r="C235" s="640"/>
      <c r="D235" s="640"/>
      <c r="E235" s="640"/>
      <c r="F235" s="640"/>
      <c r="G235" s="640"/>
      <c r="H235" s="640"/>
      <c r="I235" s="640"/>
      <c r="J235" s="640"/>
      <c r="K235" s="640"/>
      <c r="L235" s="640"/>
      <c r="M235" s="640"/>
      <c r="N235" s="640"/>
      <c r="O235" s="640"/>
      <c r="P235" s="640"/>
      <c r="Q235" s="640"/>
      <c r="R235" s="640"/>
      <c r="S235" s="640"/>
      <c r="T235" s="640"/>
      <c r="U235" s="640"/>
      <c r="V235" s="640"/>
      <c r="W235" s="640"/>
      <c r="X235" s="640"/>
      <c r="Y235" s="640"/>
    </row>
    <row r="236" spans="3:25">
      <c r="C236" s="640"/>
      <c r="D236" s="640"/>
      <c r="E236" s="640"/>
      <c r="F236" s="640"/>
      <c r="G236" s="640"/>
      <c r="H236" s="640"/>
      <c r="I236" s="640"/>
      <c r="J236" s="640"/>
      <c r="K236" s="640"/>
      <c r="L236" s="640"/>
      <c r="M236" s="640"/>
      <c r="N236" s="640"/>
      <c r="O236" s="640"/>
      <c r="P236" s="640"/>
      <c r="Q236" s="640"/>
      <c r="R236" s="640"/>
      <c r="S236" s="640"/>
      <c r="T236" s="640"/>
      <c r="U236" s="640"/>
      <c r="V236" s="640"/>
      <c r="W236" s="640"/>
      <c r="X236" s="640"/>
      <c r="Y236" s="640"/>
    </row>
    <row r="237" spans="3:25">
      <c r="C237" s="640"/>
      <c r="D237" s="640"/>
      <c r="E237" s="640"/>
      <c r="F237" s="640"/>
      <c r="G237" s="640"/>
      <c r="H237" s="640"/>
      <c r="I237" s="640"/>
      <c r="J237" s="640"/>
      <c r="K237" s="640"/>
      <c r="L237" s="640"/>
      <c r="M237" s="640"/>
      <c r="N237" s="640"/>
      <c r="O237" s="640"/>
      <c r="P237" s="640"/>
      <c r="Q237" s="640"/>
      <c r="R237" s="640"/>
      <c r="S237" s="640"/>
      <c r="T237" s="640"/>
      <c r="U237" s="640"/>
      <c r="V237" s="640"/>
      <c r="W237" s="640"/>
      <c r="X237" s="640"/>
      <c r="Y237" s="640"/>
    </row>
    <row r="238" spans="3:25">
      <c r="C238" s="640"/>
      <c r="D238" s="640"/>
      <c r="E238" s="640"/>
      <c r="F238" s="640"/>
      <c r="G238" s="640"/>
      <c r="H238" s="640"/>
      <c r="I238" s="640"/>
      <c r="J238" s="640"/>
      <c r="K238" s="640"/>
      <c r="L238" s="640"/>
      <c r="M238" s="640"/>
      <c r="N238" s="640"/>
      <c r="O238" s="640"/>
      <c r="P238" s="640"/>
      <c r="Q238" s="640"/>
      <c r="R238" s="640"/>
      <c r="S238" s="640"/>
      <c r="T238" s="640"/>
      <c r="U238" s="640"/>
      <c r="V238" s="640"/>
      <c r="W238" s="640"/>
      <c r="X238" s="640"/>
      <c r="Y238" s="640"/>
    </row>
    <row r="239" spans="3:25">
      <c r="C239" s="640"/>
      <c r="D239" s="640"/>
      <c r="E239" s="640"/>
      <c r="F239" s="640"/>
      <c r="G239" s="640"/>
      <c r="H239" s="640"/>
      <c r="I239" s="640"/>
      <c r="J239" s="640"/>
      <c r="K239" s="640"/>
      <c r="L239" s="640"/>
      <c r="M239" s="640"/>
      <c r="N239" s="640"/>
      <c r="O239" s="640"/>
      <c r="P239" s="640"/>
      <c r="Q239" s="640"/>
      <c r="R239" s="640"/>
      <c r="S239" s="640"/>
      <c r="T239" s="640"/>
      <c r="U239" s="640"/>
      <c r="V239" s="640"/>
      <c r="W239" s="640"/>
      <c r="X239" s="640"/>
      <c r="Y239" s="640"/>
    </row>
    <row r="240" spans="3:25">
      <c r="C240" s="640"/>
      <c r="D240" s="640"/>
      <c r="E240" s="640"/>
      <c r="F240" s="640"/>
      <c r="G240" s="640"/>
      <c r="H240" s="640"/>
      <c r="I240" s="640"/>
      <c r="J240" s="640"/>
      <c r="K240" s="640"/>
      <c r="L240" s="640"/>
      <c r="M240" s="640"/>
      <c r="N240" s="640"/>
      <c r="O240" s="640"/>
      <c r="P240" s="640"/>
      <c r="Q240" s="640"/>
      <c r="R240" s="640"/>
      <c r="S240" s="640"/>
      <c r="T240" s="640"/>
      <c r="U240" s="640"/>
      <c r="V240" s="640"/>
      <c r="W240" s="640"/>
      <c r="X240" s="640"/>
      <c r="Y240" s="640"/>
    </row>
    <row r="241" spans="3:25">
      <c r="C241" s="640"/>
      <c r="D241" s="640"/>
      <c r="E241" s="640"/>
      <c r="F241" s="640"/>
      <c r="G241" s="640"/>
      <c r="H241" s="640"/>
      <c r="I241" s="640"/>
      <c r="J241" s="640"/>
      <c r="K241" s="640"/>
      <c r="L241" s="640"/>
      <c r="M241" s="640"/>
      <c r="N241" s="640"/>
      <c r="O241" s="640"/>
      <c r="P241" s="640"/>
      <c r="Q241" s="640"/>
      <c r="R241" s="640"/>
      <c r="S241" s="640"/>
      <c r="T241" s="640"/>
      <c r="U241" s="640"/>
      <c r="V241" s="640"/>
      <c r="W241" s="640"/>
      <c r="X241" s="640"/>
      <c r="Y241" s="640"/>
    </row>
    <row r="242" spans="3:25">
      <c r="C242" s="640"/>
      <c r="D242" s="640"/>
      <c r="E242" s="640"/>
      <c r="F242" s="640"/>
      <c r="G242" s="640"/>
      <c r="H242" s="640"/>
      <c r="I242" s="640"/>
      <c r="J242" s="640"/>
      <c r="K242" s="640"/>
      <c r="L242" s="640"/>
      <c r="M242" s="640"/>
      <c r="N242" s="640"/>
      <c r="O242" s="640"/>
      <c r="P242" s="640"/>
      <c r="Q242" s="640"/>
      <c r="R242" s="640"/>
      <c r="S242" s="640"/>
      <c r="T242" s="640"/>
      <c r="U242" s="640"/>
      <c r="V242" s="640"/>
      <c r="W242" s="640"/>
      <c r="X242" s="640"/>
      <c r="Y242" s="640"/>
    </row>
    <row r="243" spans="3:25">
      <c r="C243" s="640"/>
      <c r="D243" s="640"/>
      <c r="E243" s="640"/>
      <c r="F243" s="640"/>
      <c r="G243" s="640"/>
      <c r="H243" s="640"/>
      <c r="I243" s="640"/>
      <c r="J243" s="640"/>
      <c r="K243" s="640"/>
      <c r="L243" s="640"/>
      <c r="M243" s="640"/>
      <c r="N243" s="640"/>
      <c r="O243" s="640"/>
      <c r="P243" s="640"/>
      <c r="Q243" s="640"/>
      <c r="R243" s="640"/>
      <c r="S243" s="640"/>
      <c r="T243" s="640"/>
      <c r="U243" s="640"/>
      <c r="V243" s="640"/>
      <c r="W243" s="640"/>
      <c r="X243" s="640"/>
      <c r="Y243" s="640"/>
    </row>
    <row r="244" spans="3:25">
      <c r="C244" s="640"/>
      <c r="D244" s="640"/>
      <c r="E244" s="640"/>
      <c r="F244" s="640"/>
      <c r="G244" s="640"/>
      <c r="H244" s="640"/>
      <c r="I244" s="640"/>
      <c r="J244" s="640"/>
      <c r="K244" s="640"/>
      <c r="L244" s="640"/>
      <c r="M244" s="640"/>
      <c r="N244" s="640"/>
      <c r="O244" s="640"/>
      <c r="P244" s="640"/>
      <c r="Q244" s="640"/>
      <c r="R244" s="640"/>
      <c r="S244" s="640"/>
      <c r="T244" s="640"/>
      <c r="U244" s="640"/>
      <c r="V244" s="640"/>
      <c r="W244" s="640"/>
      <c r="X244" s="640"/>
      <c r="Y244" s="640"/>
    </row>
    <row r="245" spans="3:25">
      <c r="C245" s="640"/>
      <c r="D245" s="640"/>
      <c r="E245" s="640"/>
      <c r="F245" s="640"/>
      <c r="G245" s="640"/>
      <c r="H245" s="640"/>
      <c r="I245" s="640"/>
      <c r="J245" s="640"/>
      <c r="K245" s="640"/>
      <c r="L245" s="640"/>
      <c r="M245" s="640"/>
      <c r="N245" s="640"/>
      <c r="O245" s="640"/>
      <c r="P245" s="640"/>
      <c r="Q245" s="640"/>
      <c r="R245" s="640"/>
      <c r="S245" s="640"/>
      <c r="T245" s="640"/>
      <c r="U245" s="640"/>
      <c r="V245" s="640"/>
      <c r="W245" s="640"/>
      <c r="X245" s="640"/>
      <c r="Y245" s="640"/>
    </row>
    <row r="246" spans="3:25">
      <c r="C246" s="640"/>
      <c r="D246" s="640"/>
      <c r="E246" s="640"/>
      <c r="F246" s="640"/>
      <c r="G246" s="640"/>
      <c r="H246" s="640"/>
      <c r="I246" s="640"/>
      <c r="J246" s="640"/>
      <c r="K246" s="640"/>
      <c r="L246" s="640"/>
      <c r="M246" s="640"/>
      <c r="N246" s="640"/>
      <c r="O246" s="640"/>
      <c r="P246" s="640"/>
      <c r="Q246" s="640"/>
      <c r="R246" s="640"/>
      <c r="S246" s="640"/>
      <c r="T246" s="640"/>
      <c r="U246" s="640"/>
      <c r="V246" s="640"/>
      <c r="W246" s="640"/>
      <c r="X246" s="640"/>
      <c r="Y246" s="640"/>
    </row>
    <row r="247" spans="3:25">
      <c r="C247" s="640"/>
      <c r="D247" s="640"/>
      <c r="E247" s="640"/>
      <c r="F247" s="640"/>
      <c r="G247" s="640"/>
      <c r="H247" s="640"/>
      <c r="I247" s="640"/>
      <c r="J247" s="640"/>
      <c r="K247" s="640"/>
      <c r="L247" s="640"/>
      <c r="M247" s="640"/>
      <c r="N247" s="640"/>
      <c r="O247" s="640"/>
      <c r="P247" s="640"/>
      <c r="Q247" s="640"/>
      <c r="R247" s="640"/>
      <c r="S247" s="640"/>
      <c r="T247" s="640"/>
      <c r="U247" s="640"/>
      <c r="V247" s="640"/>
      <c r="W247" s="640"/>
      <c r="X247" s="640"/>
      <c r="Y247" s="640"/>
    </row>
    <row r="248" spans="3:25">
      <c r="C248" s="640"/>
      <c r="D248" s="640"/>
      <c r="E248" s="640"/>
      <c r="F248" s="640"/>
      <c r="G248" s="640"/>
      <c r="H248" s="640"/>
      <c r="I248" s="640"/>
      <c r="J248" s="640"/>
      <c r="K248" s="640"/>
      <c r="L248" s="640"/>
      <c r="M248" s="640"/>
      <c r="N248" s="640"/>
      <c r="O248" s="640"/>
      <c r="P248" s="640"/>
      <c r="Q248" s="640"/>
      <c r="R248" s="640"/>
      <c r="S248" s="640"/>
      <c r="T248" s="640"/>
      <c r="U248" s="640"/>
      <c r="V248" s="640"/>
      <c r="W248" s="640"/>
      <c r="X248" s="640"/>
      <c r="Y248" s="640"/>
    </row>
    <row r="249" spans="3:25">
      <c r="C249" s="640"/>
      <c r="D249" s="640"/>
      <c r="E249" s="640"/>
      <c r="F249" s="640"/>
      <c r="G249" s="640"/>
      <c r="H249" s="640"/>
      <c r="I249" s="640"/>
      <c r="J249" s="640"/>
      <c r="K249" s="640"/>
      <c r="L249" s="640"/>
      <c r="M249" s="640"/>
      <c r="N249" s="640"/>
      <c r="O249" s="640"/>
      <c r="P249" s="640"/>
      <c r="Q249" s="640"/>
      <c r="R249" s="640"/>
      <c r="S249" s="640"/>
      <c r="T249" s="640"/>
      <c r="U249" s="640"/>
      <c r="V249" s="640"/>
      <c r="W249" s="640"/>
      <c r="X249" s="640"/>
      <c r="Y249" s="640"/>
    </row>
    <row r="250" spans="3:25">
      <c r="C250" s="640"/>
      <c r="D250" s="640"/>
      <c r="E250" s="640"/>
      <c r="F250" s="640"/>
      <c r="G250" s="640"/>
      <c r="H250" s="640"/>
      <c r="I250" s="640"/>
      <c r="J250" s="640"/>
      <c r="K250" s="640"/>
      <c r="L250" s="640"/>
      <c r="M250" s="640"/>
      <c r="N250" s="640"/>
      <c r="O250" s="640"/>
      <c r="P250" s="640"/>
      <c r="Q250" s="640"/>
      <c r="R250" s="640"/>
      <c r="S250" s="640"/>
      <c r="T250" s="640"/>
      <c r="U250" s="640"/>
      <c r="V250" s="640"/>
      <c r="W250" s="640"/>
      <c r="X250" s="640"/>
      <c r="Y250" s="640"/>
    </row>
    <row r="251" spans="3:25">
      <c r="C251" s="640"/>
      <c r="D251" s="640"/>
      <c r="E251" s="640"/>
      <c r="F251" s="640"/>
      <c r="G251" s="640"/>
      <c r="H251" s="640"/>
      <c r="I251" s="640"/>
      <c r="J251" s="640"/>
      <c r="K251" s="640"/>
      <c r="L251" s="640"/>
      <c r="M251" s="640"/>
      <c r="N251" s="640"/>
      <c r="O251" s="640"/>
      <c r="P251" s="640"/>
      <c r="Q251" s="640"/>
      <c r="R251" s="640"/>
      <c r="S251" s="640"/>
      <c r="T251" s="640"/>
      <c r="U251" s="640"/>
      <c r="V251" s="640"/>
      <c r="W251" s="640"/>
      <c r="X251" s="640"/>
      <c r="Y251" s="640"/>
    </row>
    <row r="252" spans="3:25">
      <c r="C252" s="640"/>
      <c r="D252" s="640"/>
      <c r="E252" s="640"/>
      <c r="F252" s="640"/>
      <c r="G252" s="640"/>
      <c r="H252" s="640"/>
      <c r="I252" s="640"/>
      <c r="J252" s="640"/>
      <c r="K252" s="640"/>
      <c r="L252" s="640"/>
      <c r="M252" s="640"/>
      <c r="N252" s="640"/>
      <c r="O252" s="640"/>
      <c r="P252" s="640"/>
      <c r="Q252" s="640"/>
      <c r="R252" s="640"/>
      <c r="S252" s="640"/>
      <c r="T252" s="640"/>
      <c r="U252" s="640"/>
      <c r="V252" s="640"/>
      <c r="W252" s="640"/>
      <c r="X252" s="640"/>
      <c r="Y252" s="640"/>
    </row>
    <row r="253" spans="3:25">
      <c r="C253" s="640"/>
      <c r="D253" s="640"/>
      <c r="E253" s="640"/>
      <c r="F253" s="640"/>
      <c r="G253" s="640"/>
      <c r="H253" s="640"/>
      <c r="I253" s="640"/>
      <c r="J253" s="640"/>
      <c r="K253" s="640"/>
      <c r="L253" s="640"/>
      <c r="M253" s="640"/>
      <c r="N253" s="640"/>
      <c r="O253" s="640"/>
      <c r="P253" s="640"/>
      <c r="Q253" s="640"/>
      <c r="R253" s="640"/>
      <c r="S253" s="640"/>
      <c r="T253" s="640"/>
      <c r="U253" s="640"/>
      <c r="V253" s="640"/>
      <c r="W253" s="640"/>
      <c r="X253" s="640"/>
      <c r="Y253" s="640"/>
    </row>
    <row r="254" spans="3:25">
      <c r="C254" s="640"/>
      <c r="D254" s="640"/>
      <c r="E254" s="640"/>
      <c r="F254" s="640"/>
      <c r="G254" s="640"/>
      <c r="H254" s="640"/>
      <c r="I254" s="640"/>
      <c r="J254" s="640"/>
      <c r="K254" s="640"/>
      <c r="L254" s="640"/>
      <c r="M254" s="640"/>
      <c r="N254" s="640"/>
      <c r="O254" s="640"/>
      <c r="P254" s="640"/>
      <c r="Q254" s="640"/>
      <c r="R254" s="640"/>
      <c r="S254" s="640"/>
      <c r="T254" s="640"/>
      <c r="U254" s="640"/>
      <c r="V254" s="640"/>
      <c r="W254" s="640"/>
      <c r="X254" s="640"/>
      <c r="Y254" s="640"/>
    </row>
    <row r="255" spans="3:25">
      <c r="C255" s="640"/>
      <c r="D255" s="640"/>
      <c r="E255" s="640"/>
      <c r="F255" s="640"/>
      <c r="G255" s="640"/>
      <c r="H255" s="640"/>
      <c r="I255" s="640"/>
      <c r="J255" s="640"/>
      <c r="K255" s="640"/>
      <c r="L255" s="640"/>
      <c r="M255" s="640"/>
      <c r="N255" s="640"/>
      <c r="O255" s="640"/>
      <c r="P255" s="640"/>
      <c r="Q255" s="640"/>
      <c r="R255" s="640"/>
      <c r="S255" s="640"/>
      <c r="T255" s="640"/>
      <c r="U255" s="640"/>
      <c r="V255" s="640"/>
      <c r="W255" s="640"/>
      <c r="X255" s="640"/>
      <c r="Y255" s="640"/>
    </row>
    <row r="256" spans="3:25">
      <c r="C256" s="640"/>
      <c r="D256" s="640"/>
      <c r="E256" s="640"/>
      <c r="F256" s="640"/>
      <c r="G256" s="640"/>
      <c r="H256" s="640"/>
      <c r="I256" s="640"/>
      <c r="J256" s="640"/>
      <c r="K256" s="640"/>
      <c r="L256" s="640"/>
      <c r="M256" s="640"/>
      <c r="N256" s="640"/>
      <c r="O256" s="640"/>
      <c r="P256" s="640"/>
      <c r="Q256" s="640"/>
      <c r="R256" s="640"/>
      <c r="S256" s="640"/>
      <c r="T256" s="640"/>
      <c r="U256" s="640"/>
      <c r="V256" s="640"/>
      <c r="W256" s="640"/>
      <c r="X256" s="640"/>
      <c r="Y256" s="640"/>
    </row>
    <row r="257" spans="3:25">
      <c r="C257" s="640"/>
      <c r="D257" s="640"/>
      <c r="E257" s="640"/>
      <c r="F257" s="640"/>
      <c r="G257" s="640"/>
      <c r="H257" s="640"/>
      <c r="I257" s="640"/>
      <c r="J257" s="640"/>
      <c r="K257" s="640"/>
      <c r="L257" s="640"/>
      <c r="M257" s="640"/>
      <c r="N257" s="640"/>
      <c r="O257" s="640"/>
      <c r="P257" s="640"/>
      <c r="Q257" s="640"/>
      <c r="R257" s="640"/>
      <c r="S257" s="640"/>
      <c r="T257" s="640"/>
      <c r="U257" s="640"/>
      <c r="V257" s="640"/>
      <c r="W257" s="640"/>
      <c r="X257" s="640"/>
      <c r="Y257" s="640"/>
    </row>
    <row r="258" spans="3:25">
      <c r="C258" s="640"/>
      <c r="D258" s="640"/>
      <c r="E258" s="640"/>
      <c r="F258" s="640"/>
      <c r="G258" s="640"/>
      <c r="H258" s="640"/>
      <c r="I258" s="640"/>
      <c r="J258" s="640"/>
      <c r="K258" s="640"/>
      <c r="L258" s="640"/>
      <c r="M258" s="640"/>
      <c r="N258" s="640"/>
      <c r="O258" s="640"/>
      <c r="P258" s="640"/>
      <c r="Q258" s="640"/>
      <c r="R258" s="640"/>
      <c r="S258" s="640"/>
      <c r="T258" s="640"/>
      <c r="U258" s="640"/>
      <c r="V258" s="640"/>
      <c r="W258" s="640"/>
      <c r="X258" s="640"/>
      <c r="Y258" s="640"/>
    </row>
    <row r="259" spans="3:25">
      <c r="C259" s="640"/>
      <c r="D259" s="640"/>
      <c r="E259" s="640"/>
      <c r="F259" s="640"/>
      <c r="G259" s="640"/>
      <c r="H259" s="640"/>
      <c r="I259" s="640"/>
      <c r="J259" s="640"/>
      <c r="K259" s="640"/>
      <c r="L259" s="640"/>
      <c r="M259" s="640"/>
      <c r="N259" s="640"/>
      <c r="O259" s="640"/>
      <c r="P259" s="640"/>
      <c r="Q259" s="640"/>
      <c r="R259" s="640"/>
      <c r="S259" s="640"/>
      <c r="T259" s="640"/>
      <c r="U259" s="640"/>
      <c r="V259" s="640"/>
      <c r="W259" s="640"/>
      <c r="X259" s="640"/>
      <c r="Y259" s="640"/>
    </row>
    <row r="260" spans="3:25">
      <c r="C260" s="640"/>
      <c r="D260" s="640"/>
      <c r="E260" s="640"/>
      <c r="F260" s="640"/>
      <c r="G260" s="640"/>
      <c r="H260" s="640"/>
      <c r="I260" s="640"/>
      <c r="J260" s="640"/>
      <c r="K260" s="640"/>
      <c r="L260" s="640"/>
      <c r="M260" s="640"/>
      <c r="N260" s="640"/>
      <c r="O260" s="640"/>
      <c r="P260" s="640"/>
      <c r="Q260" s="640"/>
      <c r="R260" s="640"/>
      <c r="S260" s="640"/>
      <c r="T260" s="640"/>
      <c r="U260" s="640"/>
      <c r="V260" s="640"/>
      <c r="W260" s="640"/>
      <c r="X260" s="640"/>
      <c r="Y260" s="640"/>
    </row>
    <row r="261" spans="3:25">
      <c r="C261" s="640"/>
      <c r="D261" s="640"/>
      <c r="E261" s="640"/>
      <c r="F261" s="640"/>
      <c r="G261" s="640"/>
      <c r="H261" s="640"/>
      <c r="I261" s="640"/>
      <c r="J261" s="640"/>
      <c r="K261" s="640"/>
      <c r="L261" s="640"/>
      <c r="M261" s="640"/>
      <c r="N261" s="640"/>
      <c r="O261" s="640"/>
      <c r="P261" s="640"/>
      <c r="Q261" s="640"/>
      <c r="R261" s="640"/>
      <c r="S261" s="640"/>
      <c r="T261" s="640"/>
      <c r="U261" s="640"/>
      <c r="V261" s="640"/>
      <c r="W261" s="640"/>
      <c r="X261" s="640"/>
      <c r="Y261" s="640"/>
    </row>
    <row r="262" spans="3:25">
      <c r="C262" s="640"/>
      <c r="D262" s="640"/>
      <c r="E262" s="640"/>
      <c r="F262" s="640"/>
      <c r="G262" s="640"/>
      <c r="H262" s="640"/>
      <c r="I262" s="640"/>
      <c r="J262" s="640"/>
      <c r="K262" s="640"/>
      <c r="L262" s="640"/>
      <c r="M262" s="640"/>
      <c r="N262" s="640"/>
      <c r="O262" s="640"/>
      <c r="P262" s="640"/>
      <c r="Q262" s="640"/>
      <c r="R262" s="640"/>
      <c r="S262" s="640"/>
      <c r="T262" s="640"/>
      <c r="U262" s="640"/>
      <c r="V262" s="640"/>
      <c r="W262" s="640"/>
      <c r="X262" s="640"/>
      <c r="Y262" s="640"/>
    </row>
    <row r="263" spans="3:25">
      <c r="C263" s="640"/>
      <c r="D263" s="640"/>
      <c r="E263" s="640"/>
      <c r="F263" s="640"/>
      <c r="G263" s="640"/>
      <c r="H263" s="640"/>
      <c r="I263" s="640"/>
      <c r="J263" s="640"/>
      <c r="K263" s="640"/>
      <c r="L263" s="640"/>
      <c r="M263" s="640"/>
      <c r="N263" s="640"/>
      <c r="O263" s="640"/>
      <c r="P263" s="640"/>
      <c r="Q263" s="640"/>
      <c r="R263" s="640"/>
      <c r="S263" s="640"/>
      <c r="T263" s="640"/>
      <c r="U263" s="640"/>
      <c r="V263" s="640"/>
      <c r="W263" s="640"/>
      <c r="X263" s="640"/>
      <c r="Y263" s="640"/>
    </row>
    <row r="264" spans="3:25">
      <c r="C264" s="640"/>
      <c r="D264" s="640"/>
      <c r="E264" s="640"/>
      <c r="F264" s="640"/>
      <c r="G264" s="640"/>
      <c r="H264" s="640"/>
      <c r="I264" s="640"/>
      <c r="J264" s="640"/>
      <c r="K264" s="640"/>
      <c r="L264" s="640"/>
      <c r="M264" s="640"/>
      <c r="N264" s="640"/>
      <c r="O264" s="640"/>
      <c r="P264" s="640"/>
      <c r="Q264" s="640"/>
      <c r="R264" s="640"/>
      <c r="S264" s="640"/>
      <c r="T264" s="640"/>
      <c r="U264" s="640"/>
      <c r="V264" s="640"/>
      <c r="W264" s="640"/>
      <c r="X264" s="640"/>
      <c r="Y264" s="640"/>
    </row>
    <row r="265" spans="3:25">
      <c r="C265" s="640"/>
      <c r="D265" s="640"/>
      <c r="E265" s="640"/>
      <c r="F265" s="640"/>
      <c r="G265" s="640"/>
      <c r="H265" s="640"/>
      <c r="I265" s="640"/>
      <c r="J265" s="640"/>
      <c r="K265" s="640"/>
      <c r="L265" s="640"/>
      <c r="M265" s="640"/>
      <c r="N265" s="640"/>
      <c r="O265" s="640"/>
      <c r="P265" s="640"/>
      <c r="Q265" s="640"/>
      <c r="R265" s="640"/>
      <c r="S265" s="640"/>
      <c r="T265" s="640"/>
      <c r="U265" s="640"/>
      <c r="V265" s="640"/>
      <c r="W265" s="640"/>
      <c r="X265" s="640"/>
      <c r="Y265" s="640"/>
    </row>
    <row r="266" spans="3:25">
      <c r="C266" s="640"/>
      <c r="D266" s="640"/>
      <c r="E266" s="640"/>
      <c r="F266" s="640"/>
      <c r="G266" s="640"/>
      <c r="H266" s="640"/>
      <c r="I266" s="640"/>
      <c r="J266" s="640"/>
      <c r="K266" s="640"/>
      <c r="L266" s="640"/>
      <c r="M266" s="640"/>
      <c r="N266" s="640"/>
      <c r="O266" s="640"/>
      <c r="P266" s="640"/>
      <c r="Q266" s="640"/>
      <c r="R266" s="640"/>
      <c r="S266" s="640"/>
      <c r="T266" s="640"/>
      <c r="U266" s="640"/>
      <c r="V266" s="640"/>
      <c r="W266" s="640"/>
      <c r="X266" s="640"/>
      <c r="Y266" s="640"/>
    </row>
    <row r="267" spans="3:25">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row>
    <row r="268" spans="3:25">
      <c r="C268" s="640"/>
      <c r="D268" s="640"/>
      <c r="E268" s="640"/>
      <c r="F268" s="640"/>
      <c r="G268" s="640"/>
      <c r="H268" s="640"/>
      <c r="I268" s="640"/>
      <c r="J268" s="640"/>
      <c r="K268" s="640"/>
      <c r="L268" s="640"/>
      <c r="M268" s="640"/>
      <c r="N268" s="640"/>
      <c r="O268" s="640"/>
      <c r="P268" s="640"/>
      <c r="Q268" s="640"/>
      <c r="R268" s="640"/>
      <c r="S268" s="640"/>
      <c r="T268" s="640"/>
      <c r="U268" s="640"/>
      <c r="V268" s="640"/>
      <c r="W268" s="640"/>
      <c r="X268" s="640"/>
      <c r="Y268" s="640"/>
    </row>
    <row r="269" spans="3:25">
      <c r="C269" s="640"/>
      <c r="D269" s="640"/>
      <c r="E269" s="640"/>
      <c r="F269" s="640"/>
      <c r="G269" s="640"/>
      <c r="H269" s="640"/>
      <c r="I269" s="640"/>
      <c r="J269" s="640"/>
      <c r="K269" s="640"/>
      <c r="L269" s="640"/>
      <c r="M269" s="640"/>
      <c r="N269" s="640"/>
      <c r="O269" s="640"/>
      <c r="P269" s="640"/>
      <c r="Q269" s="640"/>
      <c r="R269" s="640"/>
      <c r="S269" s="640"/>
      <c r="T269" s="640"/>
      <c r="U269" s="640"/>
      <c r="V269" s="640"/>
      <c r="W269" s="640"/>
      <c r="X269" s="640"/>
      <c r="Y269" s="640"/>
    </row>
    <row r="270" spans="3:25">
      <c r="C270" s="640"/>
      <c r="D270" s="640"/>
      <c r="E270" s="640"/>
      <c r="F270" s="640"/>
      <c r="G270" s="640"/>
      <c r="H270" s="640"/>
      <c r="I270" s="640"/>
      <c r="J270" s="640"/>
      <c r="K270" s="640"/>
      <c r="L270" s="640"/>
      <c r="M270" s="640"/>
      <c r="N270" s="640"/>
      <c r="O270" s="640"/>
      <c r="P270" s="640"/>
      <c r="Q270" s="640"/>
      <c r="R270" s="640"/>
      <c r="S270" s="640"/>
      <c r="T270" s="640"/>
      <c r="U270" s="640"/>
      <c r="V270" s="640"/>
      <c r="W270" s="640"/>
      <c r="X270" s="640"/>
      <c r="Y270" s="640"/>
    </row>
    <row r="271" spans="3:25">
      <c r="C271" s="640"/>
      <c r="D271" s="640"/>
      <c r="E271" s="640"/>
      <c r="F271" s="640"/>
      <c r="G271" s="640"/>
      <c r="H271" s="640"/>
      <c r="I271" s="640"/>
      <c r="J271" s="640"/>
      <c r="K271" s="640"/>
      <c r="L271" s="640"/>
      <c r="M271" s="640"/>
      <c r="N271" s="640"/>
      <c r="O271" s="640"/>
      <c r="P271" s="640"/>
      <c r="Q271" s="640"/>
      <c r="R271" s="640"/>
      <c r="S271" s="640"/>
      <c r="T271" s="640"/>
      <c r="U271" s="640"/>
      <c r="V271" s="640"/>
      <c r="W271" s="640"/>
      <c r="X271" s="640"/>
      <c r="Y271" s="640"/>
    </row>
    <row r="272" spans="3:25">
      <c r="C272" s="640"/>
      <c r="D272" s="640"/>
      <c r="E272" s="640"/>
      <c r="F272" s="640"/>
      <c r="G272" s="640"/>
      <c r="H272" s="640"/>
      <c r="I272" s="640"/>
      <c r="J272" s="640"/>
      <c r="K272" s="640"/>
      <c r="L272" s="640"/>
      <c r="M272" s="640"/>
      <c r="N272" s="640"/>
      <c r="O272" s="640"/>
      <c r="P272" s="640"/>
      <c r="Q272" s="640"/>
      <c r="R272" s="640"/>
      <c r="S272" s="640"/>
      <c r="T272" s="640"/>
      <c r="U272" s="640"/>
      <c r="V272" s="640"/>
      <c r="W272" s="640"/>
      <c r="X272" s="640"/>
      <c r="Y272" s="640"/>
    </row>
    <row r="273" spans="3:25">
      <c r="C273" s="640"/>
      <c r="D273" s="640"/>
      <c r="E273" s="640"/>
      <c r="F273" s="640"/>
      <c r="G273" s="640"/>
      <c r="H273" s="640"/>
      <c r="I273" s="640"/>
      <c r="J273" s="640"/>
      <c r="K273" s="640"/>
      <c r="L273" s="640"/>
      <c r="M273" s="640"/>
      <c r="N273" s="640"/>
      <c r="O273" s="640"/>
      <c r="P273" s="640"/>
      <c r="Q273" s="640"/>
      <c r="R273" s="640"/>
      <c r="S273" s="640"/>
      <c r="T273" s="640"/>
      <c r="U273" s="640"/>
      <c r="V273" s="640"/>
      <c r="W273" s="640"/>
      <c r="X273" s="640"/>
      <c r="Y273" s="640"/>
    </row>
    <row r="274" spans="3:25">
      <c r="C274" s="640"/>
      <c r="D274" s="640"/>
      <c r="E274" s="640"/>
      <c r="F274" s="640"/>
      <c r="G274" s="640"/>
      <c r="H274" s="640"/>
      <c r="I274" s="640"/>
      <c r="J274" s="640"/>
      <c r="K274" s="640"/>
      <c r="L274" s="640"/>
      <c r="M274" s="640"/>
      <c r="N274" s="640"/>
      <c r="O274" s="640"/>
      <c r="P274" s="640"/>
      <c r="Q274" s="640"/>
      <c r="R274" s="640"/>
      <c r="S274" s="640"/>
      <c r="T274" s="640"/>
      <c r="U274" s="640"/>
      <c r="V274" s="640"/>
      <c r="W274" s="640"/>
      <c r="X274" s="640"/>
      <c r="Y274" s="640"/>
    </row>
    <row r="275" spans="3:25">
      <c r="C275" s="640"/>
      <c r="D275" s="640"/>
      <c r="E275" s="640"/>
      <c r="F275" s="640"/>
      <c r="G275" s="640"/>
      <c r="H275" s="640"/>
      <c r="I275" s="640"/>
      <c r="J275" s="640"/>
      <c r="K275" s="640"/>
      <c r="L275" s="640"/>
      <c r="M275" s="640"/>
      <c r="N275" s="640"/>
      <c r="O275" s="640"/>
      <c r="P275" s="640"/>
      <c r="Q275" s="640"/>
      <c r="R275" s="640"/>
      <c r="S275" s="640"/>
      <c r="T275" s="640"/>
      <c r="U275" s="640"/>
      <c r="V275" s="640"/>
      <c r="W275" s="640"/>
      <c r="X275" s="640"/>
      <c r="Y275" s="640"/>
    </row>
    <row r="276" spans="3:25">
      <c r="C276" s="640"/>
      <c r="D276" s="640"/>
      <c r="E276" s="640"/>
      <c r="F276" s="640"/>
      <c r="G276" s="640"/>
      <c r="H276" s="640"/>
      <c r="I276" s="640"/>
      <c r="J276" s="640"/>
      <c r="K276" s="640"/>
      <c r="L276" s="640"/>
      <c r="M276" s="640"/>
      <c r="N276" s="640"/>
      <c r="O276" s="640"/>
      <c r="P276" s="640"/>
      <c r="Q276" s="640"/>
      <c r="R276" s="640"/>
      <c r="S276" s="640"/>
      <c r="T276" s="640"/>
      <c r="U276" s="640"/>
      <c r="V276" s="640"/>
      <c r="W276" s="640"/>
      <c r="X276" s="640"/>
      <c r="Y276" s="640"/>
    </row>
    <row r="277" spans="3:25">
      <c r="C277" s="640"/>
      <c r="D277" s="640"/>
      <c r="E277" s="640"/>
      <c r="F277" s="640"/>
      <c r="G277" s="640"/>
      <c r="H277" s="640"/>
      <c r="I277" s="640"/>
      <c r="J277" s="640"/>
      <c r="K277" s="640"/>
      <c r="L277" s="640"/>
      <c r="M277" s="640"/>
      <c r="N277" s="640"/>
      <c r="O277" s="640"/>
      <c r="P277" s="640"/>
      <c r="Q277" s="640"/>
      <c r="R277" s="640"/>
      <c r="S277" s="640"/>
      <c r="T277" s="640"/>
      <c r="U277" s="640"/>
      <c r="V277" s="640"/>
      <c r="W277" s="640"/>
      <c r="X277" s="640"/>
      <c r="Y277" s="640"/>
    </row>
    <row r="278" spans="3:25">
      <c r="C278" s="640"/>
      <c r="D278" s="640"/>
      <c r="E278" s="640"/>
      <c r="F278" s="640"/>
      <c r="G278" s="640"/>
      <c r="H278" s="640"/>
      <c r="I278" s="640"/>
      <c r="J278" s="640"/>
      <c r="K278" s="640"/>
      <c r="L278" s="640"/>
      <c r="M278" s="640"/>
      <c r="N278" s="640"/>
      <c r="O278" s="640"/>
      <c r="P278" s="640"/>
      <c r="Q278" s="640"/>
      <c r="R278" s="640"/>
      <c r="S278" s="640"/>
      <c r="T278" s="640"/>
      <c r="U278" s="640"/>
      <c r="V278" s="640"/>
      <c r="W278" s="640"/>
      <c r="X278" s="640"/>
      <c r="Y278" s="640"/>
    </row>
    <row r="279" spans="3:25">
      <c r="C279" s="640"/>
      <c r="D279" s="640"/>
      <c r="E279" s="640"/>
      <c r="F279" s="640"/>
      <c r="G279" s="640"/>
      <c r="H279" s="640"/>
      <c r="I279" s="640"/>
      <c r="J279" s="640"/>
      <c r="K279" s="640"/>
      <c r="L279" s="640"/>
      <c r="M279" s="640"/>
      <c r="N279" s="640"/>
      <c r="O279" s="640"/>
      <c r="P279" s="640"/>
      <c r="Q279" s="640"/>
      <c r="R279" s="640"/>
      <c r="S279" s="640"/>
      <c r="T279" s="640"/>
      <c r="U279" s="640"/>
      <c r="V279" s="640"/>
      <c r="W279" s="640"/>
      <c r="X279" s="640"/>
      <c r="Y279" s="640"/>
    </row>
    <row r="280" spans="3:25">
      <c r="C280" s="640"/>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row>
    <row r="281" spans="3:25">
      <c r="C281" s="640"/>
      <c r="D281" s="640"/>
      <c r="E281" s="640"/>
      <c r="F281" s="640"/>
      <c r="G281" s="640"/>
      <c r="H281" s="640"/>
      <c r="I281" s="640"/>
      <c r="J281" s="640"/>
      <c r="K281" s="640"/>
      <c r="L281" s="640"/>
      <c r="M281" s="640"/>
      <c r="N281" s="640"/>
      <c r="O281" s="640"/>
      <c r="P281" s="640"/>
      <c r="Q281" s="640"/>
      <c r="R281" s="640"/>
      <c r="S281" s="640"/>
      <c r="T281" s="640"/>
      <c r="U281" s="640"/>
      <c r="V281" s="640"/>
      <c r="W281" s="640"/>
      <c r="X281" s="640"/>
      <c r="Y281" s="640"/>
    </row>
    <row r="282" spans="3:25">
      <c r="C282" s="640"/>
      <c r="D282" s="640"/>
      <c r="E282" s="640"/>
      <c r="F282" s="640"/>
      <c r="G282" s="640"/>
      <c r="H282" s="640"/>
      <c r="I282" s="640"/>
      <c r="J282" s="640"/>
      <c r="K282" s="640"/>
      <c r="L282" s="640"/>
      <c r="M282" s="640"/>
      <c r="N282" s="640"/>
      <c r="O282" s="640"/>
      <c r="P282" s="640"/>
      <c r="Q282" s="640"/>
      <c r="R282" s="640"/>
      <c r="S282" s="640"/>
      <c r="T282" s="640"/>
      <c r="U282" s="640"/>
      <c r="V282" s="640"/>
      <c r="W282" s="640"/>
      <c r="X282" s="640"/>
      <c r="Y282" s="640"/>
    </row>
    <row r="283" spans="3:25">
      <c r="C283" s="640"/>
      <c r="D283" s="640"/>
      <c r="E283" s="640"/>
      <c r="F283" s="640"/>
      <c r="G283" s="640"/>
      <c r="H283" s="640"/>
      <c r="I283" s="640"/>
      <c r="J283" s="640"/>
      <c r="K283" s="640"/>
      <c r="L283" s="640"/>
      <c r="M283" s="640"/>
      <c r="N283" s="640"/>
      <c r="O283" s="640"/>
      <c r="P283" s="640"/>
      <c r="Q283" s="640"/>
      <c r="R283" s="640"/>
      <c r="S283" s="640"/>
      <c r="T283" s="640"/>
      <c r="U283" s="640"/>
      <c r="V283" s="640"/>
      <c r="W283" s="640"/>
      <c r="X283" s="640"/>
      <c r="Y283" s="640"/>
    </row>
    <row r="284" spans="3:25">
      <c r="C284" s="640"/>
      <c r="D284" s="640"/>
      <c r="E284" s="640"/>
      <c r="F284" s="640"/>
      <c r="G284" s="640"/>
      <c r="H284" s="640"/>
      <c r="I284" s="640"/>
      <c r="J284" s="640"/>
      <c r="K284" s="640"/>
      <c r="L284" s="640"/>
      <c r="M284" s="640"/>
      <c r="N284" s="640"/>
      <c r="O284" s="640"/>
      <c r="P284" s="640"/>
      <c r="Q284" s="640"/>
      <c r="R284" s="640"/>
      <c r="S284" s="640"/>
      <c r="T284" s="640"/>
      <c r="U284" s="640"/>
      <c r="V284" s="640"/>
      <c r="W284" s="640"/>
      <c r="X284" s="640"/>
      <c r="Y284" s="640"/>
    </row>
    <row r="285" spans="3:25">
      <c r="C285" s="640"/>
      <c r="D285" s="640"/>
      <c r="E285" s="640"/>
      <c r="F285" s="640"/>
      <c r="G285" s="640"/>
      <c r="H285" s="640"/>
      <c r="I285" s="640"/>
      <c r="J285" s="640"/>
      <c r="K285" s="640"/>
      <c r="L285" s="640"/>
      <c r="M285" s="640"/>
      <c r="N285" s="640"/>
      <c r="O285" s="640"/>
      <c r="P285" s="640"/>
      <c r="Q285" s="640"/>
      <c r="R285" s="640"/>
      <c r="S285" s="640"/>
      <c r="T285" s="640"/>
      <c r="U285" s="640"/>
      <c r="V285" s="640"/>
      <c r="W285" s="640"/>
      <c r="X285" s="640"/>
      <c r="Y285" s="640"/>
    </row>
    <row r="286" spans="3:25">
      <c r="C286" s="640"/>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row>
    <row r="287" spans="3:25">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row>
    <row r="288" spans="3:25">
      <c r="C288" s="640"/>
      <c r="D288" s="640"/>
      <c r="E288" s="640"/>
      <c r="F288" s="640"/>
      <c r="G288" s="640"/>
      <c r="H288" s="640"/>
      <c r="I288" s="640"/>
      <c r="J288" s="640"/>
      <c r="K288" s="640"/>
      <c r="L288" s="640"/>
      <c r="M288" s="640"/>
      <c r="N288" s="640"/>
      <c r="O288" s="640"/>
      <c r="P288" s="640"/>
      <c r="Q288" s="640"/>
      <c r="R288" s="640"/>
      <c r="S288" s="640"/>
      <c r="T288" s="640"/>
      <c r="U288" s="640"/>
      <c r="V288" s="640"/>
      <c r="W288" s="640"/>
      <c r="X288" s="640"/>
      <c r="Y288" s="640"/>
    </row>
    <row r="289" spans="3:25">
      <c r="C289" s="640"/>
      <c r="D289" s="640"/>
      <c r="E289" s="640"/>
      <c r="F289" s="640"/>
      <c r="G289" s="640"/>
      <c r="H289" s="640"/>
      <c r="I289" s="640"/>
      <c r="J289" s="640"/>
      <c r="K289" s="640"/>
      <c r="L289" s="640"/>
      <c r="M289" s="640"/>
      <c r="N289" s="640"/>
      <c r="O289" s="640"/>
      <c r="P289" s="640"/>
      <c r="Q289" s="640"/>
      <c r="R289" s="640"/>
      <c r="S289" s="640"/>
      <c r="T289" s="640"/>
      <c r="U289" s="640"/>
      <c r="V289" s="640"/>
      <c r="W289" s="640"/>
      <c r="X289" s="640"/>
      <c r="Y289" s="640"/>
    </row>
    <row r="290" spans="3:25">
      <c r="C290" s="640"/>
      <c r="D290" s="640"/>
      <c r="E290" s="640"/>
      <c r="F290" s="640"/>
      <c r="G290" s="640"/>
      <c r="H290" s="640"/>
      <c r="I290" s="640"/>
      <c r="J290" s="640"/>
      <c r="K290" s="640"/>
      <c r="L290" s="640"/>
      <c r="M290" s="640"/>
      <c r="N290" s="640"/>
      <c r="O290" s="640"/>
      <c r="P290" s="640"/>
      <c r="Q290" s="640"/>
      <c r="R290" s="640"/>
      <c r="S290" s="640"/>
      <c r="T290" s="640"/>
      <c r="U290" s="640"/>
      <c r="V290" s="640"/>
      <c r="W290" s="640"/>
      <c r="X290" s="640"/>
      <c r="Y290" s="640"/>
    </row>
    <row r="291" spans="3:25">
      <c r="C291" s="640"/>
      <c r="D291" s="640"/>
      <c r="E291" s="640"/>
      <c r="F291" s="640"/>
      <c r="G291" s="640"/>
      <c r="H291" s="640"/>
      <c r="I291" s="640"/>
      <c r="J291" s="640"/>
      <c r="K291" s="640"/>
      <c r="L291" s="640"/>
      <c r="M291" s="640"/>
      <c r="N291" s="640"/>
      <c r="O291" s="640"/>
      <c r="P291" s="640"/>
      <c r="Q291" s="640"/>
      <c r="R291" s="640"/>
      <c r="S291" s="640"/>
      <c r="T291" s="640"/>
      <c r="U291" s="640"/>
      <c r="V291" s="640"/>
      <c r="W291" s="640"/>
      <c r="X291" s="640"/>
      <c r="Y291" s="640"/>
    </row>
    <row r="292" spans="3:25">
      <c r="C292" s="640"/>
      <c r="D292" s="640"/>
      <c r="E292" s="640"/>
      <c r="F292" s="640"/>
      <c r="G292" s="640"/>
      <c r="H292" s="640"/>
      <c r="I292" s="640"/>
      <c r="J292" s="640"/>
      <c r="K292" s="640"/>
      <c r="L292" s="640"/>
      <c r="M292" s="640"/>
      <c r="N292" s="640"/>
      <c r="O292" s="640"/>
      <c r="P292" s="640"/>
      <c r="Q292" s="640"/>
      <c r="R292" s="640"/>
      <c r="S292" s="640"/>
      <c r="T292" s="640"/>
      <c r="U292" s="640"/>
      <c r="V292" s="640"/>
      <c r="W292" s="640"/>
      <c r="X292" s="640"/>
      <c r="Y292" s="640"/>
    </row>
    <row r="293" spans="3:25">
      <c r="C293" s="640"/>
      <c r="D293" s="640"/>
      <c r="E293" s="640"/>
      <c r="F293" s="640"/>
      <c r="G293" s="640"/>
      <c r="H293" s="640"/>
      <c r="I293" s="640"/>
      <c r="J293" s="640"/>
      <c r="K293" s="640"/>
      <c r="L293" s="640"/>
      <c r="M293" s="640"/>
      <c r="N293" s="640"/>
      <c r="O293" s="640"/>
      <c r="P293" s="640"/>
      <c r="Q293" s="640"/>
      <c r="R293" s="640"/>
      <c r="S293" s="640"/>
      <c r="T293" s="640"/>
      <c r="U293" s="640"/>
      <c r="V293" s="640"/>
      <c r="W293" s="640"/>
      <c r="X293" s="640"/>
      <c r="Y293" s="640"/>
    </row>
    <row r="294" spans="3:25">
      <c r="C294" s="640"/>
      <c r="D294" s="640"/>
      <c r="E294" s="640"/>
      <c r="F294" s="640"/>
      <c r="G294" s="640"/>
      <c r="H294" s="640"/>
      <c r="I294" s="640"/>
      <c r="J294" s="640"/>
      <c r="K294" s="640"/>
      <c r="L294" s="640"/>
      <c r="M294" s="640"/>
      <c r="N294" s="640"/>
      <c r="O294" s="640"/>
      <c r="P294" s="640"/>
      <c r="Q294" s="640"/>
      <c r="R294" s="640"/>
      <c r="S294" s="640"/>
      <c r="T294" s="640"/>
      <c r="U294" s="640"/>
      <c r="V294" s="640"/>
      <c r="W294" s="640"/>
      <c r="X294" s="640"/>
      <c r="Y294" s="640"/>
    </row>
    <row r="295" spans="3:25">
      <c r="C295" s="640"/>
      <c r="D295" s="640"/>
      <c r="E295" s="640"/>
      <c r="F295" s="640"/>
      <c r="G295" s="640"/>
      <c r="H295" s="640"/>
      <c r="I295" s="640"/>
      <c r="J295" s="640"/>
      <c r="K295" s="640"/>
      <c r="L295" s="640"/>
      <c r="M295" s="640"/>
      <c r="N295" s="640"/>
      <c r="O295" s="640"/>
      <c r="P295" s="640"/>
      <c r="Q295" s="640"/>
      <c r="R295" s="640"/>
      <c r="S295" s="640"/>
      <c r="T295" s="640"/>
      <c r="U295" s="640"/>
      <c r="V295" s="640"/>
      <c r="W295" s="640"/>
      <c r="X295" s="640"/>
      <c r="Y295" s="640"/>
    </row>
    <row r="296" spans="3:25">
      <c r="C296" s="640"/>
      <c r="D296" s="640"/>
      <c r="E296" s="640"/>
      <c r="F296" s="640"/>
      <c r="G296" s="640"/>
      <c r="H296" s="640"/>
      <c r="I296" s="640"/>
      <c r="J296" s="640"/>
      <c r="K296" s="640"/>
      <c r="L296" s="640"/>
      <c r="M296" s="640"/>
      <c r="N296" s="640"/>
      <c r="O296" s="640"/>
      <c r="P296" s="640"/>
      <c r="Q296" s="640"/>
      <c r="R296" s="640"/>
      <c r="S296" s="640"/>
      <c r="T296" s="640"/>
      <c r="U296" s="640"/>
      <c r="V296" s="640"/>
      <c r="W296" s="640"/>
      <c r="X296" s="640"/>
      <c r="Y296" s="640"/>
    </row>
    <row r="297" spans="3:25">
      <c r="C297" s="640"/>
      <c r="D297" s="640"/>
      <c r="E297" s="640"/>
      <c r="F297" s="640"/>
      <c r="G297" s="640"/>
      <c r="H297" s="640"/>
      <c r="I297" s="640"/>
      <c r="J297" s="640"/>
      <c r="K297" s="640"/>
      <c r="L297" s="640"/>
      <c r="M297" s="640"/>
      <c r="N297" s="640"/>
      <c r="O297" s="640"/>
      <c r="P297" s="640"/>
      <c r="Q297" s="640"/>
      <c r="R297" s="640"/>
      <c r="S297" s="640"/>
      <c r="T297" s="640"/>
      <c r="U297" s="640"/>
      <c r="V297" s="640"/>
      <c r="W297" s="640"/>
      <c r="X297" s="640"/>
      <c r="Y297" s="640"/>
    </row>
    <row r="298" spans="3:25">
      <c r="C298" s="640"/>
      <c r="D298" s="640"/>
      <c r="E298" s="640"/>
      <c r="F298" s="640"/>
      <c r="G298" s="640"/>
      <c r="H298" s="640"/>
      <c r="I298" s="640"/>
      <c r="J298" s="640"/>
      <c r="K298" s="640"/>
      <c r="L298" s="640"/>
      <c r="M298" s="640"/>
      <c r="N298" s="640"/>
      <c r="O298" s="640"/>
      <c r="P298" s="640"/>
      <c r="Q298" s="640"/>
      <c r="R298" s="640"/>
      <c r="S298" s="640"/>
      <c r="T298" s="640"/>
      <c r="U298" s="640"/>
      <c r="V298" s="640"/>
      <c r="W298" s="640"/>
      <c r="X298" s="640"/>
      <c r="Y298" s="640"/>
    </row>
    <row r="299" spans="3:25">
      <c r="C299" s="640"/>
      <c r="D299" s="640"/>
      <c r="E299" s="640"/>
      <c r="F299" s="640"/>
      <c r="G299" s="640"/>
      <c r="H299" s="640"/>
      <c r="I299" s="640"/>
      <c r="J299" s="640"/>
      <c r="K299" s="640"/>
      <c r="L299" s="640"/>
      <c r="M299" s="640"/>
      <c r="N299" s="640"/>
      <c r="O299" s="640"/>
      <c r="P299" s="640"/>
      <c r="Q299" s="640"/>
      <c r="R299" s="640"/>
      <c r="S299" s="640"/>
      <c r="T299" s="640"/>
      <c r="U299" s="640"/>
      <c r="V299" s="640"/>
      <c r="W299" s="640"/>
      <c r="X299" s="640"/>
      <c r="Y299" s="640"/>
    </row>
    <row r="300" spans="3:25">
      <c r="C300" s="640"/>
      <c r="D300" s="640"/>
      <c r="E300" s="640"/>
      <c r="F300" s="640"/>
      <c r="G300" s="640"/>
      <c r="H300" s="640"/>
      <c r="I300" s="640"/>
      <c r="J300" s="640"/>
      <c r="K300" s="640"/>
      <c r="L300" s="640"/>
      <c r="M300" s="640"/>
      <c r="N300" s="640"/>
      <c r="O300" s="640"/>
      <c r="P300" s="640"/>
      <c r="Q300" s="640"/>
      <c r="R300" s="640"/>
      <c r="S300" s="640"/>
      <c r="T300" s="640"/>
      <c r="U300" s="640"/>
      <c r="V300" s="640"/>
      <c r="W300" s="640"/>
      <c r="X300" s="640"/>
      <c r="Y300" s="640"/>
    </row>
    <row r="301" spans="3:25">
      <c r="C301" s="640"/>
      <c r="D301" s="640"/>
      <c r="E301" s="640"/>
      <c r="F301" s="640"/>
      <c r="G301" s="640"/>
      <c r="H301" s="640"/>
      <c r="I301" s="640"/>
      <c r="J301" s="640"/>
      <c r="K301" s="640"/>
      <c r="L301" s="640"/>
      <c r="M301" s="640"/>
      <c r="N301" s="640"/>
      <c r="O301" s="640"/>
      <c r="P301" s="640"/>
      <c r="Q301" s="640"/>
      <c r="R301" s="640"/>
      <c r="S301" s="640"/>
      <c r="T301" s="640"/>
      <c r="U301" s="640"/>
      <c r="V301" s="640"/>
      <c r="W301" s="640"/>
      <c r="X301" s="640"/>
      <c r="Y301" s="640"/>
    </row>
    <row r="302" spans="3:25">
      <c r="C302" s="640"/>
      <c r="D302" s="640"/>
      <c r="E302" s="640"/>
      <c r="F302" s="640"/>
      <c r="G302" s="640"/>
      <c r="H302" s="640"/>
      <c r="I302" s="640"/>
      <c r="J302" s="640"/>
      <c r="K302" s="640"/>
      <c r="L302" s="640"/>
      <c r="M302" s="640"/>
      <c r="N302" s="640"/>
      <c r="O302" s="640"/>
      <c r="P302" s="640"/>
      <c r="Q302" s="640"/>
      <c r="R302" s="640"/>
      <c r="S302" s="640"/>
      <c r="T302" s="640"/>
      <c r="U302" s="640"/>
      <c r="V302" s="640"/>
      <c r="W302" s="640"/>
      <c r="X302" s="640"/>
      <c r="Y302" s="640"/>
    </row>
    <row r="303" spans="3:25">
      <c r="C303" s="640"/>
      <c r="D303" s="640"/>
      <c r="E303" s="640"/>
      <c r="F303" s="640"/>
      <c r="G303" s="640"/>
      <c r="H303" s="640"/>
      <c r="I303" s="640"/>
      <c r="J303" s="640"/>
      <c r="K303" s="640"/>
      <c r="L303" s="640"/>
      <c r="M303" s="640"/>
      <c r="N303" s="640"/>
      <c r="O303" s="640"/>
      <c r="P303" s="640"/>
      <c r="Q303" s="640"/>
      <c r="R303" s="640"/>
      <c r="S303" s="640"/>
      <c r="T303" s="640"/>
      <c r="U303" s="640"/>
      <c r="V303" s="640"/>
      <c r="W303" s="640"/>
      <c r="X303" s="640"/>
      <c r="Y303" s="640"/>
    </row>
    <row r="304" spans="3:25">
      <c r="C304" s="640"/>
      <c r="D304" s="640"/>
      <c r="E304" s="640"/>
      <c r="F304" s="640"/>
      <c r="G304" s="640"/>
      <c r="H304" s="640"/>
      <c r="I304" s="640"/>
      <c r="J304" s="640"/>
      <c r="K304" s="640"/>
      <c r="L304" s="640"/>
      <c r="M304" s="640"/>
      <c r="N304" s="640"/>
      <c r="O304" s="640"/>
      <c r="P304" s="640"/>
      <c r="Q304" s="640"/>
      <c r="R304" s="640"/>
      <c r="S304" s="640"/>
      <c r="T304" s="640"/>
      <c r="U304" s="640"/>
      <c r="V304" s="640"/>
      <c r="W304" s="640"/>
      <c r="X304" s="640"/>
      <c r="Y304" s="640"/>
    </row>
    <row r="305" spans="3:25">
      <c r="C305" s="640"/>
      <c r="D305" s="640"/>
      <c r="E305" s="640"/>
      <c r="F305" s="640"/>
      <c r="G305" s="640"/>
      <c r="H305" s="640"/>
      <c r="I305" s="640"/>
      <c r="J305" s="640"/>
      <c r="K305" s="640"/>
      <c r="L305" s="640"/>
      <c r="M305" s="640"/>
      <c r="N305" s="640"/>
      <c r="O305" s="640"/>
      <c r="P305" s="640"/>
      <c r="Q305" s="640"/>
      <c r="R305" s="640"/>
      <c r="S305" s="640"/>
      <c r="T305" s="640"/>
      <c r="U305" s="640"/>
      <c r="V305" s="640"/>
      <c r="W305" s="640"/>
      <c r="X305" s="640"/>
      <c r="Y305" s="640"/>
    </row>
    <row r="306" spans="3:25">
      <c r="C306" s="640"/>
      <c r="D306" s="640"/>
      <c r="E306" s="640"/>
      <c r="F306" s="640"/>
      <c r="G306" s="640"/>
      <c r="H306" s="640"/>
      <c r="I306" s="640"/>
      <c r="J306" s="640"/>
      <c r="K306" s="640"/>
      <c r="L306" s="640"/>
      <c r="M306" s="640"/>
      <c r="N306" s="640"/>
      <c r="O306" s="640"/>
      <c r="P306" s="640"/>
      <c r="Q306" s="640"/>
      <c r="R306" s="640"/>
      <c r="S306" s="640"/>
      <c r="T306" s="640"/>
      <c r="U306" s="640"/>
      <c r="V306" s="640"/>
      <c r="W306" s="640"/>
      <c r="X306" s="640"/>
      <c r="Y306" s="640"/>
    </row>
    <row r="307" spans="3:25">
      <c r="C307" s="640"/>
      <c r="D307" s="640"/>
      <c r="E307" s="640"/>
      <c r="F307" s="640"/>
      <c r="G307" s="640"/>
      <c r="H307" s="640"/>
      <c r="I307" s="640"/>
      <c r="J307" s="640"/>
      <c r="K307" s="640"/>
      <c r="L307" s="640"/>
      <c r="M307" s="640"/>
      <c r="N307" s="640"/>
      <c r="O307" s="640"/>
      <c r="P307" s="640"/>
      <c r="Q307" s="640"/>
      <c r="R307" s="640"/>
      <c r="S307" s="640"/>
      <c r="T307" s="640"/>
      <c r="U307" s="640"/>
      <c r="V307" s="640"/>
      <c r="W307" s="640"/>
      <c r="X307" s="640"/>
      <c r="Y307" s="640"/>
    </row>
    <row r="308" spans="3:25">
      <c r="C308" s="640"/>
      <c r="D308" s="640"/>
      <c r="E308" s="640"/>
      <c r="F308" s="640"/>
      <c r="G308" s="640"/>
      <c r="H308" s="640"/>
      <c r="I308" s="640"/>
      <c r="J308" s="640"/>
      <c r="K308" s="640"/>
      <c r="L308" s="640"/>
      <c r="M308" s="640"/>
      <c r="N308" s="640"/>
      <c r="O308" s="640"/>
      <c r="P308" s="640"/>
      <c r="Q308" s="640"/>
      <c r="R308" s="640"/>
      <c r="S308" s="640"/>
      <c r="T308" s="640"/>
      <c r="U308" s="640"/>
      <c r="V308" s="640"/>
      <c r="W308" s="640"/>
      <c r="X308" s="640"/>
      <c r="Y308" s="640"/>
    </row>
    <row r="309" spans="3:25">
      <c r="C309" s="640"/>
      <c r="D309" s="640"/>
      <c r="E309" s="640"/>
      <c r="F309" s="640"/>
      <c r="G309" s="640"/>
      <c r="H309" s="640"/>
      <c r="I309" s="640"/>
      <c r="J309" s="640"/>
      <c r="K309" s="640"/>
      <c r="L309" s="640"/>
      <c r="M309" s="640"/>
      <c r="N309" s="640"/>
      <c r="O309" s="640"/>
      <c r="P309" s="640"/>
      <c r="Q309" s="640"/>
      <c r="R309" s="640"/>
      <c r="S309" s="640"/>
    </row>
    <row r="310" spans="3:25">
      <c r="C310" s="640"/>
      <c r="D310" s="640"/>
      <c r="E310" s="640"/>
      <c r="F310" s="640"/>
      <c r="G310" s="640"/>
      <c r="H310" s="640"/>
      <c r="I310" s="640"/>
      <c r="J310" s="640"/>
      <c r="K310" s="640"/>
      <c r="L310" s="640"/>
      <c r="M310" s="640"/>
      <c r="N310" s="640"/>
      <c r="O310" s="640"/>
      <c r="P310" s="640"/>
      <c r="Q310" s="640"/>
      <c r="R310" s="640"/>
      <c r="S310" s="640"/>
    </row>
    <row r="311" spans="3:25">
      <c r="C311" s="640"/>
      <c r="D311" s="640"/>
      <c r="E311" s="640"/>
      <c r="F311" s="640"/>
      <c r="G311" s="640"/>
      <c r="H311" s="640"/>
      <c r="I311" s="640"/>
      <c r="J311" s="640"/>
      <c r="K311" s="640"/>
      <c r="L311" s="640"/>
      <c r="M311" s="640"/>
      <c r="N311" s="640"/>
      <c r="O311" s="640"/>
      <c r="P311" s="640"/>
      <c r="Q311" s="640"/>
      <c r="R311" s="640"/>
      <c r="S311" s="640"/>
    </row>
    <row r="312" spans="3:25">
      <c r="C312" s="640"/>
      <c r="D312" s="640"/>
      <c r="E312" s="640"/>
      <c r="F312" s="640"/>
      <c r="G312" s="640"/>
      <c r="H312" s="640"/>
      <c r="I312" s="640"/>
      <c r="J312" s="640"/>
      <c r="K312" s="640"/>
      <c r="L312" s="640"/>
      <c r="M312" s="640"/>
      <c r="N312" s="640"/>
      <c r="O312" s="640"/>
      <c r="P312" s="640"/>
      <c r="Q312" s="640"/>
      <c r="R312" s="640"/>
      <c r="S312" s="640"/>
    </row>
    <row r="313" spans="3:25">
      <c r="C313" s="640"/>
      <c r="D313" s="640"/>
      <c r="E313" s="640"/>
      <c r="F313" s="640"/>
      <c r="G313" s="640"/>
      <c r="H313" s="640"/>
      <c r="I313" s="640"/>
      <c r="J313" s="640"/>
      <c r="K313" s="640"/>
      <c r="L313" s="640"/>
      <c r="M313" s="640"/>
      <c r="N313" s="640"/>
      <c r="O313" s="640"/>
      <c r="P313" s="640"/>
      <c r="Q313" s="640"/>
      <c r="R313" s="640"/>
      <c r="S313" s="640"/>
    </row>
    <row r="314" spans="3:25">
      <c r="C314" s="640"/>
      <c r="D314" s="640"/>
      <c r="E314" s="640"/>
      <c r="F314" s="640"/>
      <c r="G314" s="640"/>
      <c r="H314" s="640"/>
      <c r="I314" s="640"/>
      <c r="J314" s="640"/>
      <c r="K314" s="640"/>
      <c r="L314" s="640"/>
      <c r="M314" s="640"/>
      <c r="N314" s="640"/>
      <c r="O314" s="640"/>
      <c r="P314" s="640"/>
      <c r="Q314" s="640"/>
      <c r="R314" s="640"/>
      <c r="S314" s="640"/>
    </row>
    <row r="315" spans="3:25">
      <c r="C315" s="640"/>
      <c r="D315" s="640"/>
      <c r="E315" s="640"/>
      <c r="F315" s="640"/>
      <c r="G315" s="640"/>
      <c r="H315" s="640"/>
      <c r="I315" s="640"/>
      <c r="J315" s="640"/>
      <c r="K315" s="640"/>
      <c r="L315" s="640"/>
      <c r="M315" s="640"/>
      <c r="N315" s="640"/>
      <c r="O315" s="640"/>
      <c r="P315" s="640"/>
      <c r="Q315" s="640"/>
      <c r="R315" s="640"/>
      <c r="S315" s="640"/>
    </row>
    <row r="316" spans="3:25">
      <c r="C316" s="640"/>
      <c r="D316" s="640"/>
      <c r="E316" s="640"/>
      <c r="F316" s="640"/>
      <c r="G316" s="640"/>
      <c r="H316" s="640"/>
      <c r="I316" s="640"/>
      <c r="J316" s="640"/>
      <c r="K316" s="640"/>
      <c r="L316" s="640"/>
      <c r="M316" s="640"/>
      <c r="N316" s="640"/>
      <c r="O316" s="640"/>
      <c r="P316" s="640"/>
      <c r="Q316" s="640"/>
      <c r="R316" s="640"/>
      <c r="S316" s="640"/>
    </row>
  </sheetData>
  <mergeCells count="9">
    <mergeCell ref="C107:R107"/>
    <mergeCell ref="C108:R108"/>
    <mergeCell ref="C109:R109"/>
    <mergeCell ref="C101:R101"/>
    <mergeCell ref="C102:R102"/>
    <mergeCell ref="C103:R103"/>
    <mergeCell ref="C104:R104"/>
    <mergeCell ref="C105:R105"/>
    <mergeCell ref="C106:R106"/>
  </mergeCells>
  <hyperlinks>
    <hyperlink ref="T76" r:id="rId1" display="S:\Transmission\Transmission Strategy &amp; Business Planning\Rates\MISO Attachment O\2015\Final 2015 Rates\Attachment MM\2015 Attach MM - GRE_ER13-674_09_01_2014 OASIS Posting .xlsx"/>
  </hyperlinks>
  <printOptions horizontalCentered="1"/>
  <pageMargins left="0.3" right="0.3" top="0.77" bottom="0.75" header="0.5" footer="0.5"/>
  <pageSetup scale="35" fitToHeight="0" orientation="landscape" r:id="rId2"/>
  <headerFooter alignWithMargins="0"/>
  <rowBreaks count="1" manualBreakCount="1">
    <brk id="6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F41" sqref="F41"/>
    </sheetView>
  </sheetViews>
  <sheetFormatPr defaultColWidth="11.42578125" defaultRowHeight="12.75"/>
  <cols>
    <col min="1" max="1" width="21.28515625" style="3" customWidth="1"/>
    <col min="2" max="2" width="32.85546875" style="3" customWidth="1"/>
    <col min="3" max="3" width="15.5703125" style="3" bestFit="1" customWidth="1"/>
    <col min="4" max="4" width="14.42578125" style="3" customWidth="1"/>
    <col min="5" max="8" width="18.5703125" style="3" customWidth="1"/>
    <col min="9" max="16384" width="11.42578125" style="3"/>
  </cols>
  <sheetData>
    <row r="1" spans="1:8" s="369" customFormat="1" ht="18">
      <c r="A1" s="299" t="s">
        <v>667</v>
      </c>
    </row>
    <row r="2" spans="1:8">
      <c r="A2" s="302"/>
    </row>
    <row r="3" spans="1:8">
      <c r="A3" s="407" t="s">
        <v>556</v>
      </c>
      <c r="B3" s="370">
        <v>2015</v>
      </c>
      <c r="C3" s="305"/>
    </row>
    <row r="4" spans="1:8">
      <c r="A4" s="302"/>
      <c r="B4" s="305"/>
      <c r="C4" s="305"/>
    </row>
    <row r="5" spans="1:8">
      <c r="A5" s="407" t="s">
        <v>557</v>
      </c>
      <c r="B5" s="452" t="s">
        <v>19</v>
      </c>
      <c r="C5" s="305"/>
    </row>
    <row r="6" spans="1:8">
      <c r="A6" s="407"/>
      <c r="B6" s="407"/>
      <c r="C6" s="305"/>
    </row>
    <row r="7" spans="1:8" ht="38.25">
      <c r="A7" s="302"/>
      <c r="B7" s="305"/>
      <c r="C7" s="371"/>
      <c r="D7" s="453"/>
      <c r="E7" s="409" t="s">
        <v>696</v>
      </c>
      <c r="F7" s="409" t="s">
        <v>697</v>
      </c>
      <c r="G7" s="410" t="s">
        <v>698</v>
      </c>
      <c r="H7" s="410" t="s">
        <v>699</v>
      </c>
    </row>
    <row r="8" spans="1:8">
      <c r="A8" s="307"/>
      <c r="B8" s="308" t="s">
        <v>559</v>
      </c>
      <c r="C8" s="454" t="s">
        <v>653</v>
      </c>
      <c r="D8" s="455"/>
      <c r="E8" s="309">
        <v>1203</v>
      </c>
      <c r="F8" s="309">
        <v>1203</v>
      </c>
      <c r="G8" s="309">
        <v>1203</v>
      </c>
      <c r="H8" s="309">
        <v>1203</v>
      </c>
    </row>
    <row r="9" spans="1:8">
      <c r="A9" s="307"/>
      <c r="B9" s="308" t="s">
        <v>564</v>
      </c>
      <c r="C9" s="456" t="s">
        <v>565</v>
      </c>
      <c r="D9" s="457"/>
      <c r="E9" s="311" t="s">
        <v>565</v>
      </c>
      <c r="F9" s="311" t="s">
        <v>565</v>
      </c>
      <c r="G9" s="311" t="s">
        <v>565</v>
      </c>
      <c r="H9" s="311" t="s">
        <v>565</v>
      </c>
    </row>
    <row r="10" spans="1:8">
      <c r="A10" s="307"/>
      <c r="B10" s="308" t="s">
        <v>569</v>
      </c>
      <c r="C10" s="456" t="s">
        <v>668</v>
      </c>
      <c r="D10" s="457"/>
      <c r="E10" s="456" t="s">
        <v>668</v>
      </c>
      <c r="F10" s="456" t="s">
        <v>668</v>
      </c>
      <c r="G10" s="456" t="s">
        <v>668</v>
      </c>
      <c r="H10" s="456" t="s">
        <v>668</v>
      </c>
    </row>
    <row r="11" spans="1:8">
      <c r="A11" s="312" t="s">
        <v>431</v>
      </c>
      <c r="B11" s="313" t="str">
        <f xml:space="preserve"> "December " &amp; B3-1</f>
        <v>December 2014</v>
      </c>
      <c r="C11" s="458">
        <f>E11-F11+G11-H11</f>
        <v>96144700.620000005</v>
      </c>
      <c r="D11" s="459"/>
      <c r="E11" s="414">
        <v>83518928.080000013</v>
      </c>
      <c r="F11" s="413">
        <v>3467289.78</v>
      </c>
      <c r="G11" s="337">
        <v>18326110.509999998</v>
      </c>
      <c r="H11" s="416">
        <v>2233048.19</v>
      </c>
    </row>
    <row r="12" spans="1:8">
      <c r="A12" s="314" t="s">
        <v>570</v>
      </c>
      <c r="B12" s="315" t="str">
        <f xml:space="preserve"> "January " &amp; B3</f>
        <v>January 2015</v>
      </c>
      <c r="C12" s="460">
        <f t="shared" ref="C12:C23" si="0">E12-F12+G12-H12</f>
        <v>97347955.070000008</v>
      </c>
      <c r="D12" s="461"/>
      <c r="E12" s="414">
        <v>83942060.410000011</v>
      </c>
      <c r="F12" s="413">
        <v>3467289.78</v>
      </c>
      <c r="G12" s="414">
        <v>19106232.629999995</v>
      </c>
      <c r="H12" s="415">
        <v>2233048.19</v>
      </c>
    </row>
    <row r="13" spans="1:8">
      <c r="A13" s="314"/>
      <c r="B13" s="316" t="s">
        <v>417</v>
      </c>
      <c r="C13" s="460">
        <f t="shared" si="0"/>
        <v>102057680.87</v>
      </c>
      <c r="D13" s="461"/>
      <c r="E13" s="414">
        <v>98082077.030000001</v>
      </c>
      <c r="F13" s="413">
        <v>3952601.02</v>
      </c>
      <c r="G13" s="414">
        <v>9675941.8100000005</v>
      </c>
      <c r="H13" s="415">
        <v>1747736.9500000002</v>
      </c>
    </row>
    <row r="14" spans="1:8">
      <c r="A14" s="314"/>
      <c r="B14" s="316" t="s">
        <v>571</v>
      </c>
      <c r="C14" s="460">
        <f t="shared" si="0"/>
        <v>105236849.58</v>
      </c>
      <c r="D14" s="461"/>
      <c r="E14" s="414">
        <v>109975639.86</v>
      </c>
      <c r="F14" s="413">
        <v>5700337.9699999997</v>
      </c>
      <c r="G14" s="414">
        <v>961547.69000000041</v>
      </c>
      <c r="H14" s="415">
        <v>0</v>
      </c>
    </row>
    <row r="15" spans="1:8">
      <c r="A15" s="314"/>
      <c r="B15" s="316" t="s">
        <v>419</v>
      </c>
      <c r="C15" s="460">
        <f t="shared" si="0"/>
        <v>106869585.91000003</v>
      </c>
      <c r="D15" s="461"/>
      <c r="E15" s="414">
        <v>113105663.77000003</v>
      </c>
      <c r="F15" s="413">
        <v>5700337.9699999997</v>
      </c>
      <c r="G15" s="414">
        <v>-535739.88999999955</v>
      </c>
      <c r="H15" s="415">
        <v>0</v>
      </c>
    </row>
    <row r="16" spans="1:8">
      <c r="A16" s="314"/>
      <c r="B16" s="316" t="s">
        <v>420</v>
      </c>
      <c r="C16" s="460">
        <f t="shared" si="0"/>
        <v>109080907.47</v>
      </c>
      <c r="D16" s="461"/>
      <c r="E16" s="414">
        <v>114384577.03</v>
      </c>
      <c r="F16" s="413">
        <v>5700337.9699999997</v>
      </c>
      <c r="G16" s="414">
        <v>396668.41000000085</v>
      </c>
      <c r="H16" s="415">
        <v>0</v>
      </c>
    </row>
    <row r="17" spans="1:8">
      <c r="A17" s="314"/>
      <c r="B17" s="316" t="s">
        <v>421</v>
      </c>
      <c r="C17" s="460">
        <f t="shared" si="0"/>
        <v>111791990.05</v>
      </c>
      <c r="D17" s="461"/>
      <c r="E17" s="414">
        <v>116390049.13</v>
      </c>
      <c r="F17" s="413">
        <v>5700337.9699999997</v>
      </c>
      <c r="G17" s="414">
        <v>1102278.8900000006</v>
      </c>
      <c r="H17" s="415">
        <v>0</v>
      </c>
    </row>
    <row r="18" spans="1:8">
      <c r="A18" s="314"/>
      <c r="B18" s="316" t="s">
        <v>422</v>
      </c>
      <c r="C18" s="460">
        <f t="shared" si="0"/>
        <v>113927347.93000001</v>
      </c>
      <c r="D18" s="461"/>
      <c r="E18" s="414">
        <v>118983336.33</v>
      </c>
      <c r="F18" s="413">
        <v>5700337.9699999997</v>
      </c>
      <c r="G18" s="414">
        <v>644349.57000000076</v>
      </c>
      <c r="H18" s="415">
        <v>0</v>
      </c>
    </row>
    <row r="19" spans="1:8">
      <c r="A19" s="314"/>
      <c r="B19" s="316" t="s">
        <v>572</v>
      </c>
      <c r="C19" s="460">
        <f t="shared" si="0"/>
        <v>114115706.98</v>
      </c>
      <c r="D19" s="461"/>
      <c r="E19" s="414">
        <v>120436610.45</v>
      </c>
      <c r="F19" s="413">
        <v>5700337.9699999997</v>
      </c>
      <c r="G19" s="414">
        <v>-620565.4999999993</v>
      </c>
      <c r="H19" s="415">
        <v>0</v>
      </c>
    </row>
    <row r="20" spans="1:8">
      <c r="A20" s="314"/>
      <c r="B20" s="316" t="s">
        <v>424</v>
      </c>
      <c r="C20" s="460">
        <f t="shared" si="0"/>
        <v>99712807.919999987</v>
      </c>
      <c r="D20" s="461"/>
      <c r="E20" s="414">
        <v>106985118.39999999</v>
      </c>
      <c r="F20" s="413">
        <v>5700337.9699999997</v>
      </c>
      <c r="G20" s="414">
        <v>-1571972.5099999991</v>
      </c>
      <c r="H20" s="415">
        <v>0</v>
      </c>
    </row>
    <row r="21" spans="1:8">
      <c r="A21" s="314"/>
      <c r="B21" s="316" t="s">
        <v>425</v>
      </c>
      <c r="C21" s="460">
        <f t="shared" si="0"/>
        <v>115687263.89</v>
      </c>
      <c r="D21" s="461"/>
      <c r="E21" s="414">
        <v>122006037.27</v>
      </c>
      <c r="F21" s="413">
        <v>5700337.9699999997</v>
      </c>
      <c r="G21" s="414">
        <v>-618435.40999999922</v>
      </c>
      <c r="H21" s="415">
        <v>0</v>
      </c>
    </row>
    <row r="22" spans="1:8">
      <c r="A22" s="314"/>
      <c r="B22" s="316" t="s">
        <v>426</v>
      </c>
      <c r="C22" s="460">
        <f t="shared" si="0"/>
        <v>116140475.95000002</v>
      </c>
      <c r="D22" s="461"/>
      <c r="E22" s="414">
        <v>122466355.35000001</v>
      </c>
      <c r="F22" s="413">
        <v>5700337.9699999997</v>
      </c>
      <c r="G22" s="414">
        <v>-625541.42999999935</v>
      </c>
      <c r="H22" s="415">
        <v>0</v>
      </c>
    </row>
    <row r="23" spans="1:8">
      <c r="A23" s="317"/>
      <c r="B23" s="318" t="str">
        <f xml:space="preserve"> "December " &amp; B3</f>
        <v>December 2015</v>
      </c>
      <c r="C23" s="460">
        <f t="shared" si="0"/>
        <v>118517595.97999999</v>
      </c>
      <c r="D23" s="461"/>
      <c r="E23" s="419">
        <v>122835281.39999999</v>
      </c>
      <c r="F23" s="413">
        <v>5700337.9699999997</v>
      </c>
      <c r="G23" s="419">
        <v>1382652.5500000003</v>
      </c>
      <c r="H23" s="418">
        <v>0</v>
      </c>
    </row>
    <row r="24" spans="1:8">
      <c r="A24" s="319"/>
      <c r="B24" s="320" t="s">
        <v>573</v>
      </c>
      <c r="C24" s="462">
        <f>AVERAGE(C11:C23)</f>
        <v>108202374.47846153</v>
      </c>
      <c r="D24" s="463"/>
      <c r="E24" s="423">
        <f>AVERAGE(E11:E23)</f>
        <v>110239364.19307694</v>
      </c>
      <c r="F24" s="421">
        <f>AVERAGE(F11:F23)</f>
        <v>5222350.7907692306</v>
      </c>
      <c r="G24" s="423">
        <f t="shared" ref="G24" si="1">AVERAGE(G11:G23)</f>
        <v>3663348.2553846156</v>
      </c>
      <c r="H24" s="424">
        <f>AVERAGE(H11:H23)</f>
        <v>477987.17923076922</v>
      </c>
    </row>
    <row r="25" spans="1:8">
      <c r="A25" s="319"/>
      <c r="B25" s="320"/>
      <c r="C25" s="464"/>
      <c r="D25" s="465"/>
      <c r="E25" s="325"/>
      <c r="F25" s="320"/>
    </row>
    <row r="26" spans="1:8" ht="63.75">
      <c r="A26" s="319"/>
      <c r="B26" s="320"/>
      <c r="C26" s="320"/>
      <c r="D26" s="465"/>
      <c r="E26" s="427" t="s">
        <v>701</v>
      </c>
      <c r="F26" s="427" t="s">
        <v>702</v>
      </c>
    </row>
    <row r="27" spans="1:8">
      <c r="A27" s="312" t="s">
        <v>574</v>
      </c>
      <c r="B27" s="313" t="str">
        <f>B11</f>
        <v>December 2014</v>
      </c>
      <c r="C27" s="458">
        <f>E27-F27</f>
        <v>976114.02000000025</v>
      </c>
      <c r="D27" s="459"/>
      <c r="E27" s="337">
        <v>1050823.45</v>
      </c>
      <c r="F27" s="416">
        <v>74709.429999999702</v>
      </c>
    </row>
    <row r="28" spans="1:8">
      <c r="A28" s="314" t="s">
        <v>575</v>
      </c>
      <c r="B28" s="315" t="str">
        <f>B12</f>
        <v>January 2015</v>
      </c>
      <c r="C28" s="466">
        <f t="shared" ref="C28:C39" si="2">E28-F28</f>
        <v>1154022.7900000005</v>
      </c>
      <c r="D28" s="461"/>
      <c r="E28" s="414">
        <v>1236635.2200000002</v>
      </c>
      <c r="F28" s="415">
        <v>82612.429999999702</v>
      </c>
    </row>
    <row r="29" spans="1:8">
      <c r="A29" s="314" t="s">
        <v>669</v>
      </c>
      <c r="B29" s="327" t="s">
        <v>417</v>
      </c>
      <c r="C29" s="466">
        <f t="shared" si="2"/>
        <v>1362864.2800000005</v>
      </c>
      <c r="D29" s="461"/>
      <c r="E29" s="414">
        <v>1454478.3499999999</v>
      </c>
      <c r="F29" s="415">
        <v>91614.069999999367</v>
      </c>
    </row>
    <row r="30" spans="1:8">
      <c r="A30" s="314"/>
      <c r="B30" s="327" t="s">
        <v>571</v>
      </c>
      <c r="C30" s="466">
        <f t="shared" si="2"/>
        <v>1595504.3000000012</v>
      </c>
      <c r="D30" s="461"/>
      <c r="E30" s="414">
        <v>1699261.3900000001</v>
      </c>
      <c r="F30" s="415">
        <v>103757.08999999892</v>
      </c>
    </row>
    <row r="31" spans="1:8">
      <c r="A31" s="314"/>
      <c r="B31" s="327" t="s">
        <v>419</v>
      </c>
      <c r="C31" s="466">
        <f t="shared" si="2"/>
        <v>1835221.9300000013</v>
      </c>
      <c r="D31" s="461"/>
      <c r="E31" s="414">
        <v>1951289.6800000004</v>
      </c>
      <c r="F31" s="415">
        <v>116067.74999999907</v>
      </c>
    </row>
    <row r="32" spans="1:8">
      <c r="A32" s="314"/>
      <c r="B32" s="327" t="s">
        <v>420</v>
      </c>
      <c r="C32" s="466">
        <f t="shared" si="2"/>
        <v>2077900.2800000003</v>
      </c>
      <c r="D32" s="461"/>
      <c r="E32" s="414">
        <v>2206278.6899999995</v>
      </c>
      <c r="F32" s="415">
        <v>128378.40999999922</v>
      </c>
    </row>
    <row r="33" spans="1:6">
      <c r="A33" s="314"/>
      <c r="B33" s="327" t="s">
        <v>421</v>
      </c>
      <c r="C33" s="466">
        <f t="shared" si="2"/>
        <v>2325220.4600000004</v>
      </c>
      <c r="D33" s="461"/>
      <c r="E33" s="414">
        <v>2465909.5299999998</v>
      </c>
      <c r="F33" s="415">
        <v>140689.06999999937</v>
      </c>
    </row>
    <row r="34" spans="1:6">
      <c r="A34" s="314"/>
      <c r="B34" s="327" t="s">
        <v>422</v>
      </c>
      <c r="C34" s="466">
        <f t="shared" si="2"/>
        <v>2578544.2500000005</v>
      </c>
      <c r="D34" s="461"/>
      <c r="E34" s="414">
        <v>2731543.98</v>
      </c>
      <c r="F34" s="415">
        <v>152999.72999999952</v>
      </c>
    </row>
    <row r="35" spans="1:6">
      <c r="A35" s="314"/>
      <c r="B35" s="327" t="s">
        <v>572</v>
      </c>
      <c r="C35" s="466">
        <f t="shared" si="2"/>
        <v>2836840.3300000005</v>
      </c>
      <c r="D35" s="461"/>
      <c r="E35" s="414">
        <v>3002150.72</v>
      </c>
      <c r="F35" s="415">
        <v>165310.38999999966</v>
      </c>
    </row>
    <row r="36" spans="1:6">
      <c r="A36" s="314"/>
      <c r="B36" s="327" t="s">
        <v>424</v>
      </c>
      <c r="C36" s="466">
        <f t="shared" si="2"/>
        <v>2527145.75</v>
      </c>
      <c r="D36" s="461"/>
      <c r="E36" s="414">
        <v>2704766.8</v>
      </c>
      <c r="F36" s="415">
        <v>177621.04999999981</v>
      </c>
    </row>
    <row r="37" spans="1:6">
      <c r="A37" s="314"/>
      <c r="B37" s="327" t="s">
        <v>425</v>
      </c>
      <c r="C37" s="466">
        <f t="shared" si="2"/>
        <v>3366953.8700000006</v>
      </c>
      <c r="D37" s="461"/>
      <c r="E37" s="414">
        <v>3556885.5800000005</v>
      </c>
      <c r="F37" s="415">
        <v>189931.70999999996</v>
      </c>
    </row>
    <row r="38" spans="1:6">
      <c r="A38" s="314"/>
      <c r="B38" s="327" t="s">
        <v>426</v>
      </c>
      <c r="C38" s="466">
        <f t="shared" si="2"/>
        <v>3631644.3600000003</v>
      </c>
      <c r="D38" s="461"/>
      <c r="E38" s="414">
        <v>3833886.7300000004</v>
      </c>
      <c r="F38" s="415">
        <v>202242.37000000011</v>
      </c>
    </row>
    <row r="39" spans="1:6">
      <c r="A39" s="317"/>
      <c r="B39" s="318" t="str">
        <f>+B23</f>
        <v>December 2015</v>
      </c>
      <c r="C39" s="466">
        <f t="shared" si="2"/>
        <v>3897186.5200000005</v>
      </c>
      <c r="D39" s="461"/>
      <c r="E39" s="419">
        <v>4111739.5500000007</v>
      </c>
      <c r="F39" s="418">
        <v>214553.03000000026</v>
      </c>
    </row>
    <row r="40" spans="1:6">
      <c r="A40" s="319"/>
      <c r="B40" s="320" t="s">
        <v>573</v>
      </c>
      <c r="C40" s="462">
        <f t="shared" ref="C40" si="3">AVERAGE(C27:C39)</f>
        <v>2320397.1646153852</v>
      </c>
      <c r="D40" s="463"/>
      <c r="E40" s="423">
        <f t="shared" ref="E40" si="4">AVERAGE(E27:E39)</f>
        <v>2461973.0515384618</v>
      </c>
      <c r="F40" s="424">
        <f>AVERAGE(F27:F39)</f>
        <v>141575.88692307653</v>
      </c>
    </row>
    <row r="41" spans="1:6" s="8" customFormat="1">
      <c r="A41" s="329"/>
      <c r="B41" s="330"/>
      <c r="C41" s="467"/>
      <c r="D41" s="467"/>
      <c r="E41" s="325"/>
    </row>
    <row r="42" spans="1:6">
      <c r="A42" s="319"/>
      <c r="B42" s="333"/>
      <c r="C42" s="468"/>
      <c r="D42" s="469"/>
      <c r="E42" s="432"/>
    </row>
    <row r="43" spans="1:6">
      <c r="A43" s="319"/>
      <c r="B43" s="335"/>
      <c r="C43" s="470"/>
      <c r="D43" s="471"/>
      <c r="E43" s="472"/>
    </row>
    <row r="44" spans="1:6">
      <c r="A44" s="312" t="s">
        <v>576</v>
      </c>
      <c r="B44" s="336" t="str">
        <f>B11</f>
        <v>December 2014</v>
      </c>
      <c r="C44" s="458">
        <f>C11-C27</f>
        <v>95168586.600000009</v>
      </c>
      <c r="D44" s="459"/>
      <c r="E44" s="459"/>
    </row>
    <row r="45" spans="1:6">
      <c r="A45" s="314" t="s">
        <v>670</v>
      </c>
      <c r="B45" s="339" t="str">
        <f>B12</f>
        <v>January 2015</v>
      </c>
      <c r="C45" s="460">
        <f t="shared" ref="C45:C56" si="5">C12-C28</f>
        <v>96193932.280000001</v>
      </c>
      <c r="D45" s="461"/>
      <c r="E45" s="461"/>
    </row>
    <row r="46" spans="1:6">
      <c r="A46" s="314"/>
      <c r="B46" s="327" t="s">
        <v>417</v>
      </c>
      <c r="C46" s="460">
        <f t="shared" si="5"/>
        <v>100694816.59</v>
      </c>
      <c r="D46" s="461"/>
      <c r="E46" s="461"/>
    </row>
    <row r="47" spans="1:6">
      <c r="A47" s="314"/>
      <c r="B47" s="327" t="s">
        <v>571</v>
      </c>
      <c r="C47" s="460">
        <f t="shared" si="5"/>
        <v>103641345.28</v>
      </c>
      <c r="D47" s="461"/>
      <c r="E47" s="461"/>
    </row>
    <row r="48" spans="1:6">
      <c r="A48" s="314"/>
      <c r="B48" s="327" t="s">
        <v>419</v>
      </c>
      <c r="C48" s="460">
        <f t="shared" si="5"/>
        <v>105034363.98000002</v>
      </c>
      <c r="D48" s="461"/>
      <c r="E48" s="461"/>
    </row>
    <row r="49" spans="1:7">
      <c r="A49" s="314"/>
      <c r="B49" s="327" t="s">
        <v>420</v>
      </c>
      <c r="C49" s="460">
        <f t="shared" si="5"/>
        <v>107003007.19</v>
      </c>
      <c r="D49" s="461"/>
      <c r="E49" s="461"/>
    </row>
    <row r="50" spans="1:7">
      <c r="A50" s="314"/>
      <c r="B50" s="327" t="s">
        <v>421</v>
      </c>
      <c r="C50" s="460">
        <f t="shared" si="5"/>
        <v>109466769.59</v>
      </c>
      <c r="D50" s="461"/>
      <c r="E50" s="461"/>
    </row>
    <row r="51" spans="1:7">
      <c r="A51" s="314"/>
      <c r="B51" s="327" t="s">
        <v>422</v>
      </c>
      <c r="C51" s="460">
        <f t="shared" si="5"/>
        <v>111348803.68000001</v>
      </c>
      <c r="D51" s="461"/>
      <c r="E51" s="461"/>
    </row>
    <row r="52" spans="1:7">
      <c r="A52" s="314"/>
      <c r="B52" s="327" t="s">
        <v>572</v>
      </c>
      <c r="C52" s="460">
        <f t="shared" si="5"/>
        <v>111278866.65000001</v>
      </c>
      <c r="D52" s="461"/>
      <c r="E52" s="461"/>
    </row>
    <row r="53" spans="1:7">
      <c r="A53" s="314"/>
      <c r="B53" s="327" t="s">
        <v>424</v>
      </c>
      <c r="C53" s="460">
        <f t="shared" si="5"/>
        <v>97185662.169999987</v>
      </c>
      <c r="D53" s="461"/>
      <c r="E53" s="461"/>
    </row>
    <row r="54" spans="1:7">
      <c r="A54" s="314"/>
      <c r="B54" s="327" t="s">
        <v>425</v>
      </c>
      <c r="C54" s="460">
        <f t="shared" si="5"/>
        <v>112320310.02</v>
      </c>
      <c r="D54" s="461"/>
      <c r="E54" s="461"/>
    </row>
    <row r="55" spans="1:7">
      <c r="A55" s="314"/>
      <c r="B55" s="327" t="s">
        <v>426</v>
      </c>
      <c r="C55" s="460">
        <f t="shared" si="5"/>
        <v>112508831.59000002</v>
      </c>
      <c r="D55" s="461"/>
      <c r="E55" s="461"/>
    </row>
    <row r="56" spans="1:7">
      <c r="A56" s="317"/>
      <c r="B56" s="342" t="str">
        <f>+B39</f>
        <v>December 2015</v>
      </c>
      <c r="C56" s="460">
        <f t="shared" si="5"/>
        <v>114620409.45999999</v>
      </c>
      <c r="D56" s="461"/>
      <c r="E56" s="461"/>
    </row>
    <row r="57" spans="1:7">
      <c r="A57" s="319"/>
      <c r="B57" s="320" t="s">
        <v>573</v>
      </c>
      <c r="C57" s="462">
        <f>AVERAGE(C44:C56)</f>
        <v>105881977.31384614</v>
      </c>
      <c r="D57" s="463"/>
      <c r="E57" s="463"/>
      <c r="G57" s="372"/>
    </row>
    <row r="58" spans="1:7">
      <c r="A58" s="319"/>
      <c r="B58" s="333"/>
      <c r="C58" s="473"/>
      <c r="D58" s="467"/>
      <c r="E58" s="325"/>
    </row>
    <row r="59" spans="1:7">
      <c r="A59" s="319"/>
      <c r="B59" s="373"/>
      <c r="C59" s="474"/>
      <c r="D59" s="475"/>
      <c r="E59" s="476"/>
    </row>
    <row r="60" spans="1:7">
      <c r="A60" s="374" t="s">
        <v>578</v>
      </c>
      <c r="B60" s="347" t="s">
        <v>512</v>
      </c>
      <c r="C60" s="477">
        <f>C39-C27</f>
        <v>2921072.5</v>
      </c>
      <c r="D60" s="463"/>
      <c r="E60" s="463"/>
      <c r="F60" s="478"/>
    </row>
    <row r="61" spans="1:7">
      <c r="A61" s="317" t="s">
        <v>671</v>
      </c>
      <c r="B61" s="349" t="s">
        <v>580</v>
      </c>
      <c r="C61" s="479">
        <v>0</v>
      </c>
      <c r="D61" s="463"/>
      <c r="E61" s="463"/>
    </row>
    <row r="62" spans="1:7">
      <c r="A62" s="302"/>
      <c r="B62" s="320" t="s">
        <v>581</v>
      </c>
      <c r="C62" s="462">
        <f>+C60+C61</f>
        <v>2921072.5</v>
      </c>
      <c r="D62" s="463"/>
      <c r="E62" s="463"/>
    </row>
    <row r="63" spans="1:7">
      <c r="D63" s="480"/>
      <c r="E63" s="480"/>
    </row>
    <row r="64" spans="1:7">
      <c r="C64" s="372"/>
      <c r="D64" s="480"/>
      <c r="E64" s="480"/>
    </row>
    <row r="65" spans="4:5">
      <c r="D65" s="480"/>
      <c r="E65" s="480"/>
    </row>
  </sheetData>
  <pageMargins left="0.25" right="0.25" top="0.51" bottom="0.34" header="0.28000000000000003" footer="0.17"/>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workbookViewId="0">
      <selection activeCell="C5" sqref="C5"/>
    </sheetView>
  </sheetViews>
  <sheetFormatPr defaultColWidth="10.85546875" defaultRowHeight="12.75"/>
  <cols>
    <col min="1" max="2" width="10.85546875" style="376"/>
    <col min="3" max="3" width="10.7109375" style="376" bestFit="1" customWidth="1"/>
    <col min="4" max="4" width="106.85546875" style="376" customWidth="1"/>
    <col min="5" max="16384" width="10.85546875" style="376"/>
  </cols>
  <sheetData>
    <row r="1" spans="1:4">
      <c r="A1" s="375" t="s">
        <v>672</v>
      </c>
      <c r="B1" s="375"/>
    </row>
    <row r="3" spans="1:4" ht="25.5">
      <c r="A3" s="377" t="s">
        <v>559</v>
      </c>
      <c r="B3" s="378" t="s">
        <v>673</v>
      </c>
      <c r="C3" s="378" t="s">
        <v>712</v>
      </c>
      <c r="D3" s="377" t="s">
        <v>585</v>
      </c>
    </row>
    <row r="4" spans="1:4">
      <c r="A4" s="686">
        <v>1203</v>
      </c>
      <c r="B4" s="689" t="s">
        <v>713</v>
      </c>
      <c r="C4" s="379">
        <v>42519</v>
      </c>
      <c r="D4" s="692" t="s">
        <v>674</v>
      </c>
    </row>
    <row r="5" spans="1:4">
      <c r="A5" s="687"/>
      <c r="B5" s="690"/>
      <c r="C5" s="380"/>
      <c r="D5" s="693"/>
    </row>
    <row r="6" spans="1:4">
      <c r="A6" s="687"/>
      <c r="B6" s="690"/>
      <c r="C6" s="380"/>
      <c r="D6" s="693"/>
    </row>
    <row r="7" spans="1:4" ht="36.75" customHeight="1">
      <c r="A7" s="688"/>
      <c r="B7" s="691"/>
      <c r="C7" s="381"/>
      <c r="D7" s="694"/>
    </row>
    <row r="8" spans="1:4">
      <c r="A8" s="380"/>
      <c r="B8" s="380"/>
      <c r="C8" s="481"/>
      <c r="D8" s="380"/>
    </row>
    <row r="9" spans="1:4">
      <c r="A9" s="380"/>
      <c r="B9" s="380"/>
      <c r="C9" s="380"/>
      <c r="D9" s="380"/>
    </row>
    <row r="10" spans="1:4">
      <c r="A10" s="380"/>
      <c r="B10" s="380"/>
      <c r="C10" s="380"/>
      <c r="D10" s="380"/>
    </row>
    <row r="11" spans="1:4">
      <c r="A11" s="380"/>
      <c r="B11" s="380"/>
      <c r="C11" s="380"/>
      <c r="D11" s="380"/>
    </row>
    <row r="12" spans="1:4">
      <c r="A12" s="380"/>
      <c r="B12" s="380"/>
      <c r="C12" s="380"/>
      <c r="D12" s="380"/>
    </row>
    <row r="13" spans="1:4">
      <c r="A13" s="380"/>
      <c r="B13" s="380"/>
      <c r="C13" s="380"/>
      <c r="D13" s="380"/>
    </row>
    <row r="14" spans="1:4">
      <c r="A14" s="380"/>
      <c r="B14" s="380"/>
      <c r="C14" s="380"/>
      <c r="D14" s="380"/>
    </row>
    <row r="15" spans="1:4">
      <c r="A15" s="380"/>
      <c r="B15" s="380"/>
      <c r="C15" s="380"/>
      <c r="D15" s="380"/>
    </row>
    <row r="16" spans="1:4">
      <c r="A16" s="380"/>
      <c r="B16" s="380"/>
      <c r="C16" s="380"/>
      <c r="D16" s="380"/>
    </row>
    <row r="17" spans="1:4">
      <c r="A17" s="380"/>
      <c r="B17" s="380"/>
      <c r="C17" s="380"/>
      <c r="D17" s="380"/>
    </row>
    <row r="18" spans="1:4">
      <c r="A18" s="380"/>
      <c r="B18" s="380"/>
      <c r="C18" s="380"/>
      <c r="D18" s="380"/>
    </row>
    <row r="19" spans="1:4">
      <c r="A19" s="380"/>
      <c r="B19" s="380"/>
      <c r="C19" s="380"/>
      <c r="D19" s="380"/>
    </row>
    <row r="20" spans="1:4">
      <c r="A20" s="380"/>
      <c r="B20" s="380"/>
      <c r="C20" s="380"/>
      <c r="D20" s="380"/>
    </row>
    <row r="21" spans="1:4">
      <c r="A21" s="380"/>
      <c r="B21" s="380"/>
      <c r="C21" s="380"/>
      <c r="D21" s="380"/>
    </row>
    <row r="22" spans="1:4">
      <c r="A22" s="380"/>
      <c r="B22" s="380"/>
      <c r="C22" s="380"/>
      <c r="D22" s="380"/>
    </row>
    <row r="23" spans="1:4">
      <c r="A23" s="380"/>
      <c r="B23" s="380"/>
      <c r="C23" s="380"/>
      <c r="D23" s="380"/>
    </row>
    <row r="24" spans="1:4">
      <c r="A24" s="380"/>
      <c r="B24" s="380"/>
      <c r="C24" s="380"/>
      <c r="D24" s="380"/>
    </row>
    <row r="25" spans="1:4">
      <c r="A25" s="380"/>
      <c r="B25" s="380"/>
      <c r="C25" s="380"/>
      <c r="D25" s="380"/>
    </row>
    <row r="26" spans="1:4">
      <c r="A26" s="380"/>
      <c r="B26" s="380"/>
      <c r="C26" s="380"/>
      <c r="D26" s="380"/>
    </row>
    <row r="27" spans="1:4">
      <c r="A27" s="380"/>
      <c r="B27" s="380"/>
      <c r="C27" s="380"/>
      <c r="D27" s="380"/>
    </row>
    <row r="28" spans="1:4">
      <c r="A28" s="380"/>
      <c r="B28" s="380"/>
      <c r="C28" s="380"/>
      <c r="D28" s="380"/>
    </row>
    <row r="29" spans="1:4">
      <c r="A29" s="380"/>
      <c r="B29" s="380"/>
      <c r="C29" s="380"/>
      <c r="D29" s="380"/>
    </row>
    <row r="30" spans="1:4">
      <c r="A30" s="380"/>
      <c r="B30" s="380"/>
      <c r="C30" s="380"/>
      <c r="D30" s="380"/>
    </row>
    <row r="31" spans="1:4">
      <c r="A31" s="380"/>
      <c r="B31" s="380"/>
      <c r="C31" s="380"/>
      <c r="D31" s="380"/>
    </row>
    <row r="32" spans="1:4">
      <c r="A32" s="380"/>
      <c r="B32" s="380"/>
      <c r="C32" s="380"/>
      <c r="D32" s="380"/>
    </row>
    <row r="33" spans="1:4">
      <c r="A33" s="380"/>
      <c r="B33" s="380"/>
      <c r="C33" s="380"/>
      <c r="D33" s="380"/>
    </row>
    <row r="34" spans="1:4">
      <c r="A34" s="380"/>
      <c r="B34" s="380"/>
      <c r="C34" s="380"/>
      <c r="D34" s="380"/>
    </row>
    <row r="35" spans="1:4">
      <c r="A35" s="380"/>
      <c r="B35" s="380"/>
      <c r="C35" s="380"/>
      <c r="D35" s="380"/>
    </row>
    <row r="36" spans="1:4">
      <c r="A36" s="380"/>
      <c r="B36" s="380"/>
      <c r="C36" s="380"/>
      <c r="D36" s="380"/>
    </row>
    <row r="37" spans="1:4">
      <c r="A37" s="380"/>
      <c r="B37" s="380"/>
      <c r="C37" s="380"/>
      <c r="D37" s="380"/>
    </row>
    <row r="38" spans="1:4">
      <c r="A38" s="380"/>
      <c r="B38" s="380"/>
      <c r="C38" s="380"/>
      <c r="D38" s="380"/>
    </row>
    <row r="39" spans="1:4">
      <c r="A39" s="380"/>
      <c r="B39" s="380"/>
      <c r="C39" s="380"/>
      <c r="D39" s="380"/>
    </row>
  </sheetData>
  <mergeCells count="3">
    <mergeCell ref="A4:A7"/>
    <mergeCell ref="B4:B7"/>
    <mergeCell ref="D4:D7"/>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Interest</vt:lpstr>
      <vt:lpstr>2015 Attachment O Actuals</vt:lpstr>
      <vt:lpstr>2015 Attachment GG Actuals</vt:lpstr>
      <vt:lpstr>Forward Rate TO Support Data_GG</vt:lpstr>
      <vt:lpstr>Project Descriptions_GG</vt:lpstr>
      <vt:lpstr>2015 Attachment MM Actuals</vt:lpstr>
      <vt:lpstr>Forward Rate TO Support Data_MM</vt:lpstr>
      <vt:lpstr>Project Description_MM</vt:lpstr>
      <vt:lpstr>2015 Attachment O Projected</vt:lpstr>
      <vt:lpstr>2015 Attachment GG Projected</vt:lpstr>
      <vt:lpstr>2015 Attachment MM Projected</vt:lpstr>
      <vt:lpstr>'2015 Attachment GG Actuals'!Print_Area</vt:lpstr>
      <vt:lpstr>'2015 Attachment GG Projected'!Print_Area</vt:lpstr>
      <vt:lpstr>'2015 Attachment MM Actuals'!Print_Area</vt:lpstr>
      <vt:lpstr>'2015 Attachment MM Projected'!Print_Area</vt:lpstr>
      <vt:lpstr>'2015 Attachment O Actuals'!Print_Area</vt:lpstr>
      <vt:lpstr>'2015 Attachment O Projected'!Print_Area</vt:lpstr>
      <vt:lpstr>'Cover Page'!Print_Area</vt:lpstr>
      <vt:lpstr>'Forward Rate TO Support Data_GG'!Print_Area</vt:lpstr>
      <vt:lpstr>'Forward Rate TO Support Data_MM'!Print_Area</vt:lpstr>
      <vt:lpstr>'Project Descriptions_GG'!Print_Area</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u5779</dc:creator>
  <cp:lastModifiedBy>mcsaer</cp:lastModifiedBy>
  <cp:lastPrinted>2014-05-27T19:42:51Z</cp:lastPrinted>
  <dcterms:created xsi:type="dcterms:W3CDTF">2013-05-29T02:59:53Z</dcterms:created>
  <dcterms:modified xsi:type="dcterms:W3CDTF">2016-05-31T15:31:06Z</dcterms:modified>
</cp:coreProperties>
</file>