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 yWindow="4476" windowWidth="15408" windowHeight="4524"/>
  </bookViews>
  <sheets>
    <sheet name="Cover Page" sheetId="4" r:id="rId1"/>
    <sheet name="Interest" sheetId="13" r:id="rId2"/>
    <sheet name="2013 Attachment O Actuals" sheetId="28" r:id="rId3"/>
    <sheet name="2013 Attachment GG Actuals" sheetId="20" r:id="rId4"/>
    <sheet name="Forward Rate TO Support Data GG" sheetId="21" r:id="rId5"/>
    <sheet name="Project Descriptions GG" sheetId="22" r:id="rId6"/>
    <sheet name="2013 Attachment MM Actuals" sheetId="25" r:id="rId7"/>
    <sheet name="Forward Rate TO Support Data" sheetId="26" r:id="rId8"/>
    <sheet name="Project Descriptions" sheetId="27" r:id="rId9"/>
    <sheet name="2013 Attachment O Projected" sheetId="19" r:id="rId10"/>
    <sheet name="2013 Attachment GG Projected" sheetId="24" r:id="rId11"/>
    <sheet name="2013 Attachment MM Projected" sheetId="23" r:id="rId12"/>
  </sheets>
  <externalReferences>
    <externalReference r:id="rId13"/>
    <externalReference r:id="rId14"/>
    <externalReference r:id="rId15"/>
    <externalReference r:id="rId16"/>
    <externalReference r:id="rId17"/>
  </externalReferences>
  <definedNames>
    <definedName name="_fees">[1]Assumptions!$D$109</definedName>
    <definedName name="_gpint">[1]Assumptions!$D$107:$AK$107</definedName>
    <definedName name="CH_COS" localSheetId="10">#REF!</definedName>
    <definedName name="CH_COS" localSheetId="11">#REF!</definedName>
    <definedName name="CH_COS" localSheetId="2">#REF!</definedName>
    <definedName name="CH_COS" localSheetId="9">#REF!</definedName>
    <definedName name="CH_COS" localSheetId="0">#REF!</definedName>
    <definedName name="CH_COS" localSheetId="7">#REF!</definedName>
    <definedName name="CH_COS" localSheetId="4">#REF!</definedName>
    <definedName name="CH_COS" localSheetId="5">#REF!</definedName>
    <definedName name="CH_COS">#REF!</definedName>
    <definedName name="NSP_COS" localSheetId="11">#REF!</definedName>
    <definedName name="NSP_COS" localSheetId="2">#REF!</definedName>
    <definedName name="NSP_COS" localSheetId="9">#REF!</definedName>
    <definedName name="NSP_COS" localSheetId="7">#REF!</definedName>
    <definedName name="NSP_COS" localSheetId="4">#REF!</definedName>
    <definedName name="NSP_COS">#REF!</definedName>
    <definedName name="_xlnm.Print_Area" localSheetId="3">'2013 Attachment GG Actuals'!$A$1:$Q$111</definedName>
    <definedName name="_xlnm.Print_Area" localSheetId="10">'2013 Attachment GG Projected'!$A$1:$Q$120</definedName>
    <definedName name="_xlnm.Print_Area" localSheetId="6">'2013 Attachment MM Actuals'!$A$1:$U$112</definedName>
    <definedName name="_xlnm.Print_Area" localSheetId="11">'2013 Attachment MM Projected'!$A$1:$U$112</definedName>
    <definedName name="_xlnm.Print_Area" localSheetId="2">'2013 Attachment O Actuals'!$A$1:$M$394</definedName>
    <definedName name="_xlnm.Print_Area" localSheetId="9">'2013 Attachment O Projected'!$A$1:$M$394</definedName>
    <definedName name="_xlnm.Print_Area" localSheetId="0">'Cover Page'!$A$1:$K$36</definedName>
    <definedName name="_xlnm.Print_Area" localSheetId="7">'Forward Rate TO Support Data'!$A$1:$K$62</definedName>
    <definedName name="_xlnm.Print_Area" localSheetId="4">'Forward Rate TO Support Data GG'!$A$1:$M$62</definedName>
    <definedName name="_xlnm.Print_Area" localSheetId="5">'Project Descriptions GG'!$A$1:$C$16</definedName>
    <definedName name="Print1" localSheetId="10">#REF!</definedName>
    <definedName name="Print1" localSheetId="11">#REF!</definedName>
    <definedName name="Print1" localSheetId="2">#REF!</definedName>
    <definedName name="Print1" localSheetId="9">#REF!</definedName>
    <definedName name="Print1" localSheetId="0">#REF!</definedName>
    <definedName name="Print1" localSheetId="7">#REF!</definedName>
    <definedName name="Print1" localSheetId="4">#REF!</definedName>
    <definedName name="Print1" localSheetId="8">#REF!</definedName>
    <definedName name="Print1" localSheetId="5">#REF!</definedName>
    <definedName name="Print1">#REF!</definedName>
    <definedName name="Print3" localSheetId="11">#REF!</definedName>
    <definedName name="Print3" localSheetId="2">#REF!</definedName>
    <definedName name="Print3" localSheetId="9">#REF!</definedName>
    <definedName name="Print3" localSheetId="7">#REF!</definedName>
    <definedName name="Print3" localSheetId="4">#REF!</definedName>
    <definedName name="Print3" localSheetId="8">#REF!</definedName>
    <definedName name="Print3">#REF!</definedName>
    <definedName name="Print4" localSheetId="11">#REF!</definedName>
    <definedName name="Print4" localSheetId="2">#REF!</definedName>
    <definedName name="Print4" localSheetId="9">#REF!</definedName>
    <definedName name="Print4" localSheetId="7">#REF!</definedName>
    <definedName name="Print4" localSheetId="4">#REF!</definedName>
    <definedName name="Print4" localSheetId="8">#REF!</definedName>
    <definedName name="Print4">#REF!</definedName>
    <definedName name="Print5" localSheetId="2">#REF!</definedName>
    <definedName name="Print5" localSheetId="4">#REF!</definedName>
    <definedName name="Print5">#REF!</definedName>
    <definedName name="ProjIDList" localSheetId="2">#REF!</definedName>
    <definedName name="ProjIDList" localSheetId="4">#REF!</definedName>
    <definedName name="ProjIDList">#REF!</definedName>
    <definedName name="PSCo_COS" localSheetId="2">#REF!</definedName>
    <definedName name="PSCo_COS" localSheetId="4">#REF!</definedName>
    <definedName name="PSCo_COS">#REF!</definedName>
    <definedName name="q_MTEP06_App_AB_Facility" localSheetId="2">#REF!</definedName>
    <definedName name="q_MTEP06_App_AB_Facility" localSheetId="4">#REF!</definedName>
    <definedName name="q_MTEP06_App_AB_Facility">#REF!</definedName>
    <definedName name="q_MTEP06_App_AB_Projects" localSheetId="2">#REF!</definedName>
    <definedName name="q_MTEP06_App_AB_Projects" localSheetId="4">#REF!</definedName>
    <definedName name="q_MTEP06_App_AB_Projects">#REF!</definedName>
    <definedName name="revreq" localSheetId="2">#REF!</definedName>
    <definedName name="revreq" localSheetId="4">#REF!</definedName>
    <definedName name="revreq">#REF!</definedName>
    <definedName name="SPS_COS" localSheetId="2">#REF!</definedName>
    <definedName name="SPS_COS" localSheetId="4">#REF!</definedName>
    <definedName name="SPS_COS">#REF!</definedName>
    <definedName name="Xcel" localSheetId="2">'[2]Data Entry and Forecaster'!#REF!</definedName>
    <definedName name="Xcel" localSheetId="4">'[2]Data Entry and Forecaster'!#REF!</definedName>
    <definedName name="Xcel">'[3]Data Entry and Forecaster'!#REF!</definedName>
    <definedName name="Xcel_COS" localSheetId="10">#REF!</definedName>
    <definedName name="Xcel_COS" localSheetId="11">#REF!</definedName>
    <definedName name="Xcel_COS" localSheetId="2">#REF!</definedName>
    <definedName name="Xcel_COS" localSheetId="9">#REF!</definedName>
    <definedName name="Xcel_COS" localSheetId="0">#REF!</definedName>
    <definedName name="Xcel_COS" localSheetId="7">#REF!</definedName>
    <definedName name="Xcel_COS" localSheetId="4">#REF!</definedName>
    <definedName name="Xcel_COS" localSheetId="8">#REF!</definedName>
    <definedName name="Xcel_COS" localSheetId="5">#REF!</definedName>
    <definedName name="Xcel_COS">#REF!</definedName>
    <definedName name="Z_427DB12F_9E50_4846_983A_9F849E17ED71_.wvu.PrintArea" localSheetId="2" hidden="1">'2013 Attachment O Actuals'!$A$1:$L$391</definedName>
    <definedName name="Z_427DB12F_9E50_4846_983A_9F849E17ED71_.wvu.PrintArea" localSheetId="9" hidden="1">'2013 Attachment O Projected'!$A$1:$L$391</definedName>
    <definedName name="Z_5FC57E08_4390_4F8D_BE44_E5EE576F5EAF_.wvu.PrintArea" localSheetId="2" hidden="1">'2013 Attachment O Actuals'!$A$1:$L$391</definedName>
    <definedName name="Z_5FC57E08_4390_4F8D_BE44_E5EE576F5EAF_.wvu.PrintArea" localSheetId="9" hidden="1">'2013 Attachment O Projected'!$A$1:$L$391</definedName>
    <definedName name="Z_F9E9D305_4D67_4C3B_90D0_7694E582CF29_.wvu.PrintArea" localSheetId="2" hidden="1">'2013 Attachment O Actuals'!$A$1:$M$391</definedName>
    <definedName name="Z_F9E9D305_4D67_4C3B_90D0_7694E582CF29_.wvu.PrintArea" localSheetId="9" hidden="1">'2013 Attachment O Projected'!$A$1:$M$391</definedName>
    <definedName name="Z_FEF1DE65_DED2_42B5_8A92_9E005F42681D_.wvu.PrintArea" localSheetId="2" hidden="1">'2013 Attachment O Actuals'!$A$1:$M$391</definedName>
    <definedName name="Z_FEF1DE65_DED2_42B5_8A92_9E005F42681D_.wvu.PrintArea" localSheetId="9" hidden="1">'2013 Attachment O Projected'!$A$1:$M$391</definedName>
  </definedNames>
  <calcPr calcId="125725"/>
</workbook>
</file>

<file path=xl/calcChain.xml><?xml version="1.0" encoding="utf-8"?>
<calcChain xmlns="http://schemas.openxmlformats.org/spreadsheetml/2006/main">
  <c r="I13" i="4"/>
  <c r="I5"/>
  <c r="E315" i="28"/>
  <c r="L313"/>
  <c r="E313"/>
  <c r="E312"/>
  <c r="C312"/>
  <c r="J303"/>
  <c r="J293"/>
  <c r="H282"/>
  <c r="J282" s="1"/>
  <c r="J284" s="1"/>
  <c r="E275"/>
  <c r="F275" s="1"/>
  <c r="H274"/>
  <c r="H283" s="1"/>
  <c r="J283" s="1"/>
  <c r="H273"/>
  <c r="E266"/>
  <c r="H264" s="1"/>
  <c r="E258"/>
  <c r="H257"/>
  <c r="H256"/>
  <c r="H254"/>
  <c r="N252"/>
  <c r="N247"/>
  <c r="N253" s="1"/>
  <c r="J246"/>
  <c r="N245"/>
  <c r="J244"/>
  <c r="J248" s="1"/>
  <c r="J240"/>
  <c r="J249" s="1"/>
  <c r="J238"/>
  <c r="J235"/>
  <c r="E229"/>
  <c r="E227"/>
  <c r="L226"/>
  <c r="E226"/>
  <c r="C226"/>
  <c r="J212"/>
  <c r="J207"/>
  <c r="E187"/>
  <c r="E191" s="1"/>
  <c r="E195" s="1"/>
  <c r="E183"/>
  <c r="G181"/>
  <c r="G177"/>
  <c r="E172"/>
  <c r="C171"/>
  <c r="J169"/>
  <c r="J168"/>
  <c r="C167"/>
  <c r="E164"/>
  <c r="E126" s="1"/>
  <c r="E129" s="1"/>
  <c r="J163"/>
  <c r="G161"/>
  <c r="G159"/>
  <c r="G160" s="1"/>
  <c r="E149"/>
  <c r="E147"/>
  <c r="L146"/>
  <c r="E146"/>
  <c r="C146"/>
  <c r="G123"/>
  <c r="E121"/>
  <c r="J120"/>
  <c r="J119"/>
  <c r="G117"/>
  <c r="J110"/>
  <c r="E107"/>
  <c r="E106"/>
  <c r="E105"/>
  <c r="C105"/>
  <c r="E104"/>
  <c r="C104"/>
  <c r="E103"/>
  <c r="E108" s="1"/>
  <c r="E100"/>
  <c r="G99"/>
  <c r="C99"/>
  <c r="C107" s="1"/>
  <c r="G98"/>
  <c r="C98"/>
  <c r="C106" s="1"/>
  <c r="H97"/>
  <c r="G97"/>
  <c r="C97"/>
  <c r="G96"/>
  <c r="C96"/>
  <c r="H95"/>
  <c r="G95"/>
  <c r="C95"/>
  <c r="C103" s="1"/>
  <c r="R94"/>
  <c r="Q94"/>
  <c r="O94"/>
  <c r="R93"/>
  <c r="P93"/>
  <c r="R92"/>
  <c r="P92"/>
  <c r="E92"/>
  <c r="R91"/>
  <c r="P91"/>
  <c r="R90"/>
  <c r="P90"/>
  <c r="R89"/>
  <c r="P89"/>
  <c r="P94" s="1"/>
  <c r="E80"/>
  <c r="E78"/>
  <c r="J77"/>
  <c r="E77"/>
  <c r="C77"/>
  <c r="J58"/>
  <c r="J57"/>
  <c r="P49"/>
  <c r="J45"/>
  <c r="J28"/>
  <c r="J26"/>
  <c r="J22"/>
  <c r="G15"/>
  <c r="E15"/>
  <c r="E14"/>
  <c r="F255" l="1"/>
  <c r="H255" s="1"/>
  <c r="H258" s="1"/>
  <c r="J258" s="1"/>
  <c r="J250"/>
  <c r="H88"/>
  <c r="J88" s="1"/>
  <c r="H96"/>
  <c r="H14"/>
  <c r="E131"/>
  <c r="J286"/>
  <c r="F273"/>
  <c r="J273" s="1"/>
  <c r="J275" s="1"/>
  <c r="F274"/>
  <c r="J274" s="1"/>
  <c r="H16" l="1"/>
  <c r="J16" s="1"/>
  <c r="H17"/>
  <c r="J17" s="1"/>
  <c r="H15"/>
  <c r="J15" s="1"/>
  <c r="J14"/>
  <c r="H159"/>
  <c r="J159" s="1"/>
  <c r="J264"/>
  <c r="L264" s="1"/>
  <c r="H158"/>
  <c r="H90"/>
  <c r="H160"/>
  <c r="J160" s="1"/>
  <c r="H127"/>
  <c r="J127" s="1"/>
  <c r="H156"/>
  <c r="H157"/>
  <c r="J157" s="1"/>
  <c r="E188"/>
  <c r="E198"/>
  <c r="J278"/>
  <c r="O95"/>
  <c r="J104"/>
  <c r="H123"/>
  <c r="J96"/>
  <c r="E194" l="1"/>
  <c r="E196" s="1"/>
  <c r="E202" s="1"/>
  <c r="E213" s="1"/>
  <c r="J194"/>
  <c r="H162"/>
  <c r="H91"/>
  <c r="J123"/>
  <c r="H167"/>
  <c r="J167" s="1"/>
  <c r="H161"/>
  <c r="J161" s="1"/>
  <c r="J156"/>
  <c r="H170"/>
  <c r="J158"/>
  <c r="J90"/>
  <c r="H98"/>
  <c r="J98" s="1"/>
  <c r="J18"/>
  <c r="J170" l="1"/>
  <c r="H176"/>
  <c r="J106"/>
  <c r="H171"/>
  <c r="J171" s="1"/>
  <c r="J162"/>
  <c r="J164" s="1"/>
  <c r="J126" s="1"/>
  <c r="J91"/>
  <c r="J107" s="1"/>
  <c r="H99"/>
  <c r="J99" s="1"/>
  <c r="J100" s="1"/>
  <c r="J172"/>
  <c r="H177" l="1"/>
  <c r="J177" s="1"/>
  <c r="J176"/>
  <c r="J108"/>
  <c r="J92"/>
  <c r="H92" s="1"/>
  <c r="H128" l="1"/>
  <c r="J128" s="1"/>
  <c r="J129" s="1"/>
  <c r="H179"/>
  <c r="H108"/>
  <c r="J179" l="1"/>
  <c r="H181"/>
  <c r="H195"/>
  <c r="J195" s="1"/>
  <c r="J196" s="1"/>
  <c r="H115"/>
  <c r="J181" l="1"/>
  <c r="H182"/>
  <c r="J182" s="1"/>
  <c r="H116"/>
  <c r="J115"/>
  <c r="J183"/>
  <c r="J202" s="1"/>
  <c r="J213" s="1"/>
  <c r="J10" s="1"/>
  <c r="J32" s="1"/>
  <c r="O45" l="1"/>
  <c r="O44"/>
  <c r="O49" s="1"/>
  <c r="J35"/>
  <c r="E47" s="1"/>
  <c r="O47"/>
  <c r="O46"/>
  <c r="O48"/>
  <c r="H118"/>
  <c r="J118" s="1"/>
  <c r="J116"/>
  <c r="H117"/>
  <c r="J117" s="1"/>
  <c r="J121" s="1"/>
  <c r="J131" s="1"/>
  <c r="E54" l="1"/>
  <c r="E52"/>
  <c r="E48"/>
  <c r="J54"/>
  <c r="J52"/>
  <c r="E53"/>
  <c r="J53"/>
  <c r="L56" i="21" l="1"/>
  <c r="L55"/>
  <c r="L54"/>
  <c r="L53"/>
  <c r="L52"/>
  <c r="L51"/>
  <c r="L50"/>
  <c r="L49"/>
  <c r="L48"/>
  <c r="L47"/>
  <c r="L46"/>
  <c r="L45"/>
  <c r="L44"/>
  <c r="K56"/>
  <c r="K55"/>
  <c r="K54"/>
  <c r="K53"/>
  <c r="K52"/>
  <c r="K51"/>
  <c r="K50"/>
  <c r="K49"/>
  <c r="K48"/>
  <c r="K47"/>
  <c r="K46"/>
  <c r="K45"/>
  <c r="K44"/>
  <c r="J56"/>
  <c r="J55"/>
  <c r="J54"/>
  <c r="J53"/>
  <c r="J52"/>
  <c r="J51"/>
  <c r="J50"/>
  <c r="J49"/>
  <c r="J48"/>
  <c r="J47"/>
  <c r="J46"/>
  <c r="J45"/>
  <c r="J44"/>
  <c r="I56"/>
  <c r="I55"/>
  <c r="I54"/>
  <c r="I53"/>
  <c r="I52"/>
  <c r="I51"/>
  <c r="I50"/>
  <c r="I49"/>
  <c r="I48"/>
  <c r="I47"/>
  <c r="I46"/>
  <c r="I45"/>
  <c r="I44"/>
  <c r="H56"/>
  <c r="H55"/>
  <c r="H54"/>
  <c r="H53"/>
  <c r="H52"/>
  <c r="H51"/>
  <c r="H50"/>
  <c r="H49"/>
  <c r="H48"/>
  <c r="H47"/>
  <c r="H46"/>
  <c r="H45"/>
  <c r="H44"/>
  <c r="G56"/>
  <c r="G55"/>
  <c r="G54"/>
  <c r="G53"/>
  <c r="G52"/>
  <c r="G51"/>
  <c r="G50"/>
  <c r="G49"/>
  <c r="G48"/>
  <c r="G47"/>
  <c r="G46"/>
  <c r="G45"/>
  <c r="G44"/>
  <c r="F56"/>
  <c r="F55"/>
  <c r="F54"/>
  <c r="F53"/>
  <c r="F52"/>
  <c r="F51"/>
  <c r="F50"/>
  <c r="F49"/>
  <c r="F48"/>
  <c r="F47"/>
  <c r="F46"/>
  <c r="F45"/>
  <c r="F44"/>
  <c r="E56"/>
  <c r="E55"/>
  <c r="E54"/>
  <c r="E53"/>
  <c r="E52"/>
  <c r="E51"/>
  <c r="E50"/>
  <c r="E49"/>
  <c r="E48"/>
  <c r="E47"/>
  <c r="E46"/>
  <c r="E45"/>
  <c r="E44"/>
  <c r="D61" i="26"/>
  <c r="E59"/>
  <c r="E61" s="1"/>
  <c r="D59"/>
  <c r="C59"/>
  <c r="C61" s="1"/>
  <c r="Q76" i="25" s="1"/>
  <c r="E55" i="26"/>
  <c r="D55"/>
  <c r="C55"/>
  <c r="E54"/>
  <c r="D54"/>
  <c r="C54"/>
  <c r="E53"/>
  <c r="D53"/>
  <c r="C53"/>
  <c r="E52"/>
  <c r="D52"/>
  <c r="C52"/>
  <c r="E51"/>
  <c r="D51"/>
  <c r="C51"/>
  <c r="E50"/>
  <c r="D50"/>
  <c r="C50"/>
  <c r="E49"/>
  <c r="D49"/>
  <c r="C49"/>
  <c r="E48"/>
  <c r="D48"/>
  <c r="C48"/>
  <c r="E47"/>
  <c r="D47"/>
  <c r="C47"/>
  <c r="E46"/>
  <c r="E56" s="1"/>
  <c r="D46"/>
  <c r="C46"/>
  <c r="E45"/>
  <c r="D45"/>
  <c r="D56" s="1"/>
  <c r="C45"/>
  <c r="E44"/>
  <c r="D44"/>
  <c r="C44"/>
  <c r="E43"/>
  <c r="D43"/>
  <c r="C43"/>
  <c r="C56" s="1"/>
  <c r="E39"/>
  <c r="D39"/>
  <c r="C39"/>
  <c r="F76" i="25" s="1"/>
  <c r="B38" i="26"/>
  <c r="B55" s="1"/>
  <c r="E23"/>
  <c r="D23"/>
  <c r="E76" i="25" s="1"/>
  <c r="C23" i="26"/>
  <c r="B22"/>
  <c r="B11"/>
  <c r="B27" s="1"/>
  <c r="B10"/>
  <c r="B43" s="1"/>
  <c r="T95" i="25"/>
  <c r="O76"/>
  <c r="K68"/>
  <c r="U66"/>
  <c r="K66"/>
  <c r="U65"/>
  <c r="K65"/>
  <c r="C65"/>
  <c r="L54"/>
  <c r="G45"/>
  <c r="G46" s="1"/>
  <c r="L46" s="1"/>
  <c r="G31"/>
  <c r="G32" s="1"/>
  <c r="L32" s="1"/>
  <c r="G27"/>
  <c r="G28" s="1"/>
  <c r="L28" s="1"/>
  <c r="G76" s="1"/>
  <c r="G20"/>
  <c r="G50" s="1"/>
  <c r="L50" s="1"/>
  <c r="G18"/>
  <c r="G40" s="1"/>
  <c r="L40" s="1"/>
  <c r="L76" l="1"/>
  <c r="H76"/>
  <c r="L52"/>
  <c r="M76" s="1"/>
  <c r="G36"/>
  <c r="L36" s="1"/>
  <c r="L42" s="1"/>
  <c r="I76" s="1"/>
  <c r="J76" s="1"/>
  <c r="B26" i="26"/>
  <c r="B44"/>
  <c r="N76" i="25" l="1"/>
  <c r="P76"/>
  <c r="P95" s="1"/>
  <c r="K76"/>
  <c r="R76" l="1"/>
  <c r="R95" l="1"/>
  <c r="S76"/>
  <c r="S95" s="1"/>
  <c r="S97" s="1"/>
  <c r="U76"/>
  <c r="U95" s="1"/>
  <c r="P93" i="24" l="1"/>
  <c r="L82"/>
  <c r="L81"/>
  <c r="L80"/>
  <c r="K79"/>
  <c r="K78"/>
  <c r="L76"/>
  <c r="L75"/>
  <c r="L74"/>
  <c r="G65"/>
  <c r="G63"/>
  <c r="Q62"/>
  <c r="G62"/>
  <c r="C62"/>
  <c r="L45"/>
  <c r="G41"/>
  <c r="L41" s="1"/>
  <c r="L31"/>
  <c r="G31"/>
  <c r="L23"/>
  <c r="G23"/>
  <c r="G19"/>
  <c r="G37" s="1"/>
  <c r="L37" s="1"/>
  <c r="G18"/>
  <c r="G27" s="1"/>
  <c r="L27" s="1"/>
  <c r="L43" l="1"/>
  <c r="L33"/>
  <c r="L73"/>
  <c r="L77"/>
  <c r="L78"/>
  <c r="L79"/>
  <c r="L83"/>
  <c r="F83" l="1"/>
  <c r="G83" s="1"/>
  <c r="F77"/>
  <c r="G77" s="1"/>
  <c r="N77" s="1"/>
  <c r="F73"/>
  <c r="G73" s="1"/>
  <c r="F82"/>
  <c r="G82" s="1"/>
  <c r="F76"/>
  <c r="G76" s="1"/>
  <c r="F81"/>
  <c r="G81" s="1"/>
  <c r="N81" s="1"/>
  <c r="F80"/>
  <c r="G80" s="1"/>
  <c r="F79"/>
  <c r="G79" s="1"/>
  <c r="F78"/>
  <c r="G78" s="1"/>
  <c r="F74"/>
  <c r="G74" s="1"/>
  <c r="N74" s="1"/>
  <c r="F75"/>
  <c r="G75" s="1"/>
  <c r="N75" s="1"/>
  <c r="L93"/>
  <c r="I82"/>
  <c r="J82" s="1"/>
  <c r="I76"/>
  <c r="J76" s="1"/>
  <c r="I81"/>
  <c r="J81" s="1"/>
  <c r="I75"/>
  <c r="J75" s="1"/>
  <c r="I80"/>
  <c r="J80" s="1"/>
  <c r="I83"/>
  <c r="J83" s="1"/>
  <c r="I77"/>
  <c r="J77" s="1"/>
  <c r="I73"/>
  <c r="J73" s="1"/>
  <c r="I79"/>
  <c r="J79" s="1"/>
  <c r="I78"/>
  <c r="J78" s="1"/>
  <c r="I74"/>
  <c r="J74" s="1"/>
  <c r="N78" l="1"/>
  <c r="Q78" s="1"/>
  <c r="N76"/>
  <c r="Q76" s="1"/>
  <c r="N83"/>
  <c r="O83"/>
  <c r="Q83"/>
  <c r="Q74"/>
  <c r="O74"/>
  <c r="O81"/>
  <c r="Q81"/>
  <c r="Q75"/>
  <c r="O75"/>
  <c r="N80"/>
  <c r="N73"/>
  <c r="O76"/>
  <c r="O77"/>
  <c r="Q77"/>
  <c r="N79"/>
  <c r="N82"/>
  <c r="O78" l="1"/>
  <c r="O79"/>
  <c r="Q79"/>
  <c r="Q80"/>
  <c r="O80"/>
  <c r="O82"/>
  <c r="Q82"/>
  <c r="O73"/>
  <c r="Q73"/>
  <c r="N93"/>
  <c r="O93" l="1"/>
  <c r="O95" s="1"/>
  <c r="Q93"/>
  <c r="T95" i="23" l="1"/>
  <c r="O76"/>
  <c r="L76"/>
  <c r="K68"/>
  <c r="K66"/>
  <c r="U65"/>
  <c r="K65"/>
  <c r="C65"/>
  <c r="U64"/>
  <c r="L54"/>
  <c r="G46"/>
  <c r="L46" s="1"/>
  <c r="L52" s="1"/>
  <c r="M76" s="1"/>
  <c r="G31"/>
  <c r="G32" s="1"/>
  <c r="L32" s="1"/>
  <c r="L28"/>
  <c r="G76" s="1"/>
  <c r="H76" s="1"/>
  <c r="G28"/>
  <c r="G27"/>
  <c r="G18"/>
  <c r="G20" s="1"/>
  <c r="G50" s="1"/>
  <c r="L50" s="1"/>
  <c r="N76" l="1"/>
  <c r="P76"/>
  <c r="P95" s="1"/>
  <c r="G40"/>
  <c r="L40" s="1"/>
  <c r="L42" s="1"/>
  <c r="I76" s="1"/>
  <c r="J76" s="1"/>
  <c r="K76" s="1"/>
  <c r="G36"/>
  <c r="L36" s="1"/>
  <c r="R76" l="1"/>
  <c r="S76" s="1"/>
  <c r="S95" s="1"/>
  <c r="S97" s="1"/>
  <c r="U76" l="1"/>
  <c r="U95" s="1"/>
  <c r="R95"/>
  <c r="J62" i="21" l="1"/>
  <c r="I62"/>
  <c r="F62"/>
  <c r="E62"/>
  <c r="M74" i="20" s="1"/>
  <c r="L60" i="21"/>
  <c r="L62" s="1"/>
  <c r="M82" i="20" s="1"/>
  <c r="K60" i="21"/>
  <c r="K62" s="1"/>
  <c r="M81" i="20" s="1"/>
  <c r="J60" i="21"/>
  <c r="I60"/>
  <c r="H60"/>
  <c r="H62" s="1"/>
  <c r="M73" i="20" s="1"/>
  <c r="G60" i="21"/>
  <c r="G62" s="1"/>
  <c r="M76" i="20" s="1"/>
  <c r="F60" i="21"/>
  <c r="E60"/>
  <c r="C60"/>
  <c r="C62" s="1"/>
  <c r="M78" i="20" s="1"/>
  <c r="L57" i="21"/>
  <c r="H82" i="20" s="1"/>
  <c r="L82" s="1"/>
  <c r="K57" i="21"/>
  <c r="H81" i="20" s="1"/>
  <c r="L81" s="1"/>
  <c r="J57" i="21"/>
  <c r="H80" i="20" s="1"/>
  <c r="L80" s="1"/>
  <c r="I57" i="21"/>
  <c r="H57"/>
  <c r="H73" i="20" s="1"/>
  <c r="G57" i="21"/>
  <c r="H76" i="20" s="1"/>
  <c r="F57" i="21"/>
  <c r="H75" i="20" s="1"/>
  <c r="L75" s="1"/>
  <c r="E57" i="21"/>
  <c r="U56"/>
  <c r="T56"/>
  <c r="S56"/>
  <c r="Q56"/>
  <c r="Q57" s="1"/>
  <c r="P56"/>
  <c r="O56"/>
  <c r="C56"/>
  <c r="U55"/>
  <c r="T55"/>
  <c r="S55"/>
  <c r="Q55"/>
  <c r="P55"/>
  <c r="O55"/>
  <c r="U54"/>
  <c r="T54"/>
  <c r="S54"/>
  <c r="Q54"/>
  <c r="P54"/>
  <c r="O54"/>
  <c r="D54"/>
  <c r="U53"/>
  <c r="T53"/>
  <c r="S53"/>
  <c r="Q53"/>
  <c r="P53"/>
  <c r="O53"/>
  <c r="U52"/>
  <c r="T52"/>
  <c r="S52"/>
  <c r="Q52"/>
  <c r="P52"/>
  <c r="O52"/>
  <c r="D52"/>
  <c r="U51"/>
  <c r="T51"/>
  <c r="S51"/>
  <c r="Q51"/>
  <c r="P51"/>
  <c r="O51"/>
  <c r="U50"/>
  <c r="T50"/>
  <c r="S50"/>
  <c r="Q50"/>
  <c r="P50"/>
  <c r="O50"/>
  <c r="D50"/>
  <c r="U49"/>
  <c r="T49"/>
  <c r="S49"/>
  <c r="Q49"/>
  <c r="P49"/>
  <c r="O49"/>
  <c r="U48"/>
  <c r="T48"/>
  <c r="S48"/>
  <c r="Q48"/>
  <c r="P48"/>
  <c r="O48"/>
  <c r="D48"/>
  <c r="U47"/>
  <c r="T47"/>
  <c r="S47"/>
  <c r="Q47"/>
  <c r="P47"/>
  <c r="O47"/>
  <c r="U46"/>
  <c r="T46"/>
  <c r="S46"/>
  <c r="Q46"/>
  <c r="P46"/>
  <c r="O46"/>
  <c r="D46"/>
  <c r="U45"/>
  <c r="T45"/>
  <c r="S45"/>
  <c r="S57" s="1"/>
  <c r="Q45"/>
  <c r="P45"/>
  <c r="O45"/>
  <c r="U44"/>
  <c r="U57" s="1"/>
  <c r="T44"/>
  <c r="T57" s="1"/>
  <c r="S44"/>
  <c r="Q44"/>
  <c r="P44"/>
  <c r="P57" s="1"/>
  <c r="O44"/>
  <c r="O57" s="1"/>
  <c r="D57" s="1"/>
  <c r="H79" i="20" s="1"/>
  <c r="U40" i="21"/>
  <c r="T40"/>
  <c r="S40"/>
  <c r="Q40"/>
  <c r="P40"/>
  <c r="D40" s="1"/>
  <c r="O40"/>
  <c r="L40"/>
  <c r="K40"/>
  <c r="J40"/>
  <c r="I40"/>
  <c r="H40"/>
  <c r="G40"/>
  <c r="F40"/>
  <c r="E40"/>
  <c r="D39"/>
  <c r="D60" s="1"/>
  <c r="D62" s="1"/>
  <c r="M79" i="20" s="1"/>
  <c r="C39" i="21"/>
  <c r="D38"/>
  <c r="C38"/>
  <c r="D37"/>
  <c r="C37"/>
  <c r="D36"/>
  <c r="C36"/>
  <c r="D35"/>
  <c r="C35"/>
  <c r="D34"/>
  <c r="C34"/>
  <c r="D33"/>
  <c r="C33"/>
  <c r="D32"/>
  <c r="C32"/>
  <c r="D31"/>
  <c r="C31"/>
  <c r="D30"/>
  <c r="C30"/>
  <c r="D29"/>
  <c r="C29"/>
  <c r="D28"/>
  <c r="C28"/>
  <c r="D27"/>
  <c r="C27"/>
  <c r="C40" s="1"/>
  <c r="B27"/>
  <c r="U24"/>
  <c r="T24"/>
  <c r="S24"/>
  <c r="Q24"/>
  <c r="D24" s="1"/>
  <c r="E79" i="20" s="1"/>
  <c r="P24" i="21"/>
  <c r="O24"/>
  <c r="L24"/>
  <c r="K24"/>
  <c r="E81" i="20" s="1"/>
  <c r="J24" i="21"/>
  <c r="I24"/>
  <c r="H24"/>
  <c r="G24"/>
  <c r="E76" i="20" s="1"/>
  <c r="F24" i="21"/>
  <c r="E24"/>
  <c r="D23"/>
  <c r="C23"/>
  <c r="B23"/>
  <c r="B39" s="1"/>
  <c r="B56" s="1"/>
  <c r="D22"/>
  <c r="D55" s="1"/>
  <c r="C22"/>
  <c r="C55" s="1"/>
  <c r="D21"/>
  <c r="C21"/>
  <c r="C54" s="1"/>
  <c r="D20"/>
  <c r="D53" s="1"/>
  <c r="C20"/>
  <c r="C53" s="1"/>
  <c r="D19"/>
  <c r="C19"/>
  <c r="C52" s="1"/>
  <c r="D18"/>
  <c r="D51" s="1"/>
  <c r="C18"/>
  <c r="C51" s="1"/>
  <c r="D17"/>
  <c r="C17"/>
  <c r="C50" s="1"/>
  <c r="D16"/>
  <c r="D49" s="1"/>
  <c r="C16"/>
  <c r="C49" s="1"/>
  <c r="D15"/>
  <c r="C15"/>
  <c r="C48" s="1"/>
  <c r="D14"/>
  <c r="D47" s="1"/>
  <c r="C14"/>
  <c r="C47" s="1"/>
  <c r="D13"/>
  <c r="C13"/>
  <c r="C46" s="1"/>
  <c r="D12"/>
  <c r="D45" s="1"/>
  <c r="C12"/>
  <c r="C45" s="1"/>
  <c r="B12"/>
  <c r="B45" s="1"/>
  <c r="D11"/>
  <c r="D44" s="1"/>
  <c r="C11"/>
  <c r="C44" s="1"/>
  <c r="C57" s="1"/>
  <c r="H78" i="20" s="1"/>
  <c r="B11" i="21"/>
  <c r="B44" s="1"/>
  <c r="P93" i="20"/>
  <c r="L83"/>
  <c r="E82"/>
  <c r="M80"/>
  <c r="E80"/>
  <c r="K79"/>
  <c r="K78"/>
  <c r="M77"/>
  <c r="H77"/>
  <c r="E77"/>
  <c r="M75"/>
  <c r="E75"/>
  <c r="L74"/>
  <c r="H74"/>
  <c r="E74"/>
  <c r="E73"/>
  <c r="G65"/>
  <c r="G63"/>
  <c r="Q62"/>
  <c r="G62"/>
  <c r="C62"/>
  <c r="L45"/>
  <c r="G41"/>
  <c r="L41" s="1"/>
  <c r="G36"/>
  <c r="G37" s="1"/>
  <c r="L37" s="1"/>
  <c r="L43" s="1"/>
  <c r="G27"/>
  <c r="L27" s="1"/>
  <c r="G19"/>
  <c r="G18"/>
  <c r="G31" s="1"/>
  <c r="L31" s="1"/>
  <c r="I6" i="4"/>
  <c r="I16"/>
  <c r="I14"/>
  <c r="E315" i="19"/>
  <c r="L313"/>
  <c r="E313"/>
  <c r="E312"/>
  <c r="C312"/>
  <c r="J303"/>
  <c r="J293"/>
  <c r="J282"/>
  <c r="H282"/>
  <c r="F275"/>
  <c r="E275"/>
  <c r="H274"/>
  <c r="J274" s="1"/>
  <c r="F274"/>
  <c r="H273"/>
  <c r="F273"/>
  <c r="J273" s="1"/>
  <c r="J275" s="1"/>
  <c r="E266"/>
  <c r="H264" s="1"/>
  <c r="E258"/>
  <c r="H257"/>
  <c r="H256"/>
  <c r="H254"/>
  <c r="N253"/>
  <c r="N252"/>
  <c r="N247"/>
  <c r="N245"/>
  <c r="J244"/>
  <c r="J240"/>
  <c r="J249" s="1"/>
  <c r="J238"/>
  <c r="J235"/>
  <c r="E229"/>
  <c r="E227"/>
  <c r="L226"/>
  <c r="E226"/>
  <c r="C226"/>
  <c r="J212"/>
  <c r="J207"/>
  <c r="E191"/>
  <c r="E195" s="1"/>
  <c r="E187"/>
  <c r="E183"/>
  <c r="G181"/>
  <c r="G177"/>
  <c r="E172"/>
  <c r="H171"/>
  <c r="J171" s="1"/>
  <c r="C171"/>
  <c r="J169"/>
  <c r="J168"/>
  <c r="C167"/>
  <c r="E164"/>
  <c r="E126" s="1"/>
  <c r="E129" s="1"/>
  <c r="J163"/>
  <c r="J162"/>
  <c r="H162"/>
  <c r="G161"/>
  <c r="G159"/>
  <c r="G160" s="1"/>
  <c r="E149"/>
  <c r="E147"/>
  <c r="L146"/>
  <c r="E146"/>
  <c r="C146"/>
  <c r="E121"/>
  <c r="J120"/>
  <c r="J119"/>
  <c r="G117"/>
  <c r="J110"/>
  <c r="E107"/>
  <c r="E106"/>
  <c r="C106"/>
  <c r="E105"/>
  <c r="E104"/>
  <c r="C103"/>
  <c r="H99"/>
  <c r="J99" s="1"/>
  <c r="J107" s="1"/>
  <c r="G99"/>
  <c r="C99"/>
  <c r="C107" s="1"/>
  <c r="G98"/>
  <c r="C98"/>
  <c r="H97"/>
  <c r="G97"/>
  <c r="C97"/>
  <c r="C105" s="1"/>
  <c r="G96"/>
  <c r="G123" s="1"/>
  <c r="C96"/>
  <c r="C104" s="1"/>
  <c r="H95"/>
  <c r="G95"/>
  <c r="E95"/>
  <c r="E103" s="1"/>
  <c r="E108" s="1"/>
  <c r="C95"/>
  <c r="Q93"/>
  <c r="Q94" s="1"/>
  <c r="P93"/>
  <c r="O93"/>
  <c r="P92"/>
  <c r="E92"/>
  <c r="P91"/>
  <c r="J91"/>
  <c r="H91"/>
  <c r="Q90"/>
  <c r="P90"/>
  <c r="O90"/>
  <c r="O94" s="1"/>
  <c r="Q89"/>
  <c r="P89"/>
  <c r="P94" s="1"/>
  <c r="E80"/>
  <c r="E78"/>
  <c r="J77"/>
  <c r="E77"/>
  <c r="C77"/>
  <c r="J58"/>
  <c r="J57"/>
  <c r="P50"/>
  <c r="J45"/>
  <c r="J28"/>
  <c r="J26"/>
  <c r="J22"/>
  <c r="G15"/>
  <c r="E15"/>
  <c r="E14"/>
  <c r="L79" i="20" l="1"/>
  <c r="I77"/>
  <c r="J77" s="1"/>
  <c r="I73"/>
  <c r="J73" s="1"/>
  <c r="I82"/>
  <c r="I76"/>
  <c r="I83"/>
  <c r="J83" s="1"/>
  <c r="I81"/>
  <c r="J81" s="1"/>
  <c r="I75"/>
  <c r="J75" s="1"/>
  <c r="I80"/>
  <c r="J80" s="1"/>
  <c r="I79"/>
  <c r="J79" s="1"/>
  <c r="I78"/>
  <c r="J78" s="1"/>
  <c r="I74"/>
  <c r="J74" s="1"/>
  <c r="J76"/>
  <c r="L76"/>
  <c r="L78"/>
  <c r="J82"/>
  <c r="C24" i="21"/>
  <c r="E78" i="20" s="1"/>
  <c r="L73"/>
  <c r="L77"/>
  <c r="B28" i="21"/>
  <c r="G23" i="20"/>
  <c r="L23" s="1"/>
  <c r="L33" s="1"/>
  <c r="D56" i="21"/>
  <c r="H96" i="19"/>
  <c r="F255"/>
  <c r="H255" s="1"/>
  <c r="H258" s="1"/>
  <c r="J258" s="1"/>
  <c r="H88"/>
  <c r="J88" s="1"/>
  <c r="H14"/>
  <c r="J278"/>
  <c r="E188"/>
  <c r="R92"/>
  <c r="R91"/>
  <c r="R90"/>
  <c r="R89"/>
  <c r="R93"/>
  <c r="E131"/>
  <c r="E198" s="1"/>
  <c r="H283"/>
  <c r="J283" s="1"/>
  <c r="J284" s="1"/>
  <c r="J286" s="1"/>
  <c r="E100"/>
  <c r="J246"/>
  <c r="J248" s="1"/>
  <c r="J250" s="1"/>
  <c r="L93" i="20" l="1"/>
  <c r="F83"/>
  <c r="G83" s="1"/>
  <c r="N83" s="1"/>
  <c r="F80"/>
  <c r="G80" s="1"/>
  <c r="N80" s="1"/>
  <c r="F79"/>
  <c r="G79" s="1"/>
  <c r="N79" s="1"/>
  <c r="F78"/>
  <c r="F74"/>
  <c r="G74" s="1"/>
  <c r="N74" s="1"/>
  <c r="F77"/>
  <c r="G77" s="1"/>
  <c r="N77" s="1"/>
  <c r="F73"/>
  <c r="G73" s="1"/>
  <c r="N73" s="1"/>
  <c r="F81"/>
  <c r="G81" s="1"/>
  <c r="N81" s="1"/>
  <c r="F75"/>
  <c r="G75" s="1"/>
  <c r="N75" s="1"/>
  <c r="F82"/>
  <c r="G82" s="1"/>
  <c r="N82" s="1"/>
  <c r="F76"/>
  <c r="G76" s="1"/>
  <c r="N76" s="1"/>
  <c r="G78"/>
  <c r="N78" s="1"/>
  <c r="H156" i="19"/>
  <c r="H157"/>
  <c r="J157" s="1"/>
  <c r="H127"/>
  <c r="J127" s="1"/>
  <c r="E202"/>
  <c r="E213" s="1"/>
  <c r="R94"/>
  <c r="H16"/>
  <c r="J16" s="1"/>
  <c r="H17"/>
  <c r="J17" s="1"/>
  <c r="H15"/>
  <c r="J15" s="1"/>
  <c r="J14"/>
  <c r="H123"/>
  <c r="J96"/>
  <c r="H159"/>
  <c r="J159" s="1"/>
  <c r="J264"/>
  <c r="H160"/>
  <c r="J160" s="1"/>
  <c r="H90"/>
  <c r="H158"/>
  <c r="E194"/>
  <c r="E196" s="1"/>
  <c r="J104"/>
  <c r="O95"/>
  <c r="O78" i="20" l="1"/>
  <c r="Q78"/>
  <c r="Q81"/>
  <c r="O81"/>
  <c r="Q75"/>
  <c r="O75"/>
  <c r="O74"/>
  <c r="Q74"/>
  <c r="O83"/>
  <c r="Q83"/>
  <c r="O82"/>
  <c r="Q82"/>
  <c r="O77"/>
  <c r="Q77"/>
  <c r="O80"/>
  <c r="Q80"/>
  <c r="Q76"/>
  <c r="O76"/>
  <c r="N93"/>
  <c r="O73"/>
  <c r="Q73"/>
  <c r="O79"/>
  <c r="Q79"/>
  <c r="H98" i="19"/>
  <c r="J98" s="1"/>
  <c r="J100" s="1"/>
  <c r="J90"/>
  <c r="H170"/>
  <c r="J158"/>
  <c r="H161"/>
  <c r="J161" s="1"/>
  <c r="J156"/>
  <c r="H167"/>
  <c r="J167" s="1"/>
  <c r="J123"/>
  <c r="J18"/>
  <c r="O93" i="20" l="1"/>
  <c r="O95" s="1"/>
  <c r="Q93"/>
  <c r="J106" i="19"/>
  <c r="J108" s="1"/>
  <c r="J92"/>
  <c r="H92" s="1"/>
  <c r="J170"/>
  <c r="H176"/>
  <c r="J164"/>
  <c r="J126" s="1"/>
  <c r="J172"/>
  <c r="J176" l="1"/>
  <c r="H177"/>
  <c r="J177" s="1"/>
  <c r="H108"/>
  <c r="H179"/>
  <c r="H128"/>
  <c r="J128" s="1"/>
  <c r="J129" s="1"/>
  <c r="H115" l="1"/>
  <c r="H195"/>
  <c r="J195" s="1"/>
  <c r="J179"/>
  <c r="H181"/>
  <c r="J181" l="1"/>
  <c r="J183" s="1"/>
  <c r="H182"/>
  <c r="J182" s="1"/>
  <c r="J115"/>
  <c r="H116"/>
  <c r="H118" l="1"/>
  <c r="J118" s="1"/>
  <c r="J116"/>
  <c r="H117"/>
  <c r="J117" s="1"/>
  <c r="J121"/>
  <c r="J131" s="1"/>
  <c r="J198" s="1"/>
  <c r="J202" l="1"/>
  <c r="J213" s="1"/>
  <c r="J10" s="1"/>
  <c r="J32" s="1"/>
  <c r="J194"/>
  <c r="J196" s="1"/>
  <c r="J35" l="1"/>
  <c r="E47" s="1"/>
  <c r="O47"/>
  <c r="O44"/>
  <c r="O48"/>
  <c r="O45"/>
  <c r="O46"/>
  <c r="O50" l="1"/>
  <c r="E54"/>
  <c r="E52"/>
  <c r="E48"/>
  <c r="E53"/>
  <c r="J54"/>
  <c r="J52"/>
  <c r="J53"/>
  <c r="D24" i="13" l="1"/>
  <c r="D26" s="1"/>
  <c r="I29" i="4" s="1"/>
  <c r="C24" i="13"/>
  <c r="C26" s="1"/>
  <c r="I15" i="4" l="1"/>
  <c r="I17" l="1"/>
  <c r="I24" s="1"/>
  <c r="I7" l="1"/>
  <c r="I23" s="1"/>
  <c r="I25" s="1"/>
  <c r="I30" s="1"/>
  <c r="I31" s="1"/>
</calcChain>
</file>

<file path=xl/sharedStrings.xml><?xml version="1.0" encoding="utf-8"?>
<sst xmlns="http://schemas.openxmlformats.org/spreadsheetml/2006/main" count="1981" uniqueCount="733">
  <si>
    <t>A)</t>
  </si>
  <si>
    <t>Annual Transmission Revenue Requirement True-Up</t>
  </si>
  <si>
    <t>Historic Year Actual ATRR</t>
  </si>
  <si>
    <t>Historic Year Projected ATRR</t>
  </si>
  <si>
    <t>Historic Year ATRR True-Up</t>
  </si>
  <si>
    <t xml:space="preserve"> </t>
  </si>
  <si>
    <t>B)</t>
  </si>
  <si>
    <t>Divisor True-up</t>
  </si>
  <si>
    <t>Historic Year Actual Divisor</t>
  </si>
  <si>
    <t>Historic Year Projected Divisor</t>
  </si>
  <si>
    <t>Difference in Divisor</t>
  </si>
  <si>
    <t>Historic Year Projected Annual Cost ($/kW/Yr)</t>
  </si>
  <si>
    <t>Historic Year Divisor True-Up</t>
  </si>
  <si>
    <t>C)</t>
  </si>
  <si>
    <t>Summary</t>
  </si>
  <si>
    <t>ATRR True-up</t>
  </si>
  <si>
    <t>Interest on Historic Year True-Up</t>
  </si>
  <si>
    <t>True-up Principal and Interest</t>
  </si>
  <si>
    <t xml:space="preserve">     Rate Formula Template</t>
  </si>
  <si>
    <t>Great River Energy</t>
  </si>
  <si>
    <t>(1)</t>
  </si>
  <si>
    <t>(2)</t>
  </si>
  <si>
    <t>(3)</t>
  </si>
  <si>
    <t>(4)</t>
  </si>
  <si>
    <t>Attachment O</t>
  </si>
  <si>
    <t>Line</t>
  </si>
  <si>
    <t>Transmission</t>
  </si>
  <si>
    <t>Allocator</t>
  </si>
  <si>
    <t>No.</t>
  </si>
  <si>
    <t>Total Income Taxes</t>
  </si>
  <si>
    <t xml:space="preserve">RETURN </t>
  </si>
  <si>
    <t>(Note C)</t>
  </si>
  <si>
    <t>(Note D)</t>
  </si>
  <si>
    <t>Note</t>
  </si>
  <si>
    <t>Letter</t>
  </si>
  <si>
    <t>A</t>
  </si>
  <si>
    <t>B</t>
  </si>
  <si>
    <t>C</t>
  </si>
  <si>
    <t>D</t>
  </si>
  <si>
    <t>E</t>
  </si>
  <si>
    <t>F</t>
  </si>
  <si>
    <t>G</t>
  </si>
  <si>
    <t>H</t>
  </si>
  <si>
    <t>I</t>
  </si>
  <si>
    <t>Schedule 10-FERC Charges should not be included in O&amp;M recovered under this Attachment O.</t>
  </si>
  <si>
    <t>EE</t>
  </si>
  <si>
    <t>Annual Incentive Return Charge revenues for FERC-accepted projects utilizing a hypothetical capital structure are not included on page 4, line 35 and 36b.</t>
  </si>
  <si>
    <t xml:space="preserve">revenue requirements have already been reduced by the Attachment MM revenue requirements.  </t>
  </si>
  <si>
    <t>Removes from revenue credits revenues that are distributed pursuant to Schedule 26-A of the Midwest ISO Tariff, since the Transmission Owner's Attachment O</t>
  </si>
  <si>
    <t>DD</t>
  </si>
  <si>
    <t xml:space="preserve"> projects utilizing a hypothetical capital structure are not included on page 3, line 30a.</t>
  </si>
  <si>
    <t>Schedule 26-A of the Midwest ISO Tariff, provided that the Annual Incentive Return Charge revenues for FERC-accepted</t>
  </si>
  <si>
    <t>Pursuant to Attachment MM of the Midwest ISO Tariff, removes dollar amount of revenue requirements calculated pursuant to Attachment MM and recovered under</t>
  </si>
  <si>
    <t>CC</t>
  </si>
  <si>
    <t>calculated based on the process described in the Great River Energy Network Customer Section 30.9 Credits Calculation Procedure.</t>
  </si>
  <si>
    <t>may be added or deleted to the extent they are eligible to receive the Section 30.9 credit.  The revenue requirement for each NITS customer will be</t>
  </si>
  <si>
    <t>(NITS) customer which owns intergrated transmission facilities within the Great River Energy pricing zone.  Customer 2 is indicative only, and additional customers</t>
  </si>
  <si>
    <t>The sum of Great River Energy's net revenue requirement and the individual revenue requirements of each Network Intergration Transmission Service</t>
  </si>
  <si>
    <t>BB</t>
  </si>
  <si>
    <t>Great River Energy Annual Operating Report Data is in all relevant respects identical to RUS Form 12 Data.</t>
  </si>
  <si>
    <t>AA</t>
  </si>
  <si>
    <t>that will use a hypothetical capital structure of 80% long term debt and 20% proprietary capital for years 2010 through 2020.</t>
  </si>
  <si>
    <t xml:space="preserve">The Hypothetical Capital Structure Return (HCSR) calculation is only applicable to the FERC-accepted projects </t>
  </si>
  <si>
    <t>Z</t>
  </si>
  <si>
    <t>Page 3, Line 9b is the annual amortization expense of abandoned plant costs approved by FERC.</t>
  </si>
  <si>
    <t>Page 2, Line 23b includes any unamortized balances related to the recovery of abandoned plant costs approved by FERC.</t>
  </si>
  <si>
    <t>AFUDC amount is a reduction to rate base.  Page 3, line 9a is the annual amortization expense of the prefunded AFUDC amount and is a reduction to depreciation.</t>
  </si>
  <si>
    <t xml:space="preserve">Page 2, line 23a is the prefunded AFUDC amount associated with CWIP for Incentive Rate Transmission Projects included in rate base.  The prefunded  </t>
  </si>
  <si>
    <t>Y</t>
  </si>
  <si>
    <t>Annual Incentive Return Charge revenues for FERC-accepted projects utilizing a hypothetical capital structure are not included on page 4, line 35 and 36a.</t>
  </si>
  <si>
    <t xml:space="preserve">revenue requirements have already been reduced by the Attachment GG revenue requirements.  </t>
  </si>
  <si>
    <t>Removes from revenue credits revenues that are distributed pursuant to Schedules 26 and 37 of the Midwest ISO Tariff, since the Transmission Owner's Attachment O</t>
  </si>
  <si>
    <t>X</t>
  </si>
  <si>
    <t xml:space="preserve"> projects utilizing a hypothetical capital structure are not included on page 3, line 30.</t>
  </si>
  <si>
    <t>Schedule 26 of the Midwest ISO Tariff, provided that the Annual Incentive Return Charge revenues for FERC-accepted</t>
  </si>
  <si>
    <t>Pursuant to Attachment GG of the Midwest ISO Tariff, removes dollar amount of revenue requirements calculated pursuant to Attachment GG and recovered under</t>
  </si>
  <si>
    <t>W</t>
  </si>
  <si>
    <t>Calculate using average of beginning of year and end of year balance.</t>
  </si>
  <si>
    <t>V</t>
  </si>
  <si>
    <t>Calculate using 13 month average balance.</t>
  </si>
  <si>
    <t>U</t>
  </si>
  <si>
    <t xml:space="preserve">  assignment facilities and GSUs) which are not recovered under this Rate Formula Template.</t>
  </si>
  <si>
    <t xml:space="preserve">  revenues associated with FERC annual charges, gross receipts taxes, ancillary services, facilities not included in this template (e.g., direct</t>
  </si>
  <si>
    <t xml:space="preserve">  or from the ISO (for service under this tariff) reflecting the Transmission Owner's integrated transmission facilities.  They do not include</t>
  </si>
  <si>
    <t>The revenues credited on page 1 lines 2-5 shall include only the amounts received directly (in the case of grandfathered agreements)</t>
  </si>
  <si>
    <t>T</t>
  </si>
  <si>
    <t>pancaking - the revenues are not included in line 4, page 1 nor are the loads included in line 13, page 1.</t>
  </si>
  <si>
    <r>
      <t xml:space="preserve">and the loads are included in line 13, page 1.  Grandfathered agreements whose rates have </t>
    </r>
    <r>
      <rPr>
        <u/>
        <sz val="12"/>
        <rFont val="Arial MT"/>
      </rPr>
      <t>not</t>
    </r>
    <r>
      <rPr>
        <sz val="11"/>
        <color theme="1"/>
        <rFont val="Calibri"/>
        <family val="2"/>
        <scheme val="minor"/>
      </rPr>
      <t xml:space="preserve"> been changed to eliminate or mitigate </t>
    </r>
  </si>
  <si>
    <t>Grandfathered agreements whose rates have been changed to eliminate or mitigate pancaking - the revenues are included in line 4 page 1</t>
  </si>
  <si>
    <t>S</t>
  </si>
  <si>
    <t>Includes income related only to transmission facilities, such as pole attachments, rentals and special use.</t>
  </si>
  <si>
    <t>R</t>
  </si>
  <si>
    <t xml:space="preserve">  No. 456 and all other uses are to be included in the divisor.</t>
  </si>
  <si>
    <t>Line 33 must equal zero since all short-term power sales must be unbundled and the transmission component reflected in Account</t>
  </si>
  <si>
    <t>Q</t>
  </si>
  <si>
    <t xml:space="preserve">  the FERC, if the entity is under FERC's jurisdiction.</t>
  </si>
  <si>
    <t xml:space="preserve">  after TIER is determined.  TIER will be supported in the filing and no change in TIER may be made absent a filing with the ISO and</t>
  </si>
  <si>
    <t>Debt cost rate = long-term interest (line 21) / long term debt (line 22).  The Proprietary Capital Cost rate is implicit, a residual calculation</t>
  </si>
  <si>
    <t>P</t>
  </si>
  <si>
    <t>Enter dollar amounts</t>
  </si>
  <si>
    <t>O</t>
  </si>
  <si>
    <t xml:space="preserve">  facilities are those facilities at a generator substation on which there is no through-flow when the generator is shut down.</t>
  </si>
  <si>
    <r>
      <t xml:space="preserve">  step-up facilities, which are deemed</t>
    </r>
    <r>
      <rPr>
        <sz val="12"/>
        <color indexed="10"/>
        <rFont val="Arial MT"/>
      </rPr>
      <t xml:space="preserve"> </t>
    </r>
    <r>
      <rPr>
        <sz val="11"/>
        <color theme="1"/>
        <rFont val="Calibri"/>
        <family val="2"/>
        <scheme val="minor"/>
      </rPr>
      <t>included in OATT ancillary services.  For these purposes, generation step-up</t>
    </r>
  </si>
  <si>
    <t>Removes dollar amount of transmission plant included in the development of OATT ancillary services rates and generation</t>
  </si>
  <si>
    <t>N</t>
  </si>
  <si>
    <t xml:space="preserve">  Report balances are adjusted to reflect application of seven-factor test).</t>
  </si>
  <si>
    <t xml:space="preserve">Removes transmission plant determined by Commission order to be state-jurisdictional according to the seven-factor test (until Great River Energy Annual Operating </t>
  </si>
  <si>
    <t>M</t>
  </si>
  <si>
    <t xml:space="preserve">Removes dollar amount of transmission expenses included in the OATT ancillary services rates, including Acct No. 561. </t>
  </si>
  <si>
    <t>L</t>
  </si>
  <si>
    <t xml:space="preserve">  (percent of federal income tax deductible for state purposes)</t>
  </si>
  <si>
    <t>p =</t>
  </si>
  <si>
    <t xml:space="preserve">  (State Income Tax Rate or Composite SIT)</t>
  </si>
  <si>
    <t>SIT=</t>
  </si>
  <si>
    <t>FIT =</t>
  </si>
  <si>
    <t xml:space="preserve">         Inputs Required:</t>
  </si>
  <si>
    <t xml:space="preserve">  multiplied by (1/1-T) (page 3, line 26).</t>
  </si>
  <si>
    <t xml:space="preserve">  rate base, must reduce its income tax expense by the amount of the Amortized Investment Tax Credit </t>
  </si>
  <si>
    <t xml:space="preserve">  elected to utilize amortization of tax credits against taxable income, rather than book tax credits to Account No. 255 and reduce </t>
  </si>
  <si>
    <t xml:space="preserve">  work paper showing the name of each state and how the blended or composite SIT was developed.  Furthermore, a utility that</t>
  </si>
  <si>
    <t xml:space="preserve">  "the percentage of federal income tax deductible for state income taxes".  If the utility is taxed in more than one state it must attach a</t>
  </si>
  <si>
    <t>The currently effective income tax rate,  where FIT is the Federal income tax rate; SIT is the State income tax rate, and p =</t>
  </si>
  <si>
    <t>K</t>
  </si>
  <si>
    <t xml:space="preserve">   since they are recovered elsewhere.</t>
  </si>
  <si>
    <t xml:space="preserve">  Taxes related to income are excluded.  Gross receipts taxes are not included in transmission revenue requirement in the Rate Formula Template, </t>
  </si>
  <si>
    <t>Includes only FICA, unemployment, highway, property, gross receipts, and other assessments charged in the current year.</t>
  </si>
  <si>
    <t>J</t>
  </si>
  <si>
    <t xml:space="preserve">   related advertising.  Line 5a - Regulatory Commission Expenses directly related to transmission service, ISO filings, or transmission siting.</t>
  </si>
  <si>
    <t>Line 5 - EPRI Annual Membership Dues, all Regulatory Commission Expenses, and non-safety</t>
  </si>
  <si>
    <t xml:space="preserve">  Prepayments are the electric related prepayments booked to Account No. 165 and reported on Section B, line 24 in the Great River Energy Annual Operating Report.</t>
  </si>
  <si>
    <t>Cash Working Capital assigned to transmission is one-eighth of O&amp;M allocated to transmission at page 3, line 8, column 5.</t>
  </si>
  <si>
    <t>Transmission related only.</t>
  </si>
  <si>
    <t xml:space="preserve">  chose to utilize amortization of tax credits against taxable income as discussed in Note K.  Account 281 is not allocated.</t>
  </si>
  <si>
    <t xml:space="preserve">  or liabilities related to FASB 106 or 109.  Balance of Account 255 is reduced by prior flow through and excluded if the utility </t>
  </si>
  <si>
    <t xml:space="preserve">The balances in Accounts 190, 281, 282 and 283, as adjusted by any amounts in contra accounts identified as regulatory assets </t>
  </si>
  <si>
    <t>The FERC's annual charges for the year assessed the Transmission Owner for service under this tariff, if any</t>
  </si>
  <si>
    <t xml:space="preserve"> LF as defined above at time of applicable pricing zone coincident monthly peaks.</t>
  </si>
  <si>
    <t xml:space="preserve">  LI is service from a designated generating unit for a term between one and five years.   Measured at time of applicable pricing zone coincident monthly peaks.</t>
  </si>
  <si>
    <t xml:space="preserve">  for a term longer than one but less than five years.  LU is service from a designated generating unit, of a term no less than five years.</t>
  </si>
  <si>
    <t xml:space="preserve">  even under adverse conditions), and long-term (duration of at least five years); does not meet definition of RQ service.  IF is "firm service" </t>
  </si>
  <si>
    <t xml:space="preserve">Includes LF, IF, LU, IU service.  LF means "firm service" (cannot be interrupted for economic reasons and is intended to remain reliable </t>
  </si>
  <si>
    <t xml:space="preserve">   which the supplier plans to provide on an on-going basis (i.e., the supplier includes projected load for this service in its system resource planning). </t>
  </si>
  <si>
    <t>The utility's maximum monthly megawatt load (60-minute integration) for RQ service at time of applicable pricing zone coincident monthly peaks. RQ service is service</t>
  </si>
  <si>
    <t xml:space="preserve">                            the RUS 12 to provide this data.</t>
  </si>
  <si>
    <t xml:space="preserve">                           To the extent the page references to RUS Form 12 are missing, the entity will include a "Notes" section in </t>
  </si>
  <si>
    <t xml:space="preserve">                           References to data from RUS Form 12 are indicated as:   #.x.y.z  (page, section, line, column)</t>
  </si>
  <si>
    <t>General Note:  References to pages in this formulary rate are indicated as:  (page#, line#, col.#)</t>
  </si>
  <si>
    <t>page 5 of 5</t>
  </si>
  <si>
    <t>Total of (a)-(b)-(c)-(d)</t>
  </si>
  <si>
    <t xml:space="preserve">  d. Transmission charges associated with Schedule 26-A (Note DD)</t>
  </si>
  <si>
    <t>36b</t>
  </si>
  <si>
    <t xml:space="preserve">  c. Transmission charges associated with Schedules 26 and 37 (Note X)</t>
  </si>
  <si>
    <t>36a</t>
  </si>
  <si>
    <t xml:space="preserve">  b. Transmission charges for all transmission transactions included in Divisor on page 1</t>
  </si>
  <si>
    <t xml:space="preserve">  a. Transmission charges for all transmission transactions (Note X)</t>
  </si>
  <si>
    <t>ACCOUNT 456 (OTHER ELECTRIC REVENUES)</t>
  </si>
  <si>
    <t>ACCOUNT 454 (RENT FROM ELECTRIC PROPERTY)    (Note R)</t>
  </si>
  <si>
    <t xml:space="preserve">  Total of (a)-(b)</t>
  </si>
  <si>
    <t xml:space="preserve">  b. Bundled Sales for Resale included in Divisor on page 1 </t>
  </si>
  <si>
    <t>(Note Q)</t>
  </si>
  <si>
    <t xml:space="preserve">  a. Bundled Non-RQ Sales for Resale</t>
  </si>
  <si>
    <t>ACCOUNT 447 (SALES FOR RESALE)</t>
  </si>
  <si>
    <t>Load</t>
  </si>
  <si>
    <t>REVENUE CREDITS</t>
  </si>
  <si>
    <t>Annual Allocation Factor for Incentive Return (line 29 minus line 24)</t>
  </si>
  <si>
    <t>=R</t>
  </si>
  <si>
    <t>Total (sum lines 27-28)</t>
  </si>
  <si>
    <t xml:space="preserve">  Proprietary Capital</t>
  </si>
  <si>
    <t>=WCLTD</t>
  </si>
  <si>
    <t xml:space="preserve">  Long Term Debt (Note V)</t>
  </si>
  <si>
    <t>Weighted</t>
  </si>
  <si>
    <t>(Note P)</t>
  </si>
  <si>
    <t>%</t>
  </si>
  <si>
    <t>Cost</t>
  </si>
  <si>
    <t>HYPOTHETICAL CAPITAL STRUCTURE RETURN (HCSR) (Note Z)</t>
  </si>
  <si>
    <t xml:space="preserve">                      TIER =</t>
  </si>
  <si>
    <t xml:space="preserve">                                      Proprietary Capital Cost Rate =    </t>
  </si>
  <si>
    <t>Total (sum lines 22-23)</t>
  </si>
  <si>
    <t>12a.B.38</t>
  </si>
  <si>
    <t xml:space="preserve">  Proprietary Capital (Note V)</t>
  </si>
  <si>
    <t>12a.B.45 + B.46 + B.51+ B.52</t>
  </si>
  <si>
    <t>$</t>
  </si>
  <si>
    <t xml:space="preserve">              Long Term Interest  12a.A.22.b</t>
  </si>
  <si>
    <t>RETURN (R)</t>
  </si>
  <si>
    <t xml:space="preserve">  Total (sum lines 17-19)</t>
  </si>
  <si>
    <t xml:space="preserve">  Water</t>
  </si>
  <si>
    <t>=</t>
  </si>
  <si>
    <t>*</t>
  </si>
  <si>
    <t xml:space="preserve">  Gas</t>
  </si>
  <si>
    <t>CE</t>
  </si>
  <si>
    <t>(line 16)</t>
  </si>
  <si>
    <t>(line 17 / line 20)</t>
  </si>
  <si>
    <t xml:space="preserve">  Electric</t>
  </si>
  <si>
    <t>Labor Ratio</t>
  </si>
  <si>
    <t>% Electric</t>
  </si>
  <si>
    <t>COMMON PLANT ALLOCATOR  (CE)   (Note O)</t>
  </si>
  <si>
    <t xml:space="preserve">  Total  (sum lines 12-15)</t>
  </si>
  <si>
    <t>($ / Allocation)</t>
  </si>
  <si>
    <t xml:space="preserve">  Other</t>
  </si>
  <si>
    <t>W&amp;S Allocator</t>
  </si>
  <si>
    <t xml:space="preserve">  Distribution</t>
  </si>
  <si>
    <t xml:space="preserve">  Transmission</t>
  </si>
  <si>
    <t xml:space="preserve">  Production</t>
  </si>
  <si>
    <t>Net Schedule 1 Expenses (Acct 561.1-561.3 minus Credits)</t>
  </si>
  <si>
    <t>Allocation</t>
  </si>
  <si>
    <t>TP</t>
  </si>
  <si>
    <t>total Revenue Credits</t>
  </si>
  <si>
    <t>WAGES &amp; SALARY ALLOCATOR   (W&amp;S)</t>
  </si>
  <si>
    <t>transactions w/ load not in divisor</t>
  </si>
  <si>
    <t>non-firm</t>
  </si>
  <si>
    <t>TE=</t>
  </si>
  <si>
    <t>Percentage of transmission expenses included in ISO Rates (line 9 times line 10)</t>
  </si>
  <si>
    <t>transactions &lt;1 yr</t>
  </si>
  <si>
    <t>Percentage of transmission plant included in ISO Rates (line 5)</t>
  </si>
  <si>
    <t>Revenue Credits for Sched 1 Acct 561.1 - 561.3</t>
  </si>
  <si>
    <t>Percentage of transmission expenses after adjustment (line 8 divided by line 6)</t>
  </si>
  <si>
    <t>Acct 561.1 - 561.3 available for Schedule 1</t>
  </si>
  <si>
    <t>Acct 561.BA for Schedule 24</t>
  </si>
  <si>
    <t>Included transmission expenses (line 7 less line 6)</t>
  </si>
  <si>
    <t>Acct 561.1 - 561.3, 561.BA included in Line 7</t>
  </si>
  <si>
    <t>Less transmission expenses included in OATT Ancillary Services   (Note L)</t>
  </si>
  <si>
    <t>Total transmission expenses    (page 3, line 1, column 3)</t>
  </si>
  <si>
    <t>Schedule 1 Recoverable Expenses</t>
  </si>
  <si>
    <t xml:space="preserve">TRANSMISSION EXPENSES </t>
  </si>
  <si>
    <t>TP=</t>
  </si>
  <si>
    <t>Percentage of transmission plant included in ISO Rates (line 4 divided by line 1)</t>
  </si>
  <si>
    <t>Transmission plant included in ISO rates  (line 1 less lines 2 &amp; 3)</t>
  </si>
  <si>
    <t>Less transmission plant included in OATT Ancillary Services    (Note N )</t>
  </si>
  <si>
    <t>Less transmission plant excluded from ISO rates       (Note M)</t>
  </si>
  <si>
    <t>Total transmission plant    (page 2, line 2, column 3)</t>
  </si>
  <si>
    <t>TRANSMISSION PLANT INCLUDED IN ISO RATES</t>
  </si>
  <si>
    <t xml:space="preserve">                SUPPORTING CALCULATIONS AND NOTES</t>
  </si>
  <si>
    <t>page 4 of 5</t>
  </si>
  <si>
    <t>ATTACHMENT O (line 29 - line 30 - line 30a)</t>
  </si>
  <si>
    <t>REV. REQUIREMENT TO BE COLLECTED UNDER</t>
  </si>
  <si>
    <t>Attachment MM]</t>
  </si>
  <si>
    <t>[Revenue requirement for facilities included on page 2, line 2, and also included in</t>
  </si>
  <si>
    <t>column 10a] (Note CC)</t>
  </si>
  <si>
    <t>LESS ATTACHMENT MM ADJUSTMENT [Attachment MM, page 2, line 3</t>
  </si>
  <si>
    <t>30a</t>
  </si>
  <si>
    <t>Attachment GG]</t>
  </si>
  <si>
    <t>column 10a] (Note W)</t>
  </si>
  <si>
    <t>LESS ATTACHMENT GG ADJUSTMENT [Attachment GG, page 2, line 3</t>
  </si>
  <si>
    <r>
      <t>REV. REQUIREMENT  (sum lines 8, 12,20,27,28</t>
    </r>
    <r>
      <rPr>
        <sz val="12"/>
        <rFont val="Arial"/>
        <family val="2"/>
      </rPr>
      <t>)</t>
    </r>
  </si>
  <si>
    <t xml:space="preserve">  [ Rate Base (page 2, line 30) * Rate of Return (page 4, line 24)]</t>
  </si>
  <si>
    <t>NA</t>
  </si>
  <si>
    <t>(line 25 plus line 26)</t>
  </si>
  <si>
    <t>NP</t>
  </si>
  <si>
    <t>ITC adjustment (line 23 * line 24)</t>
  </si>
  <si>
    <t>Income Tax Calculation = line 22 * line 28</t>
  </si>
  <si>
    <t>Amortized Investment Tax Credit (enter negative)</t>
  </si>
  <si>
    <t xml:space="preserve">      1 / (1 - T)  = (from line 21)</t>
  </si>
  <si>
    <t xml:space="preserve">       and FIT, SIT &amp; p are as given in footnote K.</t>
  </si>
  <si>
    <t xml:space="preserve">       where WCLTD=(page 4, line 22) and R= (page 4, line 24)</t>
  </si>
  <si>
    <t xml:space="preserve">     CIT=(T/1-T) * (1-(WCLTD/R)) =</t>
  </si>
  <si>
    <t xml:space="preserve">     T=1 - {[(1 - SIT) * (1 - FIT)] / (1 - SIT * FIT * p)} =</t>
  </si>
  <si>
    <t>(Note K)</t>
  </si>
  <si>
    <t xml:space="preserve">INCOME TAXES          </t>
  </si>
  <si>
    <t xml:space="preserve">  </t>
  </si>
  <si>
    <t>TOTAL OTHER TAXES  (sum lines 13 - 19)</t>
  </si>
  <si>
    <t>GP</t>
  </si>
  <si>
    <t xml:space="preserve">         Payments in lieu of taxes</t>
  </si>
  <si>
    <t xml:space="preserve">         Other</t>
  </si>
  <si>
    <t>zero</t>
  </si>
  <si>
    <t xml:space="preserve">         Gross Receipts</t>
  </si>
  <si>
    <t xml:space="preserve">         Property</t>
  </si>
  <si>
    <t xml:space="preserve">  PLANT RELATED</t>
  </si>
  <si>
    <t xml:space="preserve">          Highway and vehicle</t>
  </si>
  <si>
    <t>W/S</t>
  </si>
  <si>
    <t xml:space="preserve">          Payroll</t>
  </si>
  <si>
    <t xml:space="preserve">  LABOR RELATED</t>
  </si>
  <si>
    <t>TAXES OTHER THAN INCOME TAXES  (Note J)</t>
  </si>
  <si>
    <t>TOTAL DEPRECIATION (Sum lines 9 - 11)</t>
  </si>
  <si>
    <t>12h.B.7.c</t>
  </si>
  <si>
    <t xml:space="preserve">  General </t>
  </si>
  <si>
    <t>N/A</t>
  </si>
  <si>
    <t>(Note Y)</t>
  </si>
  <si>
    <t xml:space="preserve">  Abandoned Plant Amortization</t>
  </si>
  <si>
    <t>9b</t>
  </si>
  <si>
    <t xml:space="preserve">  Prefunded AFUDC Amortization</t>
  </si>
  <si>
    <t>9a</t>
  </si>
  <si>
    <t>12h.B.5.c</t>
  </si>
  <si>
    <t>DEPRECIATION EXPENSE</t>
  </si>
  <si>
    <t>TOTAL O&amp;M  (sum lines 1, 3, 5a, 6, 7 less lines 2, 4, 5)</t>
  </si>
  <si>
    <t xml:space="preserve">  Transmission Lease Payments</t>
  </si>
  <si>
    <t xml:space="preserve">  Common</t>
  </si>
  <si>
    <t xml:space="preserve">     Plus Transmission Related Reg. Comm. Exp  (Note I)</t>
  </si>
  <si>
    <t>5a</t>
  </si>
  <si>
    <t xml:space="preserve">     Less EPRI &amp; Reg. Comm. Exp. &amp; Non-safety Ad (Note I)</t>
  </si>
  <si>
    <t xml:space="preserve">     Less FERC Annual Fees</t>
  </si>
  <si>
    <t>12a.A.13.b + A.18.b</t>
  </si>
  <si>
    <t xml:space="preserve">  A&amp;G</t>
  </si>
  <si>
    <t>TE</t>
  </si>
  <si>
    <t>12i.A.8.a</t>
  </si>
  <si>
    <t xml:space="preserve">     Less Account 565</t>
  </si>
  <si>
    <t>12a.A.8.b+ A.16.b</t>
  </si>
  <si>
    <t xml:space="preserve">  Transmission </t>
  </si>
  <si>
    <t>O&amp;M (Note EE)</t>
  </si>
  <si>
    <t>(Col 3 times Col 4)</t>
  </si>
  <si>
    <t xml:space="preserve">                  Allocator</t>
  </si>
  <si>
    <t>Company Total</t>
  </si>
  <si>
    <t>Reference</t>
  </si>
  <si>
    <t>RUS Form 12</t>
  </si>
  <si>
    <t>(5)</t>
  </si>
  <si>
    <t>page 3 of 5</t>
  </si>
  <si>
    <t xml:space="preserve">RATE BASE  (sum lines 18, 18a, 24, 25 and 29) </t>
  </si>
  <si>
    <t>TOTAL WORKING CAPITAL (sum lines 26 - 28)</t>
  </si>
  <si>
    <t>12a.B.24</t>
  </si>
  <si>
    <t xml:space="preserve">  Prepayments (Note V)</t>
  </si>
  <si>
    <t>12h.G.4.d &amp; 5.d</t>
  </si>
  <si>
    <t xml:space="preserve">  Materials &amp; Supplies (Note G, Note V)</t>
  </si>
  <si>
    <t>calculated</t>
  </si>
  <si>
    <t xml:space="preserve">  CWC  </t>
  </si>
  <si>
    <t>WORKING CAPITAL (Note H)</t>
  </si>
  <si>
    <t>(Note G, Note V)</t>
  </si>
  <si>
    <t xml:space="preserve">LAND HELD FOR FUTURE USE </t>
  </si>
  <si>
    <t>TOTAL ADJUSTMENTS  (sum lines 19 - 23b)</t>
  </si>
  <si>
    <t xml:space="preserve">  Unamortized Balance of Abandoned Plant (Note U, Note Y)</t>
  </si>
  <si>
    <t>23b</t>
  </si>
  <si>
    <t xml:space="preserve">  Prefunded AFUDC on CWIP in Rate Base (Note U, Note Y)</t>
  </si>
  <si>
    <t>23a</t>
  </si>
  <si>
    <t xml:space="preserve">  Account No. 255 (enter negative)</t>
  </si>
  <si>
    <t xml:space="preserve">  Account No. 190</t>
  </si>
  <si>
    <t xml:space="preserve">  Account No. 283 (enter negative)</t>
  </si>
  <si>
    <t xml:space="preserve">  Account No. 282 (enter negative)</t>
  </si>
  <si>
    <t xml:space="preserve">  Account No. 281 (enter negative) </t>
  </si>
  <si>
    <t>(Note F, Note V)</t>
  </si>
  <si>
    <t>ADJUSTMENTS TO RATE BASE</t>
  </si>
  <si>
    <t>Transmission Projects (Note U)</t>
  </si>
  <si>
    <t>12h.A.27.e</t>
  </si>
  <si>
    <t>100% CWIP Recovery for Incentive Rate</t>
  </si>
  <si>
    <t>18a</t>
  </si>
  <si>
    <t>NP=</t>
  </si>
  <si>
    <t>TOTAL NET PLANT (sum lines 13-17)</t>
  </si>
  <si>
    <t xml:space="preserve"> (line 5 - line 11)</t>
  </si>
  <si>
    <t xml:space="preserve"> (line 4 - line 10)</t>
  </si>
  <si>
    <t xml:space="preserve"> (line 3 - line 9)</t>
  </si>
  <si>
    <t xml:space="preserve"> (line 2- line 8)</t>
  </si>
  <si>
    <t xml:space="preserve"> (line 1- line 7)</t>
  </si>
  <si>
    <t>(Note U)</t>
  </si>
  <si>
    <t>NET PLANT IN SERVICE</t>
  </si>
  <si>
    <t>TOTAL ACCUM. DEPRECIATION (sum lines 7-11)</t>
  </si>
  <si>
    <t>12h.B.7.f</t>
  </si>
  <si>
    <t>12h.B.6.f</t>
  </si>
  <si>
    <t>12h.B.5.f</t>
  </si>
  <si>
    <t>12h.B.1-4.f</t>
  </si>
  <si>
    <t>ACCUMULATED DEPRECIATION</t>
  </si>
  <si>
    <t>GP=</t>
  </si>
  <si>
    <t>TOTAL GROSS PLANT (sum lines 1-5)</t>
  </si>
  <si>
    <t>12h.A.1&amp;17.e</t>
  </si>
  <si>
    <t xml:space="preserve">  General &amp; Intangible</t>
  </si>
  <si>
    <t>12h.A.16.e</t>
  </si>
  <si>
    <t>Allocated</t>
  </si>
  <si>
    <t>12h.A.11.e</t>
  </si>
  <si>
    <t>12h.A.6.e</t>
  </si>
  <si>
    <t>GROSS PLANT IN SERVICE</t>
  </si>
  <si>
    <t>RATE BASE:</t>
  </si>
  <si>
    <t>page 2 of 5</t>
  </si>
  <si>
    <t xml:space="preserve"> Long Term</t>
  </si>
  <si>
    <t xml:space="preserve"> Short Term</t>
  </si>
  <si>
    <t xml:space="preserve">          (Note E)</t>
  </si>
  <si>
    <t>FERC Annual Charge($/MWh)</t>
  </si>
  <si>
    <t xml:space="preserve"> and daily rates</t>
  </si>
  <si>
    <t xml:space="preserve"> times 1,000)</t>
  </si>
  <si>
    <t xml:space="preserve"> Capped at weekly</t>
  </si>
  <si>
    <t>(line 16/4,160; line 16/8,760)</t>
  </si>
  <si>
    <t>Point-To-Point Rate ($/MWh)</t>
  </si>
  <si>
    <t xml:space="preserve"> Capped at weekly rate</t>
  </si>
  <si>
    <t>(line 16/260; line 16/365)</t>
  </si>
  <si>
    <t>Point-To-Point Rate ($/kW/Day)</t>
  </si>
  <si>
    <t>(line 16 / 52; line 16/ 52)</t>
  </si>
  <si>
    <t>Point-To-Point Rate ($/kW/Wk)</t>
  </si>
  <si>
    <t>Off-Peak Rate</t>
  </si>
  <si>
    <t>Peak Rate</t>
  </si>
  <si>
    <t>Network &amp; P-to-P Rate ($/kW/Mo) (line 16/ 12)</t>
  </si>
  <si>
    <t>(line 7/ line 15)</t>
  </si>
  <si>
    <t>Annual Cost ($/kW/Yr)</t>
  </si>
  <si>
    <t>Divisor (sum lines 8-14)</t>
  </si>
  <si>
    <t xml:space="preserve">  Less 12 CP or Contract Demands from service over one year provided by ISO at a discount (enter negative)</t>
  </si>
  <si>
    <t xml:space="preserve">  Less Contract Demand from Grandfathered Interzonal transactions over one year (enter negative) (Note S)</t>
  </si>
  <si>
    <t xml:space="preserve">  Plus Contract Demand of firm P-T-P over one year</t>
  </si>
  <si>
    <t xml:space="preserve">  Less 12 CP of firm P-T-P over one year (enter negative)</t>
  </si>
  <si>
    <t xml:space="preserve">  Plus 12 CP of Network Load not in line 8</t>
  </si>
  <si>
    <t>(Note B)</t>
  </si>
  <si>
    <t xml:space="preserve">  Plus 12 CP of firm bundled sales over one year not in line 8</t>
  </si>
  <si>
    <t>(Note A)</t>
  </si>
  <si>
    <t xml:space="preserve">  Average of 12 coincident system peaks for requirements (RQ) service       </t>
  </si>
  <si>
    <t>DIVISOR</t>
  </si>
  <si>
    <t>Great River Energy Adjusted Revenue Requirement (Sum lines 7a-7c) (Note BB)</t>
  </si>
  <si>
    <t>Network Customer 2 (Note BB)</t>
  </si>
  <si>
    <t>7c</t>
  </si>
  <si>
    <t>Willmar (Note BB)</t>
  </si>
  <si>
    <t>7b</t>
  </si>
  <si>
    <t xml:space="preserve"> (ln 1 - ln 6 + ln 6c + ln 6h + ln 6i)</t>
  </si>
  <si>
    <t>NET REVENUE REQUIREMENT</t>
  </si>
  <si>
    <t>7a</t>
  </si>
  <si>
    <t>6i</t>
  </si>
  <si>
    <t>(line 6f  *  line 6g)</t>
  </si>
  <si>
    <t>6h</t>
  </si>
  <si>
    <t>6g</t>
  </si>
  <si>
    <t>(line 6e - line 6d)</t>
  </si>
  <si>
    <t>6f</t>
  </si>
  <si>
    <t>6e</t>
  </si>
  <si>
    <t>6d</t>
  </si>
  <si>
    <t>(line 6a - line 6b)</t>
  </si>
  <si>
    <t>6c</t>
  </si>
  <si>
    <t>6b</t>
  </si>
  <si>
    <t>6a</t>
  </si>
  <si>
    <t>TOTAL REVENUE CREDITS  (sum lines 2-5)</t>
  </si>
  <si>
    <t>Line 5 supported by schedules.</t>
  </si>
  <si>
    <t>Revenues from service provided by the ISO at a discount</t>
  </si>
  <si>
    <t>Line 4 supported by schedules.</t>
  </si>
  <si>
    <t>Revenues from Grandfathered Interzonal Transactions</t>
  </si>
  <si>
    <t>(page 4, line 37)</t>
  </si>
  <si>
    <t xml:space="preserve">  Account No. 456</t>
  </si>
  <si>
    <t>(page 4, line 34)</t>
  </si>
  <si>
    <t xml:space="preserve">  Account No. 454</t>
  </si>
  <si>
    <t>Total</t>
  </si>
  <si>
    <t>(Note T)</t>
  </si>
  <si>
    <t xml:space="preserve">REVENUE CREDITS </t>
  </si>
  <si>
    <t>GROSS REVENUE REQUIREMENT (page 3, line 31)</t>
  </si>
  <si>
    <t>Amount</t>
  </si>
  <si>
    <t xml:space="preserve"> Utilizing Great River Energy Annual Operating Report</t>
  </si>
  <si>
    <t xml:space="preserve">Formula Rate - Non-Levelized </t>
  </si>
  <si>
    <t>page 1 of 5</t>
  </si>
  <si>
    <t>Interest Calculation</t>
  </si>
  <si>
    <t>Month</t>
  </si>
  <si>
    <t>Year</t>
  </si>
  <si>
    <t>FERC Monthly
 Interest Rate</t>
  </si>
  <si>
    <t>GRE Monthly Short Term Debt Rate</t>
  </si>
  <si>
    <t>January</t>
  </si>
  <si>
    <t>February</t>
  </si>
  <si>
    <t>March</t>
  </si>
  <si>
    <t>April</t>
  </si>
  <si>
    <t>May</t>
  </si>
  <si>
    <t>June</t>
  </si>
  <si>
    <t>July</t>
  </si>
  <si>
    <t>August</t>
  </si>
  <si>
    <t>September</t>
  </si>
  <si>
    <t>October</t>
  </si>
  <si>
    <t>November</t>
  </si>
  <si>
    <t>December</t>
  </si>
  <si>
    <t>Average Monthly Rate</t>
  </si>
  <si>
    <t>Times 12</t>
  </si>
  <si>
    <t>Annual Rate</t>
  </si>
  <si>
    <t>Gross Plant</t>
  </si>
  <si>
    <t>Based on Gross Plant</t>
  </si>
  <si>
    <t>Control Area</t>
  </si>
  <si>
    <t>ATRR</t>
  </si>
  <si>
    <t>Divisor</t>
  </si>
  <si>
    <t>ALT - GRE</t>
  </si>
  <si>
    <t>GRE - GRE</t>
  </si>
  <si>
    <t>MP - GRE</t>
  </si>
  <si>
    <t>OTP - GRE</t>
  </si>
  <si>
    <t>Xcel - GRE</t>
  </si>
  <si>
    <t>SMMPA - GRE</t>
  </si>
  <si>
    <t>ATRR in Zones</t>
  </si>
  <si>
    <t>Adjustments</t>
  </si>
  <si>
    <t>GRE Gross Investment</t>
  </si>
  <si>
    <t>Line 31 supported by notes in RUS Form 12 or detailed Schedule</t>
  </si>
  <si>
    <t>Line 32 supported by notes in RUS Form 12 or detailed Schedule</t>
  </si>
  <si>
    <t>Over Recovery</t>
  </si>
  <si>
    <t>Under Recovery</t>
  </si>
  <si>
    <t>2013 Great River Energy - Annual True-Up</t>
  </si>
  <si>
    <t>GRE Short Term Interest Rate (Avg Rate Jan. '13 - July '14)</t>
  </si>
  <si>
    <t>Interest for 24 months (Jan '13 - Dec  '14)</t>
  </si>
  <si>
    <t>GRE - GRE + WMU</t>
  </si>
  <si>
    <t>For budgeted 12 months ended 12/31/13</t>
  </si>
  <si>
    <t>GG and MM</t>
  </si>
  <si>
    <t>* Adjustments</t>
  </si>
  <si>
    <t>*  Per Docket ER10-187</t>
  </si>
  <si>
    <t>Total Principal 2013 Annual True-up</t>
  </si>
  <si>
    <t>Attachment GG</t>
  </si>
  <si>
    <t>Formula Rate calculation</t>
  </si>
  <si>
    <t>Actuals for 12 months ended 12/31/13</t>
  </si>
  <si>
    <t xml:space="preserve"> Utilizing Attachment O Data</t>
  </si>
  <si>
    <t>Page 1 of 2</t>
  </si>
  <si>
    <t>To be completed in conjunction with Attachment O.</t>
  </si>
  <si>
    <t>Page, Line, Col.</t>
  </si>
  <si>
    <t>Gross Transmission Plant - Total</t>
  </si>
  <si>
    <t>Attach O, p 2, line 2 col 5 (Note A)</t>
  </si>
  <si>
    <t>Net Transmission Plant - Total</t>
  </si>
  <si>
    <t>Attach O, p 2, line 14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</si>
  <si>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</si>
  <si>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</si>
  <si>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</si>
  <si>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</si>
  <si>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</si>
  <si>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</si>
  <si>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</si>
  <si>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</si>
  <si>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I)</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</si>
  <si>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</si>
  <si>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</si>
  <si>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</si>
  <si>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</si>
  <si>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</si>
  <si>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</si>
  <si>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</si>
  <si>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</si>
  <si>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</si>
  <si>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</si>
  <si>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</si>
  <si>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</si>
  <si>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lines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</si>
  <si>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</si>
  <si>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</si>
  <si>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</si>
  <si>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</si>
  <si>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</si>
  <si>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</si>
  <si>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</si>
  <si>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</si>
  <si>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</si>
  <si>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</si>
  <si>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</si>
  <si>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</si>
  <si>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</si>
  <si>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</si>
  <si>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lines 11 and 13</t>
  </si>
  <si>
    <t>14a</t>
  </si>
  <si>
    <t>Annual Allocation Factor for Incentive Return</t>
  </si>
  <si>
    <t>Attach O, p 4, line 30</t>
  </si>
  <si>
    <t>Page 2 of 2</t>
  </si>
  <si>
    <t xml:space="preserve">                           Network Upgrade Charge Calculation By Project</t>
  </si>
  <si>
    <t xml:space="preserve">(8a) </t>
  </si>
  <si>
    <t>(8b)</t>
  </si>
  <si>
    <t>(10a)</t>
  </si>
  <si>
    <t>Line No.</t>
  </si>
  <si>
    <t>Project Name</t>
  </si>
  <si>
    <t>MTEP Project Number</t>
  </si>
  <si>
    <t xml:space="preserve">Project Gross Plant </t>
  </si>
  <si>
    <t>Annual Expense Charge</t>
  </si>
  <si>
    <t xml:space="preserve">Project Net Plant </t>
  </si>
  <si>
    <t>Annual Return Charge</t>
  </si>
  <si>
    <t>Annual Incentive Return Charge</t>
  </si>
  <si>
    <t>Project Depreciation Expense</t>
  </si>
  <si>
    <t>Annual Revenue Requirement</t>
  </si>
  <si>
    <t>Annual Revenue Requirement Excluding  Annual Incentive Return Charge</t>
  </si>
  <si>
    <t>True-Up Adjustment</t>
  </si>
  <si>
    <t>Network Upgrade Charge</t>
  </si>
  <si>
    <t>(Page 1 line 9)</t>
  </si>
  <si>
    <t>(Col. 3 * Col. 4)</t>
  </si>
  <si>
    <t>(Page 1 line 14)</t>
  </si>
  <si>
    <t>(Col. 6 * Col. 7)</t>
  </si>
  <si>
    <t>(Page 1, line 14a, Col. 4)</t>
  </si>
  <si>
    <t>(Col. 6 * Col. 8a)</t>
  </si>
  <si>
    <t>(Note E)</t>
  </si>
  <si>
    <t>(Sum Col. 5, 8, 8b &amp; 9)</t>
  </si>
  <si>
    <t>Col. 10 less Col. 8b (Note H)</t>
  </si>
  <si>
    <t>(Note F)</t>
  </si>
  <si>
    <t>Sum Col. 10 &amp; 11
(Note G)</t>
  </si>
  <si>
    <t>1a</t>
  </si>
  <si>
    <t>G389</t>
  </si>
  <si>
    <t>1b</t>
  </si>
  <si>
    <t>Badoura-Long Lake 115 KV Line</t>
  </si>
  <si>
    <t>1022</t>
  </si>
  <si>
    <t>1c</t>
  </si>
  <si>
    <t>G518 - Steve Christoffer Windfarm</t>
  </si>
  <si>
    <t>1471</t>
  </si>
  <si>
    <t>1d</t>
  </si>
  <si>
    <t>G536 - Byron Christoffer Windfarm</t>
  </si>
  <si>
    <t>1472</t>
  </si>
  <si>
    <t>1e</t>
  </si>
  <si>
    <t>G362 - Pleasant Valley 345/161KV transformer</t>
  </si>
  <si>
    <t>2562</t>
  </si>
  <si>
    <t>1f</t>
  </si>
  <si>
    <t>Bemidji - Grand Rapids 230 KV  Line</t>
  </si>
  <si>
    <t>1g</t>
  </si>
  <si>
    <t>Fargo - ND, St Cloud/Monticello, MN area 345 KV Project</t>
  </si>
  <si>
    <t>1h</t>
  </si>
  <si>
    <t>G514 - Willmarth</t>
  </si>
  <si>
    <t>1j</t>
  </si>
  <si>
    <t>G252 - Valley View Wind Interconnection</t>
  </si>
  <si>
    <t>1k</t>
  </si>
  <si>
    <t>G352 - Odin</t>
  </si>
  <si>
    <t>1l</t>
  </si>
  <si>
    <t>Tamarac &amp; Cormorant (cancelled project)</t>
  </si>
  <si>
    <t>2</t>
  </si>
  <si>
    <t>Annual Totals</t>
  </si>
  <si>
    <t>Rev. Req. Adj For Attachment O</t>
  </si>
  <si>
    <t>Gross Transmission Plant is that identified on page 2 line 2 of Attachment O and includes any sub lines 2a or 2b etc. and is inclusive of any CWIP and Prefunded AFUDC on CWIP in rate base when authorized by FERC order.  The Prefunded AFUDC amount is a reduction to rates base.</t>
  </si>
  <si>
    <t>Net Transmission Plant is that identified on page 2 line 14 of Attachment O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</si>
  <si>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inclusive of any CWIP and Prefunded AFUDC on CWIP when authorized by FERC order.  The Prefunded AFUDC amount is a reduction to rate base.  This value includes subsequent capital investments required to maintain the facilities to their original capabilities.</t>
  </si>
  <si>
    <t>Project Net Plant is the Project Gross Plant Identified in Column 3 less the associated Accumulated Depreciation and is inclusive of any CWIP, Prefunded AFUDC on CWIP, and Unamortized Balance of Abandoned Plant in rate base when authorized by FERC order.  The Prefunded AFUDC amount is a reduction to rate base.</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</si>
  <si>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</si>
  <si>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</si>
  <si>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 26.</t>
  </si>
  <si>
    <t>Annual Incentive Return Charge revenues for FERC-accepted projects utilizing a hypothetical capital structure are not included in Attachment O, page 3, line 30, column 5 and page 4 lines 35 &amp; 36a.</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</si>
  <si>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</si>
  <si>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</si>
  <si>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</si>
  <si>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</si>
  <si>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</si>
  <si>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CWIP</t>
  </si>
  <si>
    <t>In-Service</t>
  </si>
  <si>
    <t>AFUDC</t>
  </si>
  <si>
    <t>MTEP Project ID</t>
  </si>
  <si>
    <t>GIP</t>
  </si>
  <si>
    <t>Great River Energy #</t>
  </si>
  <si>
    <t>699961/69541/71301</t>
  </si>
  <si>
    <t>78881/200164</t>
  </si>
  <si>
    <t>Pricing Zone</t>
  </si>
  <si>
    <t>NSP</t>
  </si>
  <si>
    <t>MP</t>
  </si>
  <si>
    <t>ITCM</t>
  </si>
  <si>
    <t>GRE</t>
  </si>
  <si>
    <t>Allocation Type Per Attachment FF</t>
  </si>
  <si>
    <t>Column (3)</t>
  </si>
  <si>
    <t xml:space="preserve">March </t>
  </si>
  <si>
    <t xml:space="preserve">August </t>
  </si>
  <si>
    <t>13 Month Average</t>
  </si>
  <si>
    <t>Accumulated</t>
  </si>
  <si>
    <t>Depreciation</t>
  </si>
  <si>
    <t>Net Plant</t>
  </si>
  <si>
    <t>Column (6)</t>
  </si>
  <si>
    <t>Depreciation Expense</t>
  </si>
  <si>
    <t>Column (9)</t>
  </si>
  <si>
    <t>Project Amortization Expense</t>
  </si>
  <si>
    <t>Depreciation Expense Total</t>
  </si>
  <si>
    <t>Attachment GG - Description of Facilities Included in Network Upgrade Charge</t>
  </si>
  <si>
    <t>MTEP Facility ID</t>
  </si>
  <si>
    <t>Record Date</t>
  </si>
  <si>
    <t>Description of Facilities Included in Network Upgrade Charge as of Record Date</t>
  </si>
  <si>
    <t>Add a new 230 kV line between Boswell and Wilton</t>
  </si>
  <si>
    <t>Add a new 345 kV line from Alexandria Switching Station to Waite Park and terminal works</t>
  </si>
  <si>
    <t>Add a new 345 kV line from Maple River to Alexandria Switching Station substation and terminal works</t>
  </si>
  <si>
    <t>Add a new 345 kV line from Waite Park to Monticello substation and terminal works</t>
  </si>
  <si>
    <t>115 kV line from MP Badoura to GRE Long Lake</t>
  </si>
  <si>
    <t>Added transmission structure with a 3-way, load break, manual, 1200 amp or higher 69 kV switch as required for G518.</t>
  </si>
  <si>
    <t>Added transmission structure with a 3-way, load break, manual, 1200 amp or higher 69 kV switch as required for G536.</t>
  </si>
  <si>
    <t>Added 69 KV tap at Odin as required for G532.</t>
  </si>
  <si>
    <t xml:space="preserve">Upgraded 69 KV EP Line (Bunker Lake Substation to Bunker Lake Distribution) as required for G389. </t>
  </si>
  <si>
    <t>Upgraded 69 KV EP line (Elk River #6 to RDF Tap) as required for G389.</t>
  </si>
  <si>
    <t>Reconfigured 230 kV portion of Elk River #14 substation as required for G389.</t>
  </si>
  <si>
    <t xml:space="preserve">Installed 345/161kV 500MVA transformer at the Pleasant Valley Substation as required for G362. </t>
  </si>
  <si>
    <t xml:space="preserve">Replaced two existing lower-rated circuit breakers at Wilmarth substation with 3000 breakers as required for G514._x000D_
</t>
  </si>
  <si>
    <t>Added 115 KV Tap structure and switch required for G252.</t>
  </si>
  <si>
    <t>Breaker for G619 plant wind farm connection</t>
  </si>
  <si>
    <t>Actuals for 12 months ended 12/31/2013</t>
  </si>
  <si>
    <t>Attachment MM - GRE</t>
  </si>
  <si>
    <t>For the 12 months ended 12/31/13</t>
  </si>
  <si>
    <t xml:space="preserve"> Utilizing Attachment O-GRE Data</t>
  </si>
  <si>
    <t>To be completed in conjunction with Attachment O-GRE.</t>
  </si>
  <si>
    <t>(inputs from Attachment O-GRE are rounded to whole dollars)</t>
  </si>
  <si>
    <t>Attachment O-GRE</t>
  </si>
  <si>
    <t>Attach O-GRE, p 2, line 2 col 5 (Note A)</t>
  </si>
  <si>
    <t>Transmission Accumulated Depreciation</t>
  </si>
  <si>
    <t>Attach O-GRE, p 2, line 8 col 5 (Note A)</t>
  </si>
  <si>
    <t>Line 1 minus Line 1a (Note B)</t>
  </si>
  <si>
    <t>O&amp;M TRANSMISSION EXPENSE</t>
  </si>
  <si>
    <t>Attach O-GRE, p 3, line 8 col 5</t>
  </si>
  <si>
    <t>3a</t>
  </si>
  <si>
    <t>Transmission O&amp;M</t>
  </si>
  <si>
    <t>Attach O-GRE, p 3, line 1 col 5</t>
  </si>
  <si>
    <t>3b</t>
  </si>
  <si>
    <t>Less: LSE Expenses included in above, if any</t>
  </si>
  <si>
    <t>Attach O-GRE, p 3, line 1a col 5</t>
  </si>
  <si>
    <t>3c</t>
  </si>
  <si>
    <t>Less: Account 565 included in above, if any</t>
  </si>
  <si>
    <t>Attach O-GRE, p 3, line 2 col 5</t>
  </si>
  <si>
    <t>3d</t>
  </si>
  <si>
    <t>Adjusted Transmission O&amp;M</t>
  </si>
  <si>
    <t>Line 3a minus Line 3b minus Line 3c</t>
  </si>
  <si>
    <t>Annual Allocation Factor for Transmission O&amp;M</t>
  </si>
  <si>
    <t>(line 3d divided by line 1a col 3)</t>
  </si>
  <si>
    <t>OTHER O&amp;M EXPENSES</t>
  </si>
  <si>
    <t>4a</t>
  </si>
  <si>
    <t>Other O&amp;M Allocated to Transmission</t>
  </si>
  <si>
    <t>Line 3 minus Line 3d</t>
  </si>
  <si>
    <t>4b</t>
  </si>
  <si>
    <t>Annual Allocation Factor for Other O&amp;M</t>
  </si>
  <si>
    <t>Line 4a divided by Line 1, col 3</t>
  </si>
  <si>
    <t>GENERAL AND COMMON DEPRECIATION EXPENSE</t>
  </si>
  <si>
    <t>Attach O-GRE, p 3, lines 10 &amp; 11, col 5 (Note H)</t>
  </si>
  <si>
    <t>Annual Allocation Factor for Other Expense</t>
  </si>
  <si>
    <t>Sum of lines 4b, 6 and 8</t>
  </si>
  <si>
    <t>Attach O-GRE, p 4, line 30</t>
  </si>
  <si>
    <t>Multi-Value Project (MVP) Revenue Requirement Calculation</t>
  </si>
  <si>
    <t>(6)</t>
  </si>
  <si>
    <t>(7)</t>
  </si>
  <si>
    <t xml:space="preserve">(12a) </t>
  </si>
  <si>
    <t>(12b)</t>
  </si>
  <si>
    <t>(14a)</t>
  </si>
  <si>
    <t>Project Accumulated Depreciation</t>
  </si>
  <si>
    <t>Transmission O&amp;M Annual Allocation Factor</t>
  </si>
  <si>
    <t>Annual Allocation for Transmission O&amp;M Expense</t>
  </si>
  <si>
    <t>Other Expense Annual Allocation Factor</t>
  </si>
  <si>
    <t>MVP Annual Adjusted Revenue Requirement</t>
  </si>
  <si>
    <t>Page 1 line 4</t>
  </si>
  <si>
    <t>(Col 4 * Col 5)</t>
  </si>
  <si>
    <t>Page 1 line 9</t>
  </si>
  <si>
    <t>(Col 3 * Col 7)</t>
  </si>
  <si>
    <t>(Col 6 + Col 8)</t>
  </si>
  <si>
    <t>(Col 3 - Col 4)</t>
  </si>
  <si>
    <t>(Col 10 * Col 11)</t>
  </si>
  <si>
    <t>(Col. 10 * Col. 12a)</t>
  </si>
  <si>
    <t>(Sum Col. 9, 12, 12b &amp; 13)</t>
  </si>
  <si>
    <t>Col. 14 less Col. 12b (Note I)</t>
  </si>
  <si>
    <t>Sum Col. 14 &amp; 15
(Note G)</t>
  </si>
  <si>
    <t>MVP Portfolio 1 - Brookings, SD - SE Twin Cities 345 kV</t>
  </si>
  <si>
    <t>1203</t>
  </si>
  <si>
    <t>MVP Total Annual Revenue Requirements</t>
  </si>
  <si>
    <t>Gross Transmission Plant is that identified on page 2 line 2 of Attachment O-GRE and includes any sub lines 2a or 2b etc. and is inclusive of any CWIP and Prefunded AFUDC on CWIP included in rate base when authorized by FERC order less any prefunded AFUDC, if applicable.  Transmission Accumulated Depreciation comports with this Note A and Note B below.</t>
  </si>
  <si>
    <t>Net Transmission Plant is that identified on page 2 line 14 of Attachment O-GRE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</si>
  <si>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includes of any CWIP and Prefunded AFUDC on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</si>
  <si>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</si>
  <si>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O-GRE page 3 line 12.</t>
  </si>
  <si>
    <t>The MVP Annual Revenue Requirement is the value to be used in Schedule 26-A.</t>
  </si>
  <si>
    <t>The Total General and Common Depreciation Expense excludes any depreciation expense directly associated with a project and thereby included in page 2 column 13.</t>
  </si>
  <si>
    <t>Annual Incentive Return Charge revenues for FERC-accepted projects utilizing a hypothetical capital structure are not included in Attachment O-GRE, page 3, line 30a, column 5 and page 4 lines 35 &amp; 36b.</t>
  </si>
  <si>
    <t>Attach O-GRE, p 3, line 1a col 5, if any</t>
  </si>
  <si>
    <t>Attach O-GRE, p 3, line 2 col 5, if any</t>
  </si>
  <si>
    <t>Attach O-GRE, p 3, line 20 col 5</t>
  </si>
  <si>
    <t>Attach O-GRE, p 3, line 27 col 5</t>
  </si>
  <si>
    <t>Attach O-GRE, p 3, line 28 col 5</t>
  </si>
  <si>
    <t>Rev. Req. Adj For Attachment O-GRE</t>
  </si>
  <si>
    <t>Gross Transmission Plant is that identified on page 2 line 2 of Attachment O-GRE and includes any sub lines 2a or 2b etc. and is inclusive of any CWIP in rate base when authorized by FERC order less any prefunded AFUDC, if applicable.  Transmission Accumulated Depreciation comports with this Note A and Note B below.</t>
  </si>
  <si>
    <t>Net Transmission Plant is that identified on page 2 line 14 of Attachment O-GRE and includes any sub lines 14a or 14b etc. and is inclusive of any CWIP, Prefunded AFUDC on CWIP, and Unamortized Balance of Abandoned Plant  included in rate base when authorized by FERC order.  The prefunded AFUDC amount is a reduction to rates base.</t>
  </si>
  <si>
    <t>Project Gross Plant is the total capital investment for the project calculated in the same method as the gross plant value in line 1 and is includes of any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</si>
  <si>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Attachment MM - Supporting Data for Network Upgrade Charge Calculation - Forward Looking Rate Transmission Owner</t>
  </si>
  <si>
    <t>In Service</t>
  </si>
  <si>
    <t>XCEL</t>
  </si>
  <si>
    <t>MVP</t>
  </si>
  <si>
    <t>Column (4)</t>
  </si>
  <si>
    <t>Column (10)</t>
  </si>
  <si>
    <t>Column (13)</t>
  </si>
  <si>
    <t>Attachment MM - Description of Facilities Included in Network Upgrade Charge</t>
  </si>
  <si>
    <t>Facility ID</t>
  </si>
  <si>
    <t>1881-1889, 1894, 2649, 5471, 5472, 5624, 7080, 7081</t>
  </si>
  <si>
    <t>Brookings Cty-Lyon Cty (Single Ckt 345 kV); Lyon Cty-Cedar Mountain-Helena (Double Ckt 345 kV); Helena-Chub Lake-Hampton Corner (Single Ckt 345 kV); Lyon Cty-Hazel (Single Ckt 345 kV); Hazel-Minnesota Valley (Single Ckt 345 kV, initially operate at 230 kV); Cedar Mountain-Franklin (Single Ckt 115 kV)</t>
  </si>
  <si>
    <t>July *</t>
  </si>
  <si>
    <t>* July 2014 rates need to be updated when published</t>
  </si>
</sst>
</file>

<file path=xl/styles.xml><?xml version="1.0" encoding="utf-8"?>
<styleSheet xmlns="http://schemas.openxmlformats.org/spreadsheetml/2006/main">
  <numFmts count="119">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 numFmtId="167" formatCode="_(* #,##0.0\¢_m;[Red]_(* \-#,##0.0\¢_m;[Green]_(* 0.0\¢_m;_(@_)_%"/>
    <numFmt numFmtId="168" formatCode="_(* #,##0.00\¢_m;[Red]_(* \-#,##0.00\¢_m;[Green]_(* 0.00\¢_m;_(@_)_%"/>
    <numFmt numFmtId="169" formatCode="_(* #,##0.000\¢_m;[Red]_(* \-#,##0.000\¢_m;[Green]_(* 0.000\¢_m;_(@_)_%"/>
    <numFmt numFmtId="170" formatCode="_(_(\£* #,##0_)_%;[Red]_(\(\£* #,##0\)_%;[Green]_(_(\£* #,##0_)_%;_(@_)_%"/>
    <numFmt numFmtId="171" formatCode="_(_(\£* #,##0.0_)_%;[Red]_(\(\£* #,##0.0\)_%;[Green]_(_(\£* #,##0.0_)_%;_(@_)_%"/>
    <numFmt numFmtId="172" formatCode="_(_(\£* #,##0.00_)_%;[Red]_(\(\£* #,##0.00\)_%;[Green]_(_(\£* #,##0.00_)_%;_(@_)_%"/>
    <numFmt numFmtId="173" formatCode="0.0%_);\(0.0%\)"/>
    <numFmt numFmtId="174" formatCode="\•\ \ @"/>
    <numFmt numFmtId="175" formatCode="_(_(\•_ #0_)_%;[Red]_(_(\•_ \-#0\)_%;[Green]_(_(\•_ #0_)_%;_(_(\•_ @_)_%"/>
    <numFmt numFmtId="176" formatCode="_(_(_•_ \•_ #0_)_%;[Red]_(_(_•_ \•_ \-#0\)_%;[Green]_(_(_•_ \•_ #0_)_%;_(_(_•_ \•_ @_)_%"/>
    <numFmt numFmtId="177" formatCode="_(_(_•_ _•_ \•_ #0_)_%;[Red]_(_(_•_ _•_ \•_ \-#0\)_%;[Green]_(_(_•_ _•_ \•_ #0_)_%;_(_(_•_ \•_ @_)_%"/>
    <numFmt numFmtId="178" formatCode="#,##0,_);\(#,##0,\)"/>
    <numFmt numFmtId="179" formatCode="&quot;$&quot;#,##0.00"/>
    <numFmt numFmtId="180" formatCode="#,##0.0_);\(#,##0.0\)"/>
    <numFmt numFmtId="181" formatCode="0.0,_);\(0.0,\)"/>
    <numFmt numFmtId="182" formatCode="0.00,_);\(0.00,\)"/>
    <numFmt numFmtId="183" formatCode="#,##0.000_);\(#,##0.000\)"/>
    <numFmt numFmtId="184" formatCode="_(_(_$* #,##0.0_)_%;[Red]_(\(_$* #,##0.0\)_%;[Green]_(_(_$* #,##0.0_)_%;_(@_)_%"/>
    <numFmt numFmtId="185" formatCode="_(_(_$* #,##0.00_)_%;[Red]_(\(_$* #,##0.00\)_%;[Green]_(_(_$* #,##0.00_)_%;_(@_)_%"/>
    <numFmt numFmtId="186" formatCode="_(_(_$* #,##0.000_)_%;[Red]_(\(_$* #,##0.000\)_%;[Green]_(_(_$* #,##0.000_)_%;_(@_)_%"/>
    <numFmt numFmtId="187" formatCode="_._.* #,##0.0_)_%;_._.* \(#,##0.0\)_%;_._.* \ ?_)_%"/>
    <numFmt numFmtId="188" formatCode="_._.* #,##0.00_)_%;_._.* \(#,##0.00\)_%;_._.* \ ?_)_%"/>
    <numFmt numFmtId="189" formatCode="_._.* #,##0.000_)_%;_._.* \(#,##0.000\)_%;_._.* \ ?_)_%"/>
    <numFmt numFmtId="190" formatCode="_._.* #,##0.0000_)_%;_._.* \(#,##0.0000\)_%;_._.* \ ?_)_%"/>
    <numFmt numFmtId="191" formatCode="_(_(&quot;$&quot;* #,##0.0_)_%;[Red]_(\(&quot;$&quot;* #,##0.0\)_%;[Green]_(_(&quot;$&quot;* #,##0.0_)_%;_(@_)_%"/>
    <numFmt numFmtId="192" formatCode="_(_(&quot;$&quot;* #,##0.00_)_%;[Red]_(\(&quot;$&quot;* #,##0.00\)_%;[Green]_(_(&quot;$&quot;* #,##0.00_)_%;_(@_)_%"/>
    <numFmt numFmtId="193" formatCode="_(_(&quot;$&quot;* #,##0.000_)_%;[Red]_(\(&quot;$&quot;* #,##0.000\)_%;[Green]_(_(&quot;$&quot;* #,##0.000_)_%;_(@_)_%"/>
    <numFmt numFmtId="194" formatCode="_._.&quot;$&quot;* #,##0.0_)_%;_._.&quot;$&quot;* \(#,##0.0\)_%;_._.&quot;$&quot;* \ ?_)_%"/>
    <numFmt numFmtId="195" formatCode="_._.&quot;$&quot;* #,##0.00_)_%;_._.&quot;$&quot;* \(#,##0.00\)_%;_._.&quot;$&quot;* \ ?_)_%"/>
    <numFmt numFmtId="196" formatCode="_._.&quot;$&quot;* #,##0.000_)_%;_._.&quot;$&quot;* \(#,##0.000\)_%;_._.&quot;$&quot;* \ ?_)_%"/>
    <numFmt numFmtId="197" formatCode="_._.&quot;$&quot;* #,##0.0000_)_%;_._.&quot;$&quot;* \(#,##0.0000\)_%;_._.&quot;$&quot;* \ ?_)_%"/>
    <numFmt numFmtId="198" formatCode="&quot;$&quot;#,##0,_);\(&quot;$&quot;#,##0,\)"/>
    <numFmt numFmtId="199" formatCode="&quot;$&quot;#,##0.0_);\(&quot;$&quot;#,##0.0\)"/>
    <numFmt numFmtId="200" formatCode="&quot;$&quot;0.0,_);\(&quot;$&quot;0.0,\)"/>
    <numFmt numFmtId="201" formatCode="&quot;$&quot;0.00,_);\(&quot;$&quot;0.00,\)"/>
    <numFmt numFmtId="202" formatCode="&quot;$&quot;#,##0.000_);\(&quot;$&quot;#,##0.000\)"/>
    <numFmt numFmtId="203" formatCode="_(* dd\-mmm\-yy_)_%"/>
    <numFmt numFmtId="204" formatCode="_(* dd\ mmmm\ yyyy_)_%"/>
    <numFmt numFmtId="205" formatCode="_(* mmmm\ dd\,\ yyyy_)_%"/>
    <numFmt numFmtId="206" formatCode="_(* dd\.mm\.yyyy_)_%"/>
    <numFmt numFmtId="207" formatCode="_(* mm/dd/yyyy_)_%"/>
    <numFmt numFmtId="208" formatCode="m/d/yy;@"/>
    <numFmt numFmtId="209" formatCode="#,##0.0\x_);\(#,##0.0\x\)"/>
    <numFmt numFmtId="210" formatCode="#,##0.00\x_);\(#,##0.00\x\)"/>
    <numFmt numFmtId="211" formatCode="[$€-2]\ #,##0_);\([$€-2]\ #,##0\)"/>
    <numFmt numFmtId="212" formatCode="[$€-2]\ #,##0.0_);\([$€-2]\ #,##0.0\)"/>
    <numFmt numFmtId="213" formatCode="_([$€-2]* #,##0.00_);_([$€-2]* \(#,##0.00\);_([$€-2]* &quot;-&quot;??_)"/>
    <numFmt numFmtId="214" formatCode="General_)_%"/>
    <numFmt numFmtId="215" formatCode="_(_(#0_)_%;[Red]_(_(\-#0\)_%;[Green]_(_(#0_)_%;_(_(@_)_%"/>
    <numFmt numFmtId="216" formatCode="_(_(_•_ #0_)_%;[Red]_(_(_•_ \-#0\)_%;[Green]_(_(_•_ #0_)_%;_(_(_•_ @_)_%"/>
    <numFmt numFmtId="217" formatCode="_(_(_•_ _•_ #0_)_%;[Red]_(_(_•_ _•_ \-#0\)_%;[Green]_(_(_•_ _•_ #0_)_%;_(_(_•_ _•_ @_)_%"/>
    <numFmt numFmtId="218" formatCode="_(_(_•_ _•_ _•_ #0_)_%;[Red]_(_(_•_ _•_ _•_ \-#0\)_%;[Green]_(_(_•_ _•_ _•_ #0_)_%;_(_(_•_ _•_ _•_ @_)_%"/>
    <numFmt numFmtId="219" formatCode="#,##0\x;\(#,##0\x\)"/>
    <numFmt numFmtId="220" formatCode="0.0\x;\(0.0\x\)"/>
    <numFmt numFmtId="221" formatCode="#,##0.00\x;\(#,##0.00\x\)"/>
    <numFmt numFmtId="222" formatCode="#,##0.000\x;\(#,##0.000\x\)"/>
    <numFmt numFmtId="223" formatCode="0.0_);\(0.0\)"/>
    <numFmt numFmtId="224" formatCode="0%;\(0%\)"/>
    <numFmt numFmtId="225" formatCode="0.00\ \x_);\(0.00\ \x\)"/>
    <numFmt numFmtId="226" formatCode="_(* #,##0_);_(* \(#,##0\);_(* &quot;-&quot;????_);_(@_)"/>
    <numFmt numFmtId="227" formatCode="0__"/>
    <numFmt numFmtId="228" formatCode="h:mmAM/PM"/>
    <numFmt numFmtId="229" formatCode="&quot;$&quot;#,##0"/>
    <numFmt numFmtId="230" formatCode="0&quot; E&quot;"/>
    <numFmt numFmtId="231" formatCode="yyyy"/>
    <numFmt numFmtId="232" formatCode="&quot;$&quot;#,##0.0"/>
    <numFmt numFmtId="233" formatCode="0.0000"/>
    <numFmt numFmtId="234" formatCode="0.0%;\(0.0%\)"/>
    <numFmt numFmtId="235" formatCode="0.00%_);\(0.00%\)"/>
    <numFmt numFmtId="236" formatCode="0.000%_);\(0.000%\)"/>
    <numFmt numFmtId="237" formatCode="_(0_)%;\(0\)%;\ \ ?_)%"/>
    <numFmt numFmtId="238" formatCode="_._._(* 0_)%;_._.* \(0\)%;_._._(* \ ?_)%"/>
    <numFmt numFmtId="239" formatCode="0%_);\(0%\)"/>
    <numFmt numFmtId="240" formatCode="_(* #,##0_)_%;[Red]_(* \(#,##0\)_%;[Green]_(* 0_)_%;_(@_)_%"/>
    <numFmt numFmtId="241" formatCode="_(* #,##0.0%_);[Red]_(* \-#,##0.0%_);[Green]_(* 0.0%_);_(@_)_%"/>
    <numFmt numFmtId="242" formatCode="_(* #,##0.00%_);[Red]_(* \-#,##0.00%_);[Green]_(* 0.00%_);_(@_)_%"/>
    <numFmt numFmtId="243" formatCode="_(* #,##0.000%_);[Red]_(* \-#,##0.000%_);[Green]_(* 0.000%_);_(@_)_%"/>
    <numFmt numFmtId="244" formatCode="_(0.0_)%;\(0.0\)%;\ \ ?_)%"/>
    <numFmt numFmtId="245" formatCode="_._._(* 0.0_)%;_._.* \(0.0\)%;_._._(* \ ?_)%"/>
    <numFmt numFmtId="246" formatCode="_(0.00_)%;\(0.00\)%;\ \ ?_)%"/>
    <numFmt numFmtId="247" formatCode="_._._(* 0.00_)%;_._.* \(0.00\)%;_._._(* \ ?_)%"/>
    <numFmt numFmtId="248" formatCode="_(0.000_)%;\(0.000\)%;\ \ ?_)%"/>
    <numFmt numFmtId="249" formatCode="_._._(* 0.000_)%;_._.* \(0.000\)%;_._._(* \ ?_)%"/>
    <numFmt numFmtId="250" formatCode="_(0.0000_)%;\(0.0000\)%;\ \ ?_)%"/>
    <numFmt numFmtId="251" formatCode="_._._(* 0.0000_)%;_._.* \(0.0000\)%;_._._(* \ ?_)%"/>
    <numFmt numFmtId="252" formatCode="0.0%"/>
    <numFmt numFmtId="253" formatCode="mmmm\ dd\,\ yy"/>
    <numFmt numFmtId="254" formatCode="0.0\x"/>
    <numFmt numFmtId="255" formatCode="_(* #,##0_);_(* \(#,##0\);_(* \ ?_)"/>
    <numFmt numFmtId="256" formatCode="_(* #,##0.0_);_(* \(#,##0.0\);_(* \ ?_)"/>
    <numFmt numFmtId="257" formatCode="_(* #,##0.00_);_(* \(#,##0.00\);_(* \ ?_)"/>
    <numFmt numFmtId="258" formatCode="_(* #,##0.000_);_(* \(#,##0.000\);_(* \ ?_)"/>
    <numFmt numFmtId="259" formatCode="_(&quot;$&quot;* #,##0_);_(&quot;$&quot;* \(#,##0\);_(&quot;$&quot;* \ ?_)"/>
    <numFmt numFmtId="260" formatCode="_(&quot;$&quot;* #,##0.0_);_(&quot;$&quot;* \(#,##0.0\);_(&quot;$&quot;* \ ?_)"/>
    <numFmt numFmtId="261" formatCode="_(&quot;$&quot;* #,##0.00_);_(&quot;$&quot;* \(#,##0.00\);_(&quot;$&quot;* \ ?_)"/>
    <numFmt numFmtId="262" formatCode="_(&quot;$&quot;* #,##0.000_);_(&quot;$&quot;* \(#,##0.000\);_(&quot;$&quot;* \ ?_)"/>
    <numFmt numFmtId="263" formatCode="0000&quot;A&quot;"/>
    <numFmt numFmtId="264" formatCode="0&quot;E&quot;"/>
    <numFmt numFmtId="265" formatCode="0000&quot;E&quot;"/>
    <numFmt numFmtId="266" formatCode="#,##0.00000"/>
    <numFmt numFmtId="267" formatCode="0.000%"/>
    <numFmt numFmtId="268" formatCode="&quot;$&quot;#,##0.000"/>
    <numFmt numFmtId="269" formatCode="0.00000"/>
    <numFmt numFmtId="270" formatCode="#,##0.000"/>
    <numFmt numFmtId="271" formatCode="m\-d\-yy"/>
    <numFmt numFmtId="272" formatCode="0.00000%"/>
    <numFmt numFmtId="273" formatCode="_(* #,##0.00000_);_(* \(#,##0.00000\);_(* &quot;-&quot;??_);_(@_)"/>
    <numFmt numFmtId="274" formatCode="0.0000%"/>
    <numFmt numFmtId="275" formatCode="0_);\(0\)"/>
    <numFmt numFmtId="276" formatCode="[$-409]mmmm\-yy;@"/>
  </numFmts>
  <fonts count="112">
    <font>
      <sz val="11"/>
      <color theme="1"/>
      <name val="Calibri"/>
      <family val="2"/>
      <scheme val="minor"/>
    </font>
    <font>
      <sz val="11"/>
      <color theme="1"/>
      <name val="Calibri"/>
      <family val="2"/>
      <scheme val="minor"/>
    </font>
    <font>
      <sz val="10"/>
      <name val="Arial"/>
      <family val="2"/>
    </font>
    <font>
      <sz val="18"/>
      <name val="Arial"/>
      <family val="2"/>
    </font>
    <font>
      <sz val="20"/>
      <name val="Arial"/>
      <family val="2"/>
    </font>
    <font>
      <sz val="11"/>
      <name val="Arial"/>
      <family val="2"/>
    </font>
    <font>
      <sz val="12"/>
      <name val="Arial"/>
      <family val="2"/>
    </font>
    <font>
      <sz val="11"/>
      <name val="Arial MT"/>
    </font>
    <font>
      <b/>
      <sz val="10"/>
      <name val="Arial"/>
      <family val="2"/>
    </font>
    <font>
      <sz val="8"/>
      <name val="Arial"/>
      <family val="2"/>
    </font>
    <font>
      <sz val="10"/>
      <color theme="0"/>
      <name val="Arial"/>
      <family val="2"/>
    </font>
    <font>
      <sz val="10"/>
      <name val="C Helvetica Condensed"/>
    </font>
    <font>
      <sz val="9"/>
      <name val="Arial"/>
      <family val="2"/>
    </font>
    <font>
      <sz val="10"/>
      <color indexed="12"/>
      <name val="Arial"/>
      <family val="2"/>
    </font>
    <font>
      <sz val="12"/>
      <name val="Times New Roman"/>
      <family val="1"/>
    </font>
    <font>
      <sz val="10"/>
      <color indexed="12"/>
      <name val="Times New Roman"/>
      <family val="1"/>
    </font>
    <font>
      <sz val="10"/>
      <name val="Times New Roman"/>
      <family val="1"/>
    </font>
    <font>
      <b/>
      <sz val="10"/>
      <color indexed="8"/>
      <name val="Times New Roman"/>
      <family val="1"/>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9"/>
      <color indexed="12"/>
      <name val="Arial"/>
      <family val="2"/>
    </font>
    <font>
      <sz val="9"/>
      <name val="Times New Roman"/>
      <family val="1"/>
    </font>
    <font>
      <b/>
      <sz val="9"/>
      <name val="Arial"/>
      <family val="2"/>
    </font>
    <font>
      <sz val="12"/>
      <name val="Helv"/>
    </font>
    <font>
      <sz val="11"/>
      <name val="Times New Roman"/>
      <family val="1"/>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4"/>
      <name val="Book Antiqua"/>
      <family val="1"/>
    </font>
    <font>
      <i/>
      <sz val="10"/>
      <name val="Book Antiqua"/>
      <family val="1"/>
    </font>
    <font>
      <b/>
      <sz val="10"/>
      <color indexed="22"/>
      <name val="Arial"/>
      <family val="2"/>
    </font>
    <font>
      <b/>
      <sz val="10"/>
      <color indexed="12"/>
      <name val="Arial"/>
      <family val="2"/>
    </font>
    <font>
      <sz val="10"/>
      <color indexed="12"/>
      <name val="Book Antiqua"/>
      <family val="1"/>
    </font>
    <font>
      <i/>
      <sz val="16"/>
      <name val="Times New Roman"/>
      <family val="1"/>
    </font>
    <font>
      <sz val="7"/>
      <name val="Small Fonts"/>
      <family val="2"/>
    </font>
    <font>
      <sz val="10"/>
      <name val="Arial Narrow"/>
      <family val="2"/>
    </font>
    <font>
      <sz val="12"/>
      <name val="Arial MT"/>
    </font>
    <font>
      <sz val="10"/>
      <color indexed="8"/>
      <name val="Arial"/>
      <family val="2"/>
    </font>
    <font>
      <u/>
      <sz val="10"/>
      <name val="Times New Roman"/>
      <family val="1"/>
    </font>
    <font>
      <sz val="10"/>
      <name val="MS Sans Serif"/>
      <family val="2"/>
    </font>
    <font>
      <b/>
      <sz val="10"/>
      <name val="MS Sans Serif"/>
      <family val="2"/>
    </font>
    <font>
      <sz val="8"/>
      <color indexed="38"/>
      <name val="Arial"/>
      <family val="2"/>
    </font>
    <font>
      <b/>
      <i/>
      <sz val="16"/>
      <name val="Arial"/>
      <family val="2"/>
    </font>
    <font>
      <b/>
      <sz val="12"/>
      <color indexed="32"/>
      <name val="Arial"/>
      <family val="2"/>
    </font>
    <font>
      <i/>
      <sz val="11"/>
      <name val="Arial"/>
      <family val="2"/>
    </font>
    <font>
      <sz val="10"/>
      <color indexed="40"/>
      <name val="Arial"/>
      <family val="2"/>
    </font>
    <font>
      <sz val="10"/>
      <color indexed="8"/>
      <name val="Times New Roman"/>
      <family val="1"/>
    </font>
    <font>
      <b/>
      <i/>
      <sz val="12"/>
      <name val="Times New Roman"/>
      <family val="1"/>
    </font>
    <font>
      <sz val="10"/>
      <name val="Futura UBS Bk"/>
      <family val="2"/>
    </font>
    <font>
      <sz val="10"/>
      <color indexed="8"/>
      <name val="MS Sans Serif"/>
      <family val="2"/>
    </font>
    <font>
      <b/>
      <sz val="10"/>
      <color indexed="8"/>
      <name val="Arial"/>
      <family val="2"/>
    </font>
    <font>
      <b/>
      <sz val="9"/>
      <name val="Times New Roman"/>
      <family val="1"/>
    </font>
    <font>
      <b/>
      <sz val="10"/>
      <color indexed="10"/>
      <name val="Arial"/>
      <family val="2"/>
    </font>
    <font>
      <i/>
      <sz val="8"/>
      <name val="Times New Roman"/>
      <family val="1"/>
    </font>
    <font>
      <sz val="10"/>
      <color indexed="21"/>
      <name val="Arial"/>
      <family val="2"/>
    </font>
    <font>
      <b/>
      <sz val="8"/>
      <name val="Arial"/>
      <family val="2"/>
    </font>
    <font>
      <sz val="12"/>
      <color indexed="17"/>
      <name val="Arial MT"/>
    </font>
    <font>
      <b/>
      <sz val="12"/>
      <name val="Arial MT"/>
    </font>
    <font>
      <sz val="12"/>
      <color indexed="10"/>
      <name val="Arial MT"/>
    </font>
    <font>
      <sz val="12"/>
      <color indexed="10"/>
      <name val="Arial"/>
      <family val="2"/>
    </font>
    <font>
      <sz val="10"/>
      <name val="Arial MT"/>
    </font>
    <font>
      <sz val="8"/>
      <name val="Arial MT"/>
    </font>
    <font>
      <sz val="12"/>
      <color rgb="FFFF0000"/>
      <name val="Arial MT"/>
    </font>
    <font>
      <sz val="8"/>
      <name val="Arial Rounded MT Bold"/>
      <family val="2"/>
    </font>
    <font>
      <sz val="12"/>
      <name val="Arial Rounded MT Bold"/>
      <family val="2"/>
    </font>
    <font>
      <sz val="16"/>
      <name val="Arial MT"/>
    </font>
    <font>
      <u/>
      <sz val="12"/>
      <name val="Arial MT"/>
    </font>
    <font>
      <sz val="12"/>
      <color indexed="17"/>
      <name val="Arial"/>
      <family val="2"/>
    </font>
    <font>
      <sz val="14"/>
      <name val="Arial MT"/>
    </font>
    <font>
      <u/>
      <sz val="12"/>
      <color indexed="10"/>
      <name val="Arial"/>
      <family val="2"/>
    </font>
    <font>
      <u/>
      <sz val="12"/>
      <color indexed="17"/>
      <name val="Arial MT"/>
    </font>
    <font>
      <strike/>
      <sz val="12"/>
      <color indexed="53"/>
      <name val="Arial MT"/>
    </font>
    <font>
      <b/>
      <sz val="12"/>
      <color indexed="17"/>
      <name val="Arial MT"/>
    </font>
    <font>
      <b/>
      <u/>
      <sz val="12"/>
      <name val="Arial"/>
      <family val="2"/>
    </font>
    <font>
      <b/>
      <sz val="12"/>
      <color indexed="10"/>
      <name val="Arial"/>
      <family val="2"/>
    </font>
    <font>
      <sz val="12"/>
      <color rgb="FFFF0000"/>
      <name val="Arial"/>
      <family val="2"/>
    </font>
    <font>
      <sz val="11"/>
      <name val="Arial Narrow"/>
      <family val="2"/>
    </font>
    <font>
      <b/>
      <u/>
      <sz val="11"/>
      <color indexed="37"/>
      <name val="Arial"/>
      <family val="2"/>
    </font>
    <font>
      <sz val="10"/>
      <color indexed="12"/>
      <name val="MS Sans Serif"/>
      <family val="2"/>
    </font>
    <font>
      <b/>
      <sz val="10"/>
      <color indexed="12"/>
      <name val="MS Sans Serif"/>
      <family val="2"/>
    </font>
    <font>
      <sz val="8"/>
      <color indexed="12"/>
      <name val="Arial"/>
      <family val="2"/>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sz val="8"/>
      <color theme="0"/>
      <name val="Times New Roman"/>
      <family val="1"/>
    </font>
    <font>
      <b/>
      <u/>
      <sz val="12"/>
      <name val="Arial MT"/>
    </font>
    <font>
      <b/>
      <sz val="12"/>
      <color indexed="10"/>
      <name val="Arial MT"/>
    </font>
    <font>
      <sz val="10"/>
      <color indexed="10"/>
      <name val="Arial MT"/>
    </font>
    <font>
      <sz val="14"/>
      <name val="Arial"/>
      <family val="2"/>
    </font>
    <font>
      <sz val="10"/>
      <color theme="4"/>
      <name val="Arial"/>
      <family val="2"/>
    </font>
    <font>
      <b/>
      <sz val="10"/>
      <color indexed="9"/>
      <name val="Arial"/>
      <family val="2"/>
    </font>
    <font>
      <b/>
      <sz val="10"/>
      <color indexed="9"/>
      <name val="Arial MT"/>
    </font>
    <font>
      <b/>
      <sz val="10"/>
      <name val="Arial Narrow"/>
      <family val="2"/>
    </font>
    <font>
      <sz val="10"/>
      <color rgb="FF000000"/>
      <name val="Arial Narrow"/>
      <family val="2"/>
    </font>
  </fonts>
  <fills count="21">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indexed="44"/>
        <bgColor indexed="64"/>
      </patternFill>
    </fill>
    <fill>
      <patternFill patternType="solid">
        <fgColor rgb="FFFFFF00"/>
        <bgColor indexed="64"/>
      </patternFill>
    </fill>
    <fill>
      <patternFill patternType="solid">
        <fgColor rgb="FFFFFF66"/>
        <bgColor indexed="64"/>
      </patternFill>
    </fill>
    <fill>
      <patternFill patternType="solid">
        <fgColor indexed="8"/>
        <bgColor indexed="64"/>
      </patternFill>
    </fill>
    <fill>
      <patternFill patternType="solid">
        <fgColor indexed="47"/>
        <bgColor indexed="64"/>
      </patternFill>
    </fill>
    <fill>
      <patternFill patternType="solid">
        <fgColor rgb="FFFFC000"/>
        <bgColor indexed="64"/>
      </patternFill>
    </fill>
  </fills>
  <borders count="32">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double">
        <color indexed="64"/>
      </bottom>
      <diagonal/>
    </border>
    <border>
      <left/>
      <right/>
      <top/>
      <bottom style="double">
        <color indexed="64"/>
      </bottom>
      <diagonal/>
    </border>
    <border>
      <left style="double">
        <color indexed="64"/>
      </left>
      <right/>
      <top/>
      <bottom style="hair">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style="double">
        <color indexed="64"/>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22"/>
      </left>
      <right style="thin">
        <color indexed="22"/>
      </right>
      <top/>
      <bottom/>
      <diagonal/>
    </border>
    <border>
      <left style="thin">
        <color indexed="64"/>
      </left>
      <right style="thin">
        <color indexed="64"/>
      </right>
      <top style="thin">
        <color indexed="22"/>
      </top>
      <bottom style="thin">
        <color indexed="64"/>
      </bottom>
      <diagonal/>
    </border>
  </borders>
  <cellStyleXfs count="336">
    <xf numFmtId="0" fontId="0"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167"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171" fontId="11" fillId="0" borderId="0" applyFont="0" applyFill="0" applyBorder="0" applyAlignment="0" applyProtection="0"/>
    <xf numFmtId="172" fontId="11" fillId="0" borderId="0" applyFont="0" applyFill="0" applyBorder="0" applyAlignment="0" applyProtection="0"/>
    <xf numFmtId="0" fontId="12" fillId="0" borderId="0"/>
    <xf numFmtId="173" fontId="2" fillId="2" borderId="0" applyNumberFormat="0" applyFill="0" applyBorder="0" applyAlignment="0" applyProtection="0">
      <alignment horizontal="right" vertical="center"/>
    </xf>
    <xf numFmtId="173" fontId="13" fillId="0" borderId="0" applyNumberFormat="0" applyFill="0" applyBorder="0" applyAlignment="0" applyProtection="0"/>
    <xf numFmtId="0" fontId="2" fillId="0" borderId="1" applyNumberFormat="0" applyFont="0" applyFill="0" applyAlignment="0" applyProtection="0"/>
    <xf numFmtId="174" fontId="14" fillId="0" borderId="0" applyFont="0" applyFill="0" applyBorder="0" applyAlignment="0" applyProtection="0"/>
    <xf numFmtId="175" fontId="11" fillId="0" borderId="0" applyFont="0" applyFill="0" applyBorder="0" applyProtection="0">
      <alignment horizontal="left"/>
    </xf>
    <xf numFmtId="176" fontId="11" fillId="0" borderId="0" applyFont="0" applyFill="0" applyBorder="0" applyProtection="0">
      <alignment horizontal="left"/>
    </xf>
    <xf numFmtId="177" fontId="11" fillId="0" borderId="0" applyFont="0" applyFill="0" applyBorder="0" applyProtection="0">
      <alignment horizontal="left"/>
    </xf>
    <xf numFmtId="37" fontId="15" fillId="0" borderId="0" applyFont="0" applyFill="0" applyBorder="0" applyAlignment="0" applyProtection="0">
      <alignment vertical="center"/>
      <protection locked="0"/>
    </xf>
    <xf numFmtId="178" fontId="16" fillId="0" borderId="0" applyFont="0" applyFill="0" applyBorder="0" applyAlignment="0" applyProtection="0"/>
    <xf numFmtId="0" fontId="17" fillId="0" borderId="0"/>
    <xf numFmtId="0" fontId="17" fillId="0" borderId="0"/>
    <xf numFmtId="179" fontId="9" fillId="0" borderId="0" applyFill="0"/>
    <xf numFmtId="179" fontId="9" fillId="0" borderId="0">
      <alignment horizontal="center"/>
    </xf>
    <xf numFmtId="0" fontId="9" fillId="0" borderId="0" applyFill="0">
      <alignment horizontal="center"/>
    </xf>
    <xf numFmtId="179" fontId="18" fillId="0" borderId="3" applyFill="0"/>
    <xf numFmtId="0" fontId="2" fillId="0" borderId="0" applyFont="0" applyAlignment="0"/>
    <xf numFmtId="0" fontId="19" fillId="0" borderId="0" applyFill="0">
      <alignment vertical="top"/>
    </xf>
    <xf numFmtId="0" fontId="18" fillId="0" borderId="0" applyFill="0">
      <alignment horizontal="left" vertical="top"/>
    </xf>
    <xf numFmtId="179" fontId="20" fillId="0" borderId="4" applyFill="0"/>
    <xf numFmtId="0" fontId="2" fillId="0" borderId="0" applyNumberFormat="0" applyFont="0" applyAlignment="0"/>
    <xf numFmtId="0" fontId="19" fillId="0" borderId="0" applyFill="0">
      <alignment wrapText="1"/>
    </xf>
    <xf numFmtId="0" fontId="18" fillId="0" borderId="0" applyFill="0">
      <alignment horizontal="left" vertical="top" wrapText="1"/>
    </xf>
    <xf numFmtId="179" fontId="21" fillId="0" borderId="0" applyFill="0"/>
    <xf numFmtId="0" fontId="22" fillId="0" borderId="0" applyNumberFormat="0" applyFont="0" applyAlignment="0">
      <alignment horizontal="center"/>
    </xf>
    <xf numFmtId="0" fontId="23" fillId="0" borderId="0" applyFill="0">
      <alignment vertical="top" wrapText="1"/>
    </xf>
    <xf numFmtId="0" fontId="20" fillId="0" borderId="0" applyFill="0">
      <alignment horizontal="left" vertical="top" wrapText="1"/>
    </xf>
    <xf numFmtId="179" fontId="2" fillId="0" borderId="0" applyFill="0"/>
    <xf numFmtId="0" fontId="22" fillId="0" borderId="0" applyNumberFormat="0" applyFont="0" applyAlignment="0">
      <alignment horizontal="center"/>
    </xf>
    <xf numFmtId="0" fontId="24" fillId="0" borderId="0" applyFill="0">
      <alignment vertical="center" wrapText="1"/>
    </xf>
    <xf numFmtId="0" fontId="6" fillId="0" borderId="0">
      <alignment horizontal="left" vertical="center" wrapText="1"/>
    </xf>
    <xf numFmtId="179" fontId="12" fillId="0" borderId="0" applyFill="0"/>
    <xf numFmtId="0" fontId="22" fillId="0" borderId="0" applyNumberFormat="0" applyFont="0" applyAlignment="0">
      <alignment horizontal="center"/>
    </xf>
    <xf numFmtId="0" fontId="25" fillId="0" borderId="0" applyFill="0">
      <alignment horizontal="center" vertical="center" wrapText="1"/>
    </xf>
    <xf numFmtId="0" fontId="2" fillId="0" borderId="0" applyFill="0">
      <alignment horizontal="center" vertical="center" wrapText="1"/>
    </xf>
    <xf numFmtId="179" fontId="26" fillId="0" borderId="0" applyFill="0"/>
    <xf numFmtId="0" fontId="22"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9" fontId="29" fillId="0" borderId="0" applyFill="0"/>
    <xf numFmtId="0" fontId="22" fillId="0" borderId="0" applyNumberFormat="0" applyFont="0" applyAlignment="0">
      <alignment horizontal="center"/>
    </xf>
    <xf numFmtId="0" fontId="30" fillId="0" borderId="0">
      <alignment horizontal="center" wrapText="1"/>
    </xf>
    <xf numFmtId="0" fontId="26" fillId="0" borderId="0" applyFill="0">
      <alignment horizontal="center" wrapText="1"/>
    </xf>
    <xf numFmtId="180" fontId="31" fillId="0" borderId="0" applyFont="0" applyFill="0" applyBorder="0" applyAlignment="0" applyProtection="0">
      <protection locked="0"/>
    </xf>
    <xf numFmtId="181" fontId="31" fillId="0" borderId="0" applyFont="0" applyFill="0" applyBorder="0" applyAlignment="0" applyProtection="0">
      <protection locked="0"/>
    </xf>
    <xf numFmtId="39" fontId="2" fillId="0" borderId="0" applyFont="0" applyFill="0" applyBorder="0" applyAlignment="0" applyProtection="0"/>
    <xf numFmtId="182" fontId="32" fillId="0" borderId="0" applyFont="0" applyFill="0" applyBorder="0" applyAlignment="0" applyProtection="0"/>
    <xf numFmtId="183" fontId="16" fillId="0" borderId="0" applyFont="0" applyFill="0" applyBorder="0" applyAlignment="0" applyProtection="0"/>
    <xf numFmtId="0" fontId="2" fillId="0" borderId="1" applyNumberFormat="0" applyFont="0" applyFill="0" applyBorder="0" applyProtection="0">
      <alignment horizontal="centerContinuous" vertical="center"/>
    </xf>
    <xf numFmtId="0" fontId="33" fillId="0" borderId="0" applyFill="0" applyBorder="0" applyProtection="0">
      <alignment horizontal="center"/>
      <protection locked="0"/>
    </xf>
    <xf numFmtId="0" fontId="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4" fontId="11" fillId="0" borderId="0" applyFont="0" applyFill="0" applyBorder="0" applyAlignment="0" applyProtection="0"/>
    <xf numFmtId="185" fontId="11" fillId="0" borderId="0" applyFont="0" applyFill="0" applyBorder="0" applyAlignment="0" applyProtection="0"/>
    <xf numFmtId="186" fontId="11" fillId="0" borderId="0" applyFont="0" applyFill="0" applyBorder="0" applyAlignment="0" applyProtection="0"/>
    <xf numFmtId="187" fontId="35" fillId="0" borderId="0" applyFont="0" applyFill="0" applyBorder="0" applyAlignment="0" applyProtection="0"/>
    <xf numFmtId="188" fontId="36" fillId="0" borderId="0" applyFont="0" applyFill="0" applyBorder="0" applyAlignment="0" applyProtection="0"/>
    <xf numFmtId="189" fontId="36" fillId="0" borderId="0" applyFont="0" applyFill="0" applyBorder="0" applyAlignment="0" applyProtection="0"/>
    <xf numFmtId="190" fontId="21" fillId="0" borderId="0" applyFont="0" applyFill="0" applyBorder="0" applyAlignment="0" applyProtection="0">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37" fontId="37" fillId="0" borderId="0" applyFill="0" applyBorder="0" applyAlignment="0" applyProtection="0"/>
    <xf numFmtId="3" fontId="2" fillId="0" borderId="0" applyFont="0" applyFill="0" applyBorder="0" applyAlignment="0" applyProtection="0"/>
    <xf numFmtId="0" fontId="18" fillId="0" borderId="0" applyFill="0" applyBorder="0" applyAlignment="0" applyProtection="0">
      <protection locked="0"/>
    </xf>
    <xf numFmtId="191" fontId="11" fillId="0" borderId="0" applyFont="0" applyFill="0" applyBorder="0" applyAlignment="0" applyProtection="0"/>
    <xf numFmtId="192" fontId="11" fillId="0" borderId="0" applyFont="0" applyFill="0" applyBorder="0" applyAlignment="0" applyProtection="0"/>
    <xf numFmtId="193" fontId="11" fillId="0" borderId="0" applyFont="0" applyFill="0" applyBorder="0" applyAlignment="0" applyProtection="0"/>
    <xf numFmtId="194" fontId="36" fillId="0" borderId="0" applyFont="0" applyFill="0" applyBorder="0" applyAlignment="0" applyProtection="0"/>
    <xf numFmtId="195" fontId="36" fillId="0" borderId="0" applyFont="0" applyFill="0" applyBorder="0" applyAlignment="0" applyProtection="0"/>
    <xf numFmtId="196" fontId="36" fillId="0" borderId="0" applyFont="0" applyFill="0" applyBorder="0" applyAlignment="0" applyProtection="0"/>
    <xf numFmtId="197" fontId="21" fillId="0" borderId="0" applyFont="0" applyFill="0" applyBorder="0" applyAlignment="0" applyProtection="0">
      <protection locked="0"/>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5" fontId="37" fillId="0" borderId="0" applyFill="0" applyBorder="0" applyAlignment="0" applyProtection="0"/>
    <xf numFmtId="5" fontId="2" fillId="0" borderId="0" applyFont="0" applyFill="0" applyBorder="0" applyAlignment="0" applyProtection="0"/>
    <xf numFmtId="5" fontId="2" fillId="0" borderId="0" applyFont="0" applyFill="0" applyBorder="0" applyAlignment="0" applyProtection="0"/>
    <xf numFmtId="198" fontId="16" fillId="0" borderId="0" applyFont="0" applyFill="0" applyBorder="0" applyAlignment="0" applyProtection="0"/>
    <xf numFmtId="199" fontId="2" fillId="0" borderId="0" applyFont="0" applyFill="0" applyBorder="0" applyAlignment="0" applyProtection="0"/>
    <xf numFmtId="200" fontId="31" fillId="0" borderId="0" applyFont="0" applyFill="0" applyBorder="0" applyAlignment="0" applyProtection="0">
      <protection locked="0"/>
    </xf>
    <xf numFmtId="7" fontId="9" fillId="0" borderId="0" applyFont="0" applyFill="0" applyBorder="0" applyAlignment="0" applyProtection="0"/>
    <xf numFmtId="201" fontId="32" fillId="0" borderId="0" applyFont="0" applyFill="0" applyBorder="0" applyAlignment="0" applyProtection="0"/>
    <xf numFmtId="202" fontId="38" fillId="0" borderId="0" applyFont="0" applyFill="0" applyBorder="0" applyAlignment="0" applyProtection="0"/>
    <xf numFmtId="0" fontId="39" fillId="3" borderId="5" applyNumberFormat="0" applyFont="0" applyFill="0" applyAlignment="0" applyProtection="0">
      <alignment horizontal="left" indent="1"/>
    </xf>
    <xf numFmtId="14" fontId="2" fillId="0" borderId="0" applyFont="0" applyFill="0" applyBorder="0" applyAlignment="0" applyProtection="0"/>
    <xf numFmtId="203" fontId="11" fillId="0" borderId="0" applyFont="0" applyFill="0" applyBorder="0" applyProtection="0"/>
    <xf numFmtId="204" fontId="11" fillId="0" borderId="0" applyFont="0" applyFill="0" applyBorder="0" applyProtection="0"/>
    <xf numFmtId="205" fontId="11" fillId="0" borderId="0" applyFont="0" applyFill="0" applyBorder="0" applyAlignment="0" applyProtection="0"/>
    <xf numFmtId="206" fontId="11" fillId="0" borderId="0" applyFont="0" applyFill="0" applyBorder="0" applyAlignment="0" applyProtection="0"/>
    <xf numFmtId="207" fontId="11" fillId="0" borderId="0" applyFont="0" applyFill="0" applyBorder="0" applyAlignment="0" applyProtection="0"/>
    <xf numFmtId="208" fontId="40" fillId="0" borderId="0" applyFont="0" applyFill="0" applyBorder="0" applyAlignment="0" applyProtection="0"/>
    <xf numFmtId="5" fontId="41" fillId="0" borderId="0" applyBorder="0"/>
    <xf numFmtId="199" fontId="41" fillId="0" borderId="0" applyBorder="0"/>
    <xf numFmtId="7" fontId="41" fillId="0" borderId="0" applyBorder="0"/>
    <xf numFmtId="37" fontId="41" fillId="0" borderId="0" applyBorder="0"/>
    <xf numFmtId="180" fontId="41" fillId="0" borderId="0" applyBorder="0"/>
    <xf numFmtId="209" fontId="41" fillId="0" borderId="0" applyBorder="0"/>
    <xf numFmtId="39" fontId="41" fillId="0" borderId="0" applyBorder="0"/>
    <xf numFmtId="210" fontId="41" fillId="0" borderId="0" applyBorder="0"/>
    <xf numFmtId="7" fontId="2" fillId="0" borderId="0" applyFont="0" applyFill="0" applyBorder="0" applyAlignment="0" applyProtection="0"/>
    <xf numFmtId="211" fontId="16" fillId="0" borderId="0" applyFont="0" applyFill="0" applyBorder="0" applyAlignment="0" applyProtection="0"/>
    <xf numFmtId="212" fontId="16" fillId="0" borderId="0" applyFont="0" applyFill="0" applyAlignment="0" applyProtection="0"/>
    <xf numFmtId="211" fontId="16" fillId="0" borderId="0" applyFont="0" applyFill="0" applyBorder="0" applyAlignment="0" applyProtection="0"/>
    <xf numFmtId="213" fontId="9" fillId="0" borderId="0" applyFont="0" applyFill="0" applyBorder="0" applyAlignment="0" applyProtection="0"/>
    <xf numFmtId="2" fontId="2" fillId="0" borderId="0" applyFont="0" applyFill="0" applyBorder="0" applyAlignment="0" applyProtection="0"/>
    <xf numFmtId="0" fontId="42" fillId="0" borderId="0"/>
    <xf numFmtId="180" fontId="43" fillId="0" borderId="0" applyNumberFormat="0" applyFill="0" applyBorder="0" applyAlignment="0" applyProtection="0"/>
    <xf numFmtId="0" fontId="9" fillId="0" borderId="0" applyFont="0" applyFill="0" applyBorder="0" applyAlignment="0" applyProtection="0"/>
    <xf numFmtId="0" fontId="11" fillId="0" borderId="0" applyFont="0" applyFill="0" applyBorder="0" applyProtection="0">
      <alignment horizontal="center" wrapText="1"/>
    </xf>
    <xf numFmtId="214" fontId="11" fillId="0" borderId="0" applyFont="0" applyFill="0" applyBorder="0" applyProtection="0">
      <alignment horizontal="right"/>
    </xf>
    <xf numFmtId="0" fontId="43" fillId="0" borderId="0" applyNumberFormat="0" applyFill="0" applyBorder="0" applyAlignment="0" applyProtection="0"/>
    <xf numFmtId="0" fontId="44" fillId="4" borderId="0" applyNumberFormat="0" applyFill="0" applyBorder="0" applyAlignment="0" applyProtection="0"/>
    <xf numFmtId="0" fontId="20" fillId="0" borderId="6" applyNumberFormat="0" applyAlignment="0" applyProtection="0">
      <alignment horizontal="left" vertical="center"/>
    </xf>
    <xf numFmtId="0" fontId="20" fillId="0" borderId="7">
      <alignment horizontal="left" vertical="center"/>
    </xf>
    <xf numFmtId="14" fontId="8" fillId="5" borderId="8">
      <alignment horizontal="center" vertical="center" wrapText="1"/>
    </xf>
    <xf numFmtId="0" fontId="33" fillId="0" borderId="0" applyFill="0" applyAlignment="0" applyProtection="0">
      <protection locked="0"/>
    </xf>
    <xf numFmtId="0" fontId="33" fillId="0" borderId="1" applyFill="0" applyAlignment="0" applyProtection="0">
      <protection locked="0"/>
    </xf>
    <xf numFmtId="0" fontId="45" fillId="0" borderId="8"/>
    <xf numFmtId="0" fontId="46" fillId="0" borderId="0"/>
    <xf numFmtId="0" fontId="47" fillId="0" borderId="1" applyNumberFormat="0" applyFill="0" applyAlignment="0" applyProtection="0"/>
    <xf numFmtId="0" fontId="40" fillId="6" borderId="0" applyNumberFormat="0" applyFont="0" applyBorder="0" applyAlignment="0" applyProtection="0"/>
    <xf numFmtId="0" fontId="48" fillId="7" borderId="9" applyNumberFormat="0" applyAlignment="0" applyProtection="0"/>
    <xf numFmtId="215" fontId="11" fillId="0" borderId="0" applyFont="0" applyFill="0" applyBorder="0" applyProtection="0">
      <alignment horizontal="left"/>
    </xf>
    <xf numFmtId="216" fontId="11" fillId="0" borderId="0" applyFont="0" applyFill="0" applyBorder="0" applyProtection="0">
      <alignment horizontal="left"/>
    </xf>
    <xf numFmtId="217" fontId="11" fillId="0" borderId="0" applyFont="0" applyFill="0" applyBorder="0" applyProtection="0">
      <alignment horizontal="left"/>
    </xf>
    <xf numFmtId="218" fontId="11" fillId="0" borderId="0" applyFont="0" applyFill="0" applyBorder="0" applyProtection="0">
      <alignment horizontal="left"/>
    </xf>
    <xf numFmtId="10" fontId="9" fillId="8" borderId="9" applyNumberFormat="0" applyBorder="0" applyAlignment="0" applyProtection="0"/>
    <xf numFmtId="5" fontId="49" fillId="0" borderId="0" applyBorder="0"/>
    <xf numFmtId="199" fontId="49" fillId="0" borderId="0" applyBorder="0"/>
    <xf numFmtId="7" fontId="49" fillId="0" borderId="0" applyBorder="0"/>
    <xf numFmtId="37" fontId="49" fillId="0" borderId="0" applyBorder="0"/>
    <xf numFmtId="180" fontId="49" fillId="0" borderId="0" applyBorder="0"/>
    <xf numFmtId="209" fontId="49" fillId="0" borderId="0" applyBorder="0"/>
    <xf numFmtId="39" fontId="49" fillId="0" borderId="0" applyBorder="0"/>
    <xf numFmtId="210" fontId="49" fillId="0" borderId="0" applyBorder="0"/>
    <xf numFmtId="0" fontId="40" fillId="0" borderId="10" applyNumberFormat="0" applyFont="0" applyFill="0" applyAlignment="0" applyProtection="0"/>
    <xf numFmtId="0" fontId="50" fillId="0" borderId="0"/>
    <xf numFmtId="219" fontId="2" fillId="0" borderId="0" applyFont="0" applyFill="0" applyBorder="0" applyAlignment="0" applyProtection="0"/>
    <xf numFmtId="220" fontId="2" fillId="0" borderId="0" applyFont="0" applyFill="0" applyBorder="0" applyAlignment="0" applyProtection="0"/>
    <xf numFmtId="221" fontId="2" fillId="0" borderId="0" applyFont="0" applyFill="0" applyBorder="0" applyAlignment="0" applyProtection="0"/>
    <xf numFmtId="222" fontId="2" fillId="0" borderId="0" applyFont="0" applyFill="0" applyBorder="0" applyAlignment="0" applyProtection="0"/>
    <xf numFmtId="0" fontId="2" fillId="0" borderId="0" applyFont="0" applyFill="0" applyBorder="0" applyAlignment="0" applyProtection="0">
      <alignment horizontal="right"/>
    </xf>
    <xf numFmtId="223" fontId="2" fillId="0" borderId="0" applyFont="0" applyFill="0" applyBorder="0" applyAlignment="0" applyProtection="0"/>
    <xf numFmtId="37" fontId="51" fillId="0" borderId="0"/>
    <xf numFmtId="0" fontId="16" fillId="0" borderId="0"/>
    <xf numFmtId="0" fontId="5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54" fillId="0" borderId="0"/>
    <xf numFmtId="0" fontId="14" fillId="9" borderId="0" applyNumberFormat="0" applyFont="0" applyBorder="0" applyAlignment="0"/>
    <xf numFmtId="224" fontId="2" fillId="0" borderId="0" applyFont="0" applyFill="0" applyBorder="0" applyAlignment="0" applyProtection="0"/>
    <xf numFmtId="225" fontId="55"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6" fontId="2" fillId="0" borderId="0"/>
    <xf numFmtId="227" fontId="16" fillId="0" borderId="0"/>
    <xf numFmtId="227" fontId="16" fillId="0" borderId="0"/>
    <xf numFmtId="225" fontId="55" fillId="0" borderId="0"/>
    <xf numFmtId="0" fontId="16" fillId="0" borderId="0"/>
    <xf numFmtId="225" fontId="37" fillId="0" borderId="0"/>
    <xf numFmtId="226" fontId="2" fillId="0" borderId="0"/>
    <xf numFmtId="227" fontId="16" fillId="0" borderId="0"/>
    <xf numFmtId="227" fontId="16" fillId="0" borderId="0"/>
    <xf numFmtId="0" fontId="16" fillId="0" borderId="0"/>
    <xf numFmtId="0" fontId="16"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0" fontId="16" fillId="0" borderId="0"/>
    <xf numFmtId="224" fontId="2" fillId="0" borderId="0" applyFont="0" applyFill="0" applyBorder="0" applyAlignment="0" applyProtection="0"/>
    <xf numFmtId="224" fontId="2" fillId="0" borderId="0" applyFont="0" applyFill="0" applyBorder="0" applyAlignment="0" applyProtection="0"/>
    <xf numFmtId="224" fontId="2" fillId="0" borderId="0" applyFont="0" applyFill="0" applyBorder="0" applyAlignment="0" applyProtection="0"/>
    <xf numFmtId="225" fontId="55" fillId="0" borderId="0"/>
    <xf numFmtId="225" fontId="55" fillId="0" borderId="0"/>
    <xf numFmtId="224" fontId="2" fillId="0" borderId="0" applyFont="0" applyFill="0" applyBorder="0" applyAlignment="0" applyProtection="0"/>
    <xf numFmtId="225" fontId="55" fillId="0" borderId="0"/>
    <xf numFmtId="225" fontId="55" fillId="0" borderId="0"/>
    <xf numFmtId="228" fontId="16" fillId="0" borderId="0"/>
    <xf numFmtId="229" fontId="16" fillId="0" borderId="0"/>
    <xf numFmtId="230" fontId="16" fillId="0" borderId="0"/>
    <xf numFmtId="228" fontId="16" fillId="0" borderId="0"/>
    <xf numFmtId="229" fontId="16" fillId="0" borderId="0"/>
    <xf numFmtId="231" fontId="16" fillId="0" borderId="0"/>
    <xf numFmtId="231" fontId="16" fillId="0" borderId="0"/>
    <xf numFmtId="232" fontId="16" fillId="0" borderId="0"/>
    <xf numFmtId="230" fontId="16" fillId="0" borderId="0"/>
    <xf numFmtId="233" fontId="16" fillId="0" borderId="0"/>
    <xf numFmtId="232" fontId="16" fillId="0" borderId="0"/>
    <xf numFmtId="232" fontId="16" fillId="0" borderId="0"/>
    <xf numFmtId="234" fontId="12" fillId="10" borderId="0" applyFont="0" applyFill="0" applyBorder="0" applyAlignment="0" applyProtection="0"/>
    <xf numFmtId="235" fontId="12" fillId="10" borderId="0" applyFont="0" applyFill="0" applyBorder="0" applyAlignment="0" applyProtection="0"/>
    <xf numFmtId="236" fontId="2" fillId="0" borderId="0" applyFont="0" applyFill="0" applyBorder="0" applyAlignment="0" applyProtection="0"/>
    <xf numFmtId="237" fontId="36" fillId="0" borderId="0" applyFont="0" applyFill="0" applyBorder="0" applyAlignment="0" applyProtection="0"/>
    <xf numFmtId="238" fontId="35" fillId="0" borderId="0" applyFont="0" applyFill="0" applyBorder="0" applyAlignment="0" applyProtection="0"/>
    <xf numFmtId="239" fontId="2" fillId="0" borderId="0" applyFont="0" applyFill="0" applyBorder="0" applyAlignment="0" applyProtection="0"/>
    <xf numFmtId="240" fontId="11" fillId="0" borderId="0" applyFont="0" applyFill="0" applyBorder="0" applyAlignment="0" applyProtection="0"/>
    <xf numFmtId="241" fontId="11" fillId="0" borderId="0" applyFont="0" applyFill="0" applyBorder="0" applyAlignment="0" applyProtection="0"/>
    <xf numFmtId="242" fontId="11" fillId="0" borderId="0" applyFont="0" applyFill="0" applyBorder="0" applyAlignment="0" applyProtection="0"/>
    <xf numFmtId="243" fontId="11" fillId="0" borderId="0" applyFont="0" applyFill="0" applyBorder="0" applyAlignment="0" applyProtection="0"/>
    <xf numFmtId="244" fontId="36" fillId="0" borderId="0" applyFont="0" applyFill="0" applyBorder="0" applyAlignment="0" applyProtection="0"/>
    <xf numFmtId="245" fontId="35" fillId="0" borderId="0" applyFont="0" applyFill="0" applyBorder="0" applyAlignment="0" applyProtection="0"/>
    <xf numFmtId="246" fontId="36" fillId="0" borderId="0" applyFont="0" applyFill="0" applyBorder="0" applyAlignment="0" applyProtection="0"/>
    <xf numFmtId="247" fontId="35" fillId="0" borderId="0" applyFont="0" applyFill="0" applyBorder="0" applyAlignment="0" applyProtection="0"/>
    <xf numFmtId="248" fontId="36" fillId="0" borderId="0" applyFont="0" applyFill="0" applyBorder="0" applyAlignment="0" applyProtection="0"/>
    <xf numFmtId="249" fontId="35" fillId="0" borderId="0" applyFont="0" applyFill="0" applyBorder="0" applyAlignment="0" applyProtection="0"/>
    <xf numFmtId="250" fontId="21" fillId="0" borderId="0" applyFont="0" applyFill="0" applyBorder="0" applyAlignment="0" applyProtection="0">
      <protection locked="0"/>
    </xf>
    <xf numFmtId="251" fontId="3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3" fontId="37" fillId="0" borderId="0" applyFill="0" applyBorder="0" applyAlignment="0" applyProtection="0"/>
    <xf numFmtId="9" fontId="41" fillId="0" borderId="0" applyBorder="0"/>
    <xf numFmtId="252" fontId="41" fillId="0" borderId="0" applyBorder="0"/>
    <xf numFmtId="10" fontId="41" fillId="0" borderId="0" applyBorder="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3" fontId="2" fillId="0" borderId="0">
      <alignment horizontal="left" vertical="top"/>
    </xf>
    <xf numFmtId="0" fontId="57" fillId="0" borderId="8">
      <alignment horizontal="center"/>
    </xf>
    <xf numFmtId="3" fontId="56" fillId="0" borderId="0" applyFont="0" applyFill="0" applyBorder="0" applyAlignment="0" applyProtection="0"/>
    <xf numFmtId="0" fontId="56" fillId="11" borderId="0" applyNumberFormat="0" applyFont="0" applyBorder="0" applyAlignment="0" applyProtection="0"/>
    <xf numFmtId="3" fontId="2" fillId="0" borderId="0">
      <alignment horizontal="right" vertical="top"/>
    </xf>
    <xf numFmtId="41" fontId="6" fillId="12" borderId="11" applyFill="0"/>
    <xf numFmtId="0" fontId="58" fillId="0" borderId="0">
      <alignment horizontal="left" indent="7"/>
    </xf>
    <xf numFmtId="41" fontId="6" fillId="0" borderId="11" applyFill="0">
      <alignment horizontal="left" indent="2"/>
    </xf>
    <xf numFmtId="179" fontId="33" fillId="0" borderId="1" applyFill="0">
      <alignment horizontal="right"/>
    </xf>
    <xf numFmtId="0" fontId="8" fillId="0" borderId="9" applyNumberFormat="0" applyFont="0" applyBorder="0">
      <alignment horizontal="right"/>
    </xf>
    <xf numFmtId="0" fontId="59" fillId="0" borderId="0" applyFill="0"/>
    <xf numFmtId="0" fontId="20" fillId="0" borderId="0" applyFill="0"/>
    <xf numFmtId="4" fontId="33" fillId="0" borderId="1" applyFill="0"/>
    <xf numFmtId="0" fontId="2" fillId="0" borderId="0" applyNumberFormat="0" applyFont="0" applyBorder="0" applyAlignment="0"/>
    <xf numFmtId="0" fontId="23" fillId="0" borderId="0" applyFill="0">
      <alignment horizontal="left" indent="1"/>
    </xf>
    <xf numFmtId="0" fontId="60" fillId="0" borderId="0" applyFill="0">
      <alignment horizontal="left" indent="1"/>
    </xf>
    <xf numFmtId="4" fontId="12" fillId="0" borderId="0" applyFill="0"/>
    <xf numFmtId="0" fontId="2" fillId="0" borderId="0" applyNumberFormat="0" applyFont="0" applyFill="0" applyBorder="0" applyAlignment="0"/>
    <xf numFmtId="0" fontId="23" fillId="0" borderId="0" applyFill="0">
      <alignment horizontal="left" indent="2"/>
    </xf>
    <xf numFmtId="0" fontId="20" fillId="0" borderId="0" applyFill="0">
      <alignment horizontal="left" indent="2"/>
    </xf>
    <xf numFmtId="4" fontId="12" fillId="0" borderId="0" applyFill="0"/>
    <xf numFmtId="0" fontId="2" fillId="0" borderId="0" applyNumberFormat="0" applyFont="0" applyBorder="0" applyAlignment="0"/>
    <xf numFmtId="0" fontId="61" fillId="0" borderId="0">
      <alignment horizontal="left" indent="3"/>
    </xf>
    <xf numFmtId="0" fontId="5" fillId="0" borderId="0" applyFill="0">
      <alignment horizontal="left" indent="3"/>
    </xf>
    <xf numFmtId="4" fontId="12" fillId="0" borderId="0" applyFill="0"/>
    <xf numFmtId="0" fontId="2" fillId="0" borderId="0" applyNumberFormat="0" applyFont="0" applyBorder="0" applyAlignment="0"/>
    <xf numFmtId="0" fontId="25" fillId="0" borderId="0">
      <alignment horizontal="left" indent="4"/>
    </xf>
    <xf numFmtId="0" fontId="2" fillId="0" borderId="0" applyFill="0">
      <alignment horizontal="left" indent="4"/>
    </xf>
    <xf numFmtId="4" fontId="26" fillId="0" borderId="0" applyFill="0"/>
    <xf numFmtId="0" fontId="2"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2"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40" fillId="0" borderId="12" applyNumberFormat="0" applyFont="0" applyFill="0" applyAlignment="0" applyProtection="0"/>
    <xf numFmtId="0" fontId="62" fillId="0" borderId="0" applyNumberFormat="0" applyFill="0" applyBorder="0" applyAlignment="0" applyProtection="0"/>
    <xf numFmtId="0" fontId="63" fillId="0" borderId="0"/>
    <xf numFmtId="0" fontId="63" fillId="0" borderId="0"/>
    <xf numFmtId="0" fontId="64" fillId="0" borderId="8">
      <alignment horizontal="right"/>
    </xf>
    <xf numFmtId="253" fontId="38" fillId="0" borderId="0">
      <alignment horizontal="center"/>
    </xf>
    <xf numFmtId="254" fontId="65" fillId="0" borderId="0">
      <alignment horizontal="center"/>
    </xf>
    <xf numFmtId="0" fontId="66" fillId="0" borderId="0" applyNumberFormat="0" applyFill="0" applyBorder="0" applyAlignment="0" applyProtection="0"/>
    <xf numFmtId="0" fontId="54" fillId="0" borderId="0" applyNumberFormat="0" applyBorder="0" applyAlignment="0"/>
    <xf numFmtId="0" fontId="67" fillId="0" borderId="0" applyNumberFormat="0" applyBorder="0" applyAlignment="0"/>
    <xf numFmtId="0" fontId="40" fillId="3" borderId="0" applyNumberFormat="0" applyFont="0" applyBorder="0" applyAlignment="0" applyProtection="0"/>
    <xf numFmtId="234" fontId="68" fillId="0" borderId="7" applyNumberFormat="0" applyFont="0" applyFill="0" applyAlignment="0" applyProtection="0"/>
    <xf numFmtId="0" fontId="69" fillId="0" borderId="0" applyFill="0" applyBorder="0" applyProtection="0">
      <alignment horizontal="left" vertical="top"/>
    </xf>
    <xf numFmtId="0" fontId="70" fillId="0" borderId="0" applyAlignment="0">
      <alignment horizontal="centerContinuous"/>
    </xf>
    <xf numFmtId="0" fontId="2" fillId="0" borderId="4" applyNumberFormat="0" applyFont="0" applyFill="0" applyAlignment="0" applyProtection="0"/>
    <xf numFmtId="0" fontId="71" fillId="0" borderId="0" applyNumberFormat="0" applyFill="0" applyBorder="0" applyAlignment="0" applyProtection="0"/>
    <xf numFmtId="255" fontId="35" fillId="0" borderId="0" applyFont="0" applyFill="0" applyBorder="0" applyAlignment="0" applyProtection="0"/>
    <xf numFmtId="256" fontId="35" fillId="0" borderId="0" applyFont="0" applyFill="0" applyBorder="0" applyAlignment="0" applyProtection="0"/>
    <xf numFmtId="257" fontId="35" fillId="0" borderId="0" applyFont="0" applyFill="0" applyBorder="0" applyAlignment="0" applyProtection="0"/>
    <xf numFmtId="258" fontId="35" fillId="0" borderId="0" applyFont="0" applyFill="0" applyBorder="0" applyAlignment="0" applyProtection="0"/>
    <xf numFmtId="259" fontId="35" fillId="0" borderId="0" applyFont="0" applyFill="0" applyBorder="0" applyAlignment="0" applyProtection="0"/>
    <xf numFmtId="260" fontId="35" fillId="0" borderId="0" applyFont="0" applyFill="0" applyBorder="0" applyAlignment="0" applyProtection="0"/>
    <xf numFmtId="261" fontId="35" fillId="0" borderId="0" applyFont="0" applyFill="0" applyBorder="0" applyAlignment="0" applyProtection="0"/>
    <xf numFmtId="262" fontId="35" fillId="0" borderId="0" applyFont="0" applyFill="0" applyBorder="0" applyAlignment="0" applyProtection="0"/>
    <xf numFmtId="263" fontId="72" fillId="3" borderId="13" applyFont="0" applyFill="0" applyBorder="0" applyAlignment="0" applyProtection="0"/>
    <xf numFmtId="263" fontId="16" fillId="0" borderId="0" applyFont="0" applyFill="0" applyBorder="0" applyAlignment="0" applyProtection="0"/>
    <xf numFmtId="264" fontId="32" fillId="0" borderId="0" applyFont="0" applyFill="0" applyBorder="0" applyAlignment="0" applyProtection="0"/>
    <xf numFmtId="265" fontId="38" fillId="0" borderId="7" applyFont="0" applyFill="0" applyBorder="0" applyAlignment="0" applyProtection="0">
      <alignment horizontal="right"/>
      <protection locked="0"/>
    </xf>
    <xf numFmtId="179" fontId="53" fillId="0" borderId="0" applyProtection="0"/>
    <xf numFmtId="271" fontId="8" fillId="15" borderId="20">
      <alignment horizontal="center" vertical="center"/>
    </xf>
    <xf numFmtId="43" fontId="54" fillId="0" borderId="0" applyFont="0" applyFill="0" applyBorder="0" applyAlignment="0" applyProtection="0"/>
    <xf numFmtId="0" fontId="94" fillId="0" borderId="0" applyNumberFormat="0" applyFill="0" applyBorder="0" applyAlignment="0" applyProtection="0"/>
    <xf numFmtId="0" fontId="54" fillId="0" borderId="0"/>
    <xf numFmtId="0" fontId="54" fillId="0" borderId="0"/>
    <xf numFmtId="0" fontId="95" fillId="0" borderId="21"/>
    <xf numFmtId="0" fontId="96" fillId="0" borderId="22"/>
    <xf numFmtId="0" fontId="2" fillId="0" borderId="0"/>
    <xf numFmtId="37" fontId="9" fillId="13" borderId="0" applyNumberFormat="0" applyBorder="0" applyAlignment="0" applyProtection="0"/>
    <xf numFmtId="37" fontId="9" fillId="0" borderId="0"/>
    <xf numFmtId="3" fontId="97" fillId="0" borderId="23"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52" fillId="0" borderId="0">
      <alignment vertical="top"/>
    </xf>
    <xf numFmtId="0" fontId="52" fillId="0" borderId="0">
      <alignment vertical="top"/>
    </xf>
    <xf numFmtId="0" fontId="2" fillId="0" borderId="0"/>
    <xf numFmtId="179" fontId="53" fillId="0" borderId="0" applyProtection="0"/>
  </cellStyleXfs>
  <cellXfs count="696">
    <xf numFmtId="0" fontId="0" fillId="0" borderId="0" xfId="0"/>
    <xf numFmtId="0" fontId="3" fillId="0" borderId="0" xfId="1" applyFont="1"/>
    <xf numFmtId="0" fontId="4" fillId="0" borderId="0" xfId="1" applyFont="1"/>
    <xf numFmtId="0" fontId="2" fillId="0" borderId="0" xfId="1"/>
    <xf numFmtId="0" fontId="5" fillId="0" borderId="0" xfId="1" applyFont="1"/>
    <xf numFmtId="0" fontId="6" fillId="0" borderId="0" xfId="1" applyFont="1"/>
    <xf numFmtId="0" fontId="2" fillId="0" borderId="0" xfId="1" applyFont="1"/>
    <xf numFmtId="0" fontId="2" fillId="0" borderId="0" xfId="1" applyFont="1" applyFill="1" applyAlignment="1"/>
    <xf numFmtId="0" fontId="2" fillId="0" borderId="0" xfId="1" applyFill="1"/>
    <xf numFmtId="42" fontId="5" fillId="0" borderId="0" xfId="1" applyNumberFormat="1" applyFont="1"/>
    <xf numFmtId="164" fontId="7" fillId="0" borderId="1" xfId="2" applyNumberFormat="1" applyFont="1" applyBorder="1"/>
    <xf numFmtId="164" fontId="7" fillId="0" borderId="0" xfId="2" applyNumberFormat="1" applyFont="1"/>
    <xf numFmtId="0" fontId="6" fillId="0" borderId="0" xfId="1" applyFont="1" applyFill="1"/>
    <xf numFmtId="3" fontId="5" fillId="0" borderId="0" xfId="1" applyNumberFormat="1" applyFont="1"/>
    <xf numFmtId="3" fontId="5" fillId="0" borderId="1" xfId="1" applyNumberFormat="1" applyFont="1" applyBorder="1"/>
    <xf numFmtId="165" fontId="5" fillId="0" borderId="1" xfId="1" applyNumberFormat="1" applyFont="1" applyBorder="1"/>
    <xf numFmtId="0" fontId="2" fillId="0" borderId="0" xfId="1" applyFont="1" applyFill="1"/>
    <xf numFmtId="44" fontId="5" fillId="0" borderId="0" xfId="1" applyNumberFormat="1" applyFont="1"/>
    <xf numFmtId="0" fontId="8" fillId="0" borderId="0" xfId="1" applyFont="1" applyFill="1" applyAlignment="1"/>
    <xf numFmtId="10" fontId="7" fillId="0" borderId="0" xfId="3" applyNumberFormat="1" applyFont="1" applyFill="1"/>
    <xf numFmtId="166" fontId="7" fillId="0" borderId="2" xfId="4" applyNumberFormat="1" applyFont="1" applyBorder="1"/>
    <xf numFmtId="166" fontId="7" fillId="0" borderId="0" xfId="4" applyNumberFormat="1" applyFont="1"/>
    <xf numFmtId="0" fontId="8" fillId="0" borderId="0" xfId="1" applyFont="1"/>
    <xf numFmtId="0" fontId="9" fillId="0" borderId="0" xfId="1" applyFont="1"/>
    <xf numFmtId="179" fontId="53" fillId="0" borderId="0" xfId="317" applyFont="1" applyFill="1" applyBorder="1" applyAlignment="1"/>
    <xf numFmtId="0" fontId="37" fillId="0" borderId="0" xfId="167" applyFont="1" applyAlignment="1"/>
    <xf numFmtId="0" fontId="37" fillId="0" borderId="0" xfId="167" applyFont="1" applyBorder="1" applyAlignment="1"/>
    <xf numFmtId="0" fontId="37" fillId="0" borderId="0" xfId="167" applyNumberFormat="1" applyFont="1" applyBorder="1"/>
    <xf numFmtId="0" fontId="37" fillId="0" borderId="0" xfId="167" applyNumberFormat="1" applyFont="1"/>
    <xf numFmtId="0" fontId="37" fillId="0" borderId="0" xfId="167" applyNumberFormat="1" applyFont="1" applyAlignment="1">
      <alignment horizontal="center"/>
    </xf>
    <xf numFmtId="0" fontId="0" fillId="0" borderId="0" xfId="167" applyNumberFormat="1" applyFont="1" applyFill="1"/>
    <xf numFmtId="0" fontId="0" fillId="0" borderId="0" xfId="167" applyFont="1" applyAlignment="1">
      <alignment horizontal="center"/>
    </xf>
    <xf numFmtId="0" fontId="53" fillId="0" borderId="0" xfId="167" applyFont="1" applyAlignment="1"/>
    <xf numFmtId="3" fontId="37" fillId="0" borderId="0" xfId="167" applyNumberFormat="1" applyFont="1" applyAlignment="1"/>
    <xf numFmtId="0" fontId="53" fillId="0" borderId="0" xfId="167" applyNumberFormat="1" applyFont="1" applyAlignment="1">
      <alignment horizontal="right"/>
    </xf>
    <xf numFmtId="0" fontId="6" fillId="0" borderId="0" xfId="167" applyNumberFormat="1" applyFont="1"/>
    <xf numFmtId="233" fontId="6" fillId="0" borderId="0" xfId="167" applyNumberFormat="1" applyFont="1"/>
    <xf numFmtId="0" fontId="0" fillId="0" borderId="0" xfId="167" applyNumberFormat="1" applyFont="1" applyAlignment="1">
      <alignment horizontal="right"/>
    </xf>
    <xf numFmtId="0" fontId="6" fillId="0" borderId="0" xfId="167" applyNumberFormat="1" applyFont="1" applyFill="1"/>
    <xf numFmtId="3" fontId="37" fillId="0" borderId="0" xfId="167" applyNumberFormat="1" applyFont="1" applyFill="1" applyAlignment="1"/>
    <xf numFmtId="0" fontId="37" fillId="0" borderId="0" xfId="167" applyNumberFormat="1" applyFont="1" applyFill="1"/>
    <xf numFmtId="3" fontId="78" fillId="0" borderId="0" xfId="167" applyNumberFormat="1" applyFont="1" applyFill="1" applyAlignment="1"/>
    <xf numFmtId="0" fontId="78" fillId="0" borderId="0" xfId="167" applyNumberFormat="1" applyFont="1" applyFill="1"/>
    <xf numFmtId="0" fontId="53" fillId="0" borderId="0" xfId="167" applyFont="1" applyFill="1" applyAlignment="1"/>
    <xf numFmtId="0" fontId="0" fillId="0" borderId="0" xfId="167" applyFont="1" applyFill="1" applyAlignment="1">
      <alignment horizontal="center"/>
    </xf>
    <xf numFmtId="0" fontId="80" fillId="0" borderId="0" xfId="167" applyNumberFormat="1" applyFont="1" applyFill="1"/>
    <xf numFmtId="0" fontId="81" fillId="0" borderId="0" xfId="167" applyNumberFormat="1" applyFont="1" applyFill="1" applyAlignment="1">
      <alignment horizontal="center"/>
    </xf>
    <xf numFmtId="0" fontId="6" fillId="0" borderId="0" xfId="167" applyNumberFormat="1" applyFont="1" applyFill="1" applyAlignment="1">
      <alignment horizontal="center"/>
    </xf>
    <xf numFmtId="0" fontId="53" fillId="0" borderId="0" xfId="167" applyNumberFormat="1" applyFont="1" applyFill="1"/>
    <xf numFmtId="0" fontId="6" fillId="0" borderId="0" xfId="167" applyNumberFormat="1" applyFont="1" applyAlignment="1">
      <alignment horizontal="center"/>
    </xf>
    <xf numFmtId="0" fontId="53" fillId="0" borderId="0" xfId="167" applyFont="1" applyBorder="1" applyAlignment="1"/>
    <xf numFmtId="0" fontId="53" fillId="0" borderId="0" xfId="167" applyNumberFormat="1" applyFont="1" applyBorder="1"/>
    <xf numFmtId="0" fontId="77" fillId="0" borderId="0" xfId="167" applyFont="1" applyBorder="1" applyAlignment="1"/>
    <xf numFmtId="0" fontId="77" fillId="0" borderId="0" xfId="167" applyNumberFormat="1" applyFont="1" applyBorder="1"/>
    <xf numFmtId="0" fontId="82" fillId="0" borderId="0" xfId="167" applyNumberFormat="1" applyFont="1"/>
    <xf numFmtId="3" fontId="82" fillId="0" borderId="0" xfId="167" applyNumberFormat="1" applyFont="1" applyAlignment="1"/>
    <xf numFmtId="3" fontId="53" fillId="0" borderId="0" xfId="167" applyNumberFormat="1" applyFont="1" applyAlignment="1"/>
    <xf numFmtId="0" fontId="53" fillId="0" borderId="0" xfId="167" applyNumberFormat="1" applyFont="1"/>
    <xf numFmtId="0" fontId="20" fillId="0" borderId="0" xfId="167" applyNumberFormat="1" applyFont="1" applyAlignment="1">
      <alignment horizontal="center"/>
    </xf>
    <xf numFmtId="0" fontId="53" fillId="0" borderId="0" xfId="317" applyNumberFormat="1" applyFont="1" applyAlignment="1"/>
    <xf numFmtId="0" fontId="53" fillId="0" borderId="0" xfId="317" applyNumberFormat="1" applyFont="1" applyAlignment="1">
      <alignment horizontal="center"/>
    </xf>
    <xf numFmtId="3" fontId="82" fillId="0" borderId="0" xfId="167" applyNumberFormat="1" applyFont="1" applyFill="1" applyAlignment="1"/>
    <xf numFmtId="0" fontId="82" fillId="0" borderId="0" xfId="167" applyNumberFormat="1" applyFont="1" applyFill="1"/>
    <xf numFmtId="3" fontId="53" fillId="0" borderId="0" xfId="167" applyNumberFormat="1" applyFont="1" applyFill="1" applyAlignment="1"/>
    <xf numFmtId="0" fontId="20" fillId="0" borderId="0" xfId="167" applyNumberFormat="1" applyFont="1" applyFill="1" applyAlignment="1">
      <alignment horizontal="center"/>
    </xf>
    <xf numFmtId="10" fontId="53" fillId="0" borderId="0" xfId="167" applyNumberFormat="1" applyFont="1" applyFill="1"/>
    <xf numFmtId="0" fontId="53" fillId="0" borderId="0" xfId="167" applyFont="1" applyAlignment="1">
      <alignment horizontal="center"/>
    </xf>
    <xf numFmtId="0" fontId="53" fillId="0" borderId="0" xfId="167" applyFont="1" applyFill="1" applyAlignment="1">
      <alignment horizontal="center"/>
    </xf>
    <xf numFmtId="4" fontId="82" fillId="0" borderId="0" xfId="167" applyNumberFormat="1" applyFont="1" applyAlignment="1">
      <alignment horizontal="fill"/>
    </xf>
    <xf numFmtId="0" fontId="53" fillId="0" borderId="0" xfId="167" applyNumberFormat="1" applyFont="1" applyAlignment="1">
      <alignment horizontal="center"/>
    </xf>
    <xf numFmtId="3" fontId="53" fillId="0" borderId="0" xfId="167" applyNumberFormat="1" applyFont="1" applyAlignment="1">
      <alignment horizontal="fill"/>
    </xf>
    <xf numFmtId="0" fontId="2" fillId="0" borderId="0" xfId="167" applyAlignment="1"/>
    <xf numFmtId="10" fontId="53" fillId="13" borderId="0" xfId="167" applyNumberFormat="1" applyFont="1" applyFill="1"/>
    <xf numFmtId="0" fontId="84" fillId="0" borderId="0" xfId="167" applyNumberFormat="1" applyFont="1" applyFill="1" applyBorder="1" applyAlignment="1">
      <alignment horizontal="left"/>
    </xf>
    <xf numFmtId="0" fontId="0" fillId="0" borderId="0" xfId="167" applyNumberFormat="1" applyFont="1" applyAlignment="1"/>
    <xf numFmtId="0" fontId="53" fillId="0" borderId="0" xfId="167" applyNumberFormat="1" applyFont="1" applyAlignment="1"/>
    <xf numFmtId="0" fontId="85" fillId="0" borderId="0" xfId="167" applyNumberFormat="1" applyFont="1"/>
    <xf numFmtId="0" fontId="53" fillId="0" borderId="8" xfId="167" applyNumberFormat="1" applyFont="1" applyBorder="1" applyAlignment="1">
      <alignment horizontal="center"/>
    </xf>
    <xf numFmtId="0" fontId="85" fillId="0" borderId="0" xfId="167" applyNumberFormat="1" applyFont="1" applyAlignment="1">
      <alignment horizontal="center"/>
    </xf>
    <xf numFmtId="0" fontId="2" fillId="0" borderId="0" xfId="167" applyNumberFormat="1"/>
    <xf numFmtId="3" fontId="53" fillId="0" borderId="0" xfId="167" applyNumberFormat="1" applyFont="1" applyFill="1" applyAlignment="1" applyProtection="1"/>
    <xf numFmtId="0" fontId="2" fillId="0" borderId="0" xfId="167" applyFill="1" applyAlignment="1" applyProtection="1"/>
    <xf numFmtId="229" fontId="2" fillId="0" borderId="0" xfId="167" applyNumberFormat="1"/>
    <xf numFmtId="3" fontId="6" fillId="0" borderId="0" xfId="167" applyNumberFormat="1" applyFont="1" applyAlignment="1"/>
    <xf numFmtId="179" fontId="6" fillId="0" borderId="0" xfId="167" applyNumberFormat="1" applyFont="1" applyAlignment="1"/>
    <xf numFmtId="0" fontId="2" fillId="0" borderId="0" xfId="167" applyNumberFormat="1" applyAlignment="1">
      <alignment horizontal="center"/>
    </xf>
    <xf numFmtId="0" fontId="53" fillId="0" borderId="0" xfId="167" applyNumberFormat="1" applyFont="1" applyBorder="1" applyAlignment="1"/>
    <xf numFmtId="229" fontId="6" fillId="0" borderId="0" xfId="167" applyNumberFormat="1" applyFont="1" applyAlignment="1">
      <alignment horizontal="right"/>
    </xf>
    <xf numFmtId="3" fontId="6" fillId="0" borderId="0" xfId="167" applyNumberFormat="1" applyFont="1" applyAlignment="1">
      <alignment horizontal="center"/>
    </xf>
    <xf numFmtId="0" fontId="6" fillId="0" borderId="0" xfId="167" applyNumberFormat="1" applyFont="1" applyAlignment="1"/>
    <xf numFmtId="0" fontId="6" fillId="0" borderId="0" xfId="167" applyNumberFormat="1" applyFont="1" applyAlignment="1">
      <alignment horizontal="left"/>
    </xf>
    <xf numFmtId="0" fontId="2" fillId="0" borderId="0" xfId="167" applyBorder="1" applyAlignment="1"/>
    <xf numFmtId="0" fontId="6" fillId="0" borderId="0" xfId="167" applyFont="1" applyAlignment="1">
      <alignment horizontal="right"/>
    </xf>
    <xf numFmtId="0" fontId="6" fillId="0" borderId="0" xfId="167" applyFont="1" applyAlignment="1"/>
    <xf numFmtId="0" fontId="2" fillId="0" borderId="0" xfId="167" applyFont="1" applyBorder="1" applyAlignment="1"/>
    <xf numFmtId="0" fontId="2" fillId="0" borderId="0" xfId="167" applyNumberFormat="1" applyFont="1"/>
    <xf numFmtId="3" fontId="2" fillId="0" borderId="0" xfId="167" applyNumberFormat="1" applyFont="1" applyAlignment="1" applyProtection="1"/>
    <xf numFmtId="229" fontId="6" fillId="0" borderId="0" xfId="167" applyNumberFormat="1" applyFont="1" applyFill="1" applyBorder="1" applyAlignment="1" applyProtection="1"/>
    <xf numFmtId="0" fontId="2" fillId="0" borderId="0" xfId="167" applyFont="1" applyAlignment="1"/>
    <xf numFmtId="0" fontId="6" fillId="0" borderId="0" xfId="167" applyFont="1" applyAlignment="1">
      <alignment horizontal="center"/>
    </xf>
    <xf numFmtId="3" fontId="6" fillId="0" borderId="0" xfId="167" applyNumberFormat="1" applyFont="1" applyBorder="1" applyAlignment="1">
      <alignment horizontal="left"/>
    </xf>
    <xf numFmtId="229" fontId="6" fillId="13" borderId="8" xfId="167" applyNumberFormat="1" applyFont="1" applyFill="1" applyBorder="1" applyAlignment="1" applyProtection="1">
      <protection locked="0"/>
    </xf>
    <xf numFmtId="0" fontId="6" fillId="0" borderId="0" xfId="167" applyNumberFormat="1" applyFont="1" applyBorder="1"/>
    <xf numFmtId="0" fontId="6" fillId="0" borderId="8" xfId="167" applyNumberFormat="1" applyFont="1" applyBorder="1"/>
    <xf numFmtId="0" fontId="6" fillId="0" borderId="8" xfId="167" applyNumberFormat="1" applyFont="1" applyBorder="1" applyAlignment="1"/>
    <xf numFmtId="3" fontId="6" fillId="0" borderId="0" xfId="167" applyNumberFormat="1" applyFont="1" applyAlignment="1">
      <alignment horizontal="left"/>
    </xf>
    <xf numFmtId="229" fontId="6" fillId="13" borderId="0" xfId="167" applyNumberFormat="1" applyFont="1" applyFill="1" applyBorder="1" applyAlignment="1" applyProtection="1">
      <protection locked="0"/>
    </xf>
    <xf numFmtId="0" fontId="6" fillId="0" borderId="0" xfId="167" applyNumberFormat="1" applyFont="1" applyBorder="1" applyAlignment="1"/>
    <xf numFmtId="3" fontId="6" fillId="0" borderId="0" xfId="167" applyNumberFormat="1" applyFont="1" applyBorder="1" applyAlignment="1">
      <alignment horizontal="center"/>
    </xf>
    <xf numFmtId="1" fontId="6" fillId="0" borderId="0" xfId="167" applyNumberFormat="1" applyFont="1" applyFill="1" applyAlignment="1" applyProtection="1"/>
    <xf numFmtId="1" fontId="6" fillId="0" borderId="0" xfId="167" applyNumberFormat="1" applyFont="1" applyFill="1" applyProtection="1"/>
    <xf numFmtId="0" fontId="2" fillId="0" borderId="0" xfId="167" applyFont="1" applyFill="1" applyAlignment="1" applyProtection="1"/>
    <xf numFmtId="229" fontId="6" fillId="0" borderId="0" xfId="167" applyNumberFormat="1" applyFont="1" applyFill="1" applyBorder="1" applyProtection="1"/>
    <xf numFmtId="229" fontId="6" fillId="13" borderId="0" xfId="167" applyNumberFormat="1" applyFont="1" applyFill="1" applyBorder="1" applyProtection="1"/>
    <xf numFmtId="268" fontId="6" fillId="0" borderId="0" xfId="167" applyNumberFormat="1" applyFont="1"/>
    <xf numFmtId="0" fontId="86" fillId="0" borderId="0" xfId="167" applyFont="1" applyAlignment="1">
      <alignment horizontal="center"/>
    </xf>
    <xf numFmtId="3" fontId="6" fillId="0" borderId="0" xfId="167" applyNumberFormat="1" applyFont="1" applyFill="1" applyAlignment="1"/>
    <xf numFmtId="3" fontId="6" fillId="13" borderId="8" xfId="167" applyNumberFormat="1" applyFont="1" applyFill="1" applyBorder="1" applyAlignment="1"/>
    <xf numFmtId="0" fontId="6" fillId="0" borderId="8" xfId="167" applyFont="1" applyBorder="1" applyAlignment="1"/>
    <xf numFmtId="3" fontId="6" fillId="13" borderId="0" xfId="167" applyNumberFormat="1" applyFont="1" applyFill="1" applyAlignment="1"/>
    <xf numFmtId="0" fontId="76" fillId="0" borderId="0" xfId="167" applyFont="1" applyAlignment="1"/>
    <xf numFmtId="0" fontId="76" fillId="0" borderId="0" xfId="167" applyNumberFormat="1" applyFont="1"/>
    <xf numFmtId="0" fontId="6" fillId="0" borderId="8" xfId="167" applyNumberFormat="1" applyFont="1" applyBorder="1" applyAlignment="1">
      <alignment horizontal="center"/>
    </xf>
    <xf numFmtId="4" fontId="6" fillId="0" borderId="0" xfId="167" applyNumberFormat="1" applyFont="1" applyAlignment="1"/>
    <xf numFmtId="0" fontId="37" fillId="0" borderId="0" xfId="167" applyFont="1" applyFill="1" applyAlignment="1"/>
    <xf numFmtId="0" fontId="37" fillId="0" borderId="0" xfId="167" applyFont="1" applyFill="1" applyBorder="1" applyAlignment="1"/>
    <xf numFmtId="0" fontId="53" fillId="0" borderId="0" xfId="167" applyFont="1" applyFill="1" applyBorder="1" applyAlignment="1"/>
    <xf numFmtId="0" fontId="53" fillId="0" borderId="0" xfId="167" applyNumberFormat="1" applyFont="1" applyFill="1" applyBorder="1" applyAlignment="1"/>
    <xf numFmtId="0" fontId="2" fillId="0" borderId="0" xfId="167" applyFont="1" applyFill="1" applyAlignment="1"/>
    <xf numFmtId="267" fontId="6" fillId="0" borderId="0" xfId="167" applyNumberFormat="1" applyFont="1" applyFill="1" applyAlignment="1"/>
    <xf numFmtId="0" fontId="6" fillId="0" borderId="0" xfId="167" applyFont="1" applyFill="1" applyAlignment="1">
      <alignment horizontal="right"/>
    </xf>
    <xf numFmtId="233" fontId="6" fillId="0" borderId="0" xfId="167" applyNumberFormat="1" applyFont="1" applyAlignment="1"/>
    <xf numFmtId="3" fontId="6" fillId="0" borderId="0" xfId="167" quotePrefix="1" applyNumberFormat="1" applyFont="1" applyAlignment="1"/>
    <xf numFmtId="9" fontId="6" fillId="0" borderId="0" xfId="167" applyNumberFormat="1" applyFont="1" applyAlignment="1"/>
    <xf numFmtId="233" fontId="6" fillId="0" borderId="8" xfId="167" applyNumberFormat="1" applyFont="1" applyBorder="1" applyAlignment="1"/>
    <xf numFmtId="3" fontId="6" fillId="0" borderId="0" xfId="167" applyNumberFormat="1" applyFont="1" applyFill="1" applyBorder="1" applyAlignment="1"/>
    <xf numFmtId="0" fontId="6" fillId="0" borderId="0" xfId="167" applyNumberFormat="1" applyFont="1" applyFill="1" applyAlignment="1"/>
    <xf numFmtId="0" fontId="6" fillId="0" borderId="0" xfId="167" applyNumberFormat="1" applyFont="1" applyBorder="1" applyAlignment="1">
      <alignment horizontal="center"/>
    </xf>
    <xf numFmtId="267" fontId="6" fillId="0" borderId="0" xfId="167" applyNumberFormat="1" applyFont="1" applyAlignment="1"/>
    <xf numFmtId="10" fontId="6" fillId="13" borderId="0" xfId="167" applyNumberFormat="1" applyFont="1" applyFill="1" applyAlignment="1"/>
    <xf numFmtId="229" fontId="6" fillId="13" borderId="0" xfId="167" applyNumberFormat="1" applyFont="1" applyFill="1" applyAlignment="1"/>
    <xf numFmtId="3" fontId="6" fillId="0" borderId="8" xfId="167" applyNumberFormat="1" applyFont="1" applyBorder="1" applyAlignment="1">
      <alignment horizontal="center"/>
    </xf>
    <xf numFmtId="3" fontId="6" fillId="0" borderId="8" xfId="167" applyNumberFormat="1" applyFont="1" applyBorder="1" applyAlignment="1"/>
    <xf numFmtId="269" fontId="6" fillId="0" borderId="0" xfId="167" applyNumberFormat="1" applyFont="1" applyAlignment="1"/>
    <xf numFmtId="269" fontId="6" fillId="0" borderId="0" xfId="167" applyNumberFormat="1" applyFont="1" applyAlignment="1">
      <alignment horizontal="center"/>
    </xf>
    <xf numFmtId="267" fontId="6" fillId="0" borderId="0" xfId="167" applyNumberFormat="1" applyFont="1" applyAlignment="1">
      <alignment horizontal="center"/>
    </xf>
    <xf numFmtId="3" fontId="20" fillId="0" borderId="0" xfId="167" applyNumberFormat="1" applyFont="1" applyAlignment="1">
      <alignment horizontal="center"/>
    </xf>
    <xf numFmtId="266" fontId="6" fillId="0" borderId="0" xfId="167" applyNumberFormat="1" applyFont="1" applyAlignment="1"/>
    <xf numFmtId="0" fontId="2" fillId="0" borderId="8" xfId="167" applyNumberFormat="1" applyBorder="1" applyAlignment="1">
      <alignment horizontal="center"/>
    </xf>
    <xf numFmtId="0" fontId="2" fillId="0" borderId="15" xfId="167" applyFont="1" applyBorder="1" applyAlignment="1"/>
    <xf numFmtId="0" fontId="2" fillId="0" borderId="1" xfId="167" applyFont="1" applyBorder="1" applyAlignment="1"/>
    <xf numFmtId="0" fontId="2" fillId="0" borderId="1" xfId="167" applyNumberFormat="1" applyFont="1" applyBorder="1" applyAlignment="1"/>
    <xf numFmtId="3" fontId="2" fillId="0" borderId="1" xfId="167" applyNumberFormat="1" applyFont="1" applyBorder="1" applyAlignment="1"/>
    <xf numFmtId="0" fontId="73" fillId="0" borderId="1" xfId="167" applyFont="1" applyBorder="1" applyAlignment="1"/>
    <xf numFmtId="229" fontId="6" fillId="0" borderId="14" xfId="167" applyNumberFormat="1" applyFont="1" applyBorder="1" applyAlignment="1"/>
    <xf numFmtId="0" fontId="2" fillId="0" borderId="12" xfId="167" applyFont="1" applyBorder="1" applyAlignment="1"/>
    <xf numFmtId="0" fontId="2" fillId="0" borderId="0" xfId="167" applyNumberFormat="1" applyFont="1" applyBorder="1" applyAlignment="1"/>
    <xf numFmtId="3" fontId="2" fillId="0" borderId="0" xfId="167" applyNumberFormat="1" applyFont="1" applyBorder="1" applyAlignment="1"/>
    <xf numFmtId="0" fontId="73" fillId="0" borderId="0" xfId="167" applyFont="1" applyBorder="1" applyAlignment="1"/>
    <xf numFmtId="229" fontId="6" fillId="0" borderId="10" xfId="167" applyNumberFormat="1" applyFont="1" applyBorder="1" applyAlignment="1"/>
    <xf numFmtId="0" fontId="73" fillId="0" borderId="0" xfId="167" applyFont="1" applyBorder="1" applyAlignment="1">
      <alignment horizontal="left" wrapText="1"/>
    </xf>
    <xf numFmtId="0" fontId="73" fillId="0" borderId="0" xfId="167" applyFont="1" applyBorder="1"/>
    <xf numFmtId="229" fontId="6" fillId="13" borderId="14" xfId="167" applyNumberFormat="1" applyFont="1" applyFill="1" applyBorder="1" applyAlignment="1"/>
    <xf numFmtId="229" fontId="6" fillId="13" borderId="10" xfId="167" applyNumberFormat="1" applyFont="1" applyFill="1" applyBorder="1" applyAlignment="1"/>
    <xf numFmtId="269" fontId="6" fillId="0" borderId="0" xfId="167" applyNumberFormat="1" applyFont="1"/>
    <xf numFmtId="266" fontId="6" fillId="0" borderId="0" xfId="167" applyNumberFormat="1" applyFont="1"/>
    <xf numFmtId="0" fontId="87" fillId="0" borderId="0" xfId="167" applyFont="1" applyBorder="1"/>
    <xf numFmtId="0" fontId="2" fillId="0" borderId="10" xfId="167" applyNumberFormat="1" applyFont="1" applyBorder="1" applyAlignment="1"/>
    <xf numFmtId="0" fontId="2" fillId="0" borderId="12" xfId="167" applyBorder="1" applyAlignment="1"/>
    <xf numFmtId="0" fontId="73" fillId="0" borderId="0" xfId="167" applyFont="1" applyAlignment="1"/>
    <xf numFmtId="0" fontId="88" fillId="0" borderId="0" xfId="167" applyFont="1" applyAlignment="1"/>
    <xf numFmtId="166" fontId="6" fillId="13" borderId="14" xfId="4" applyNumberFormat="1" applyFont="1" applyFill="1" applyBorder="1" applyAlignment="1"/>
    <xf numFmtId="49" fontId="6" fillId="0" borderId="0" xfId="167" applyNumberFormat="1" applyFont="1" applyAlignment="1"/>
    <xf numFmtId="49" fontId="6" fillId="0" borderId="0" xfId="167" applyNumberFormat="1" applyFont="1" applyAlignment="1">
      <alignment horizontal="center"/>
    </xf>
    <xf numFmtId="49" fontId="6" fillId="0" borderId="0" xfId="167" applyNumberFormat="1" applyFont="1"/>
    <xf numFmtId="3" fontId="73" fillId="0" borderId="0" xfId="167" applyNumberFormat="1" applyFont="1" applyBorder="1" applyAlignment="1"/>
    <xf numFmtId="166" fontId="6" fillId="13" borderId="10" xfId="4" applyNumberFormat="1" applyFont="1" applyFill="1" applyBorder="1" applyAlignment="1"/>
    <xf numFmtId="0" fontId="2" fillId="0" borderId="10" xfId="167" applyBorder="1" applyAlignment="1"/>
    <xf numFmtId="3" fontId="84" fillId="0" borderId="0" xfId="167" applyNumberFormat="1" applyFont="1" applyBorder="1" applyAlignment="1"/>
    <xf numFmtId="266" fontId="6" fillId="0" borderId="0" xfId="167" applyNumberFormat="1" applyFont="1" applyAlignment="1">
      <alignment horizontal="right"/>
    </xf>
    <xf numFmtId="0" fontId="89" fillId="0" borderId="0" xfId="167" applyNumberFormat="1" applyFont="1" applyBorder="1"/>
    <xf numFmtId="0" fontId="20" fillId="0" borderId="0" xfId="167" applyNumberFormat="1" applyFont="1" applyAlignment="1"/>
    <xf numFmtId="3" fontId="53" fillId="0" borderId="0" xfId="167" applyNumberFormat="1" applyFont="1" applyBorder="1" applyAlignment="1"/>
    <xf numFmtId="3" fontId="6" fillId="0" borderId="0" xfId="167" applyNumberFormat="1" applyFont="1" applyBorder="1" applyAlignment="1"/>
    <xf numFmtId="0" fontId="0" fillId="0" borderId="0" xfId="167" applyFont="1" applyAlignment="1"/>
    <xf numFmtId="0" fontId="76" fillId="0" borderId="0" xfId="167" applyFont="1" applyFill="1" applyAlignment="1"/>
    <xf numFmtId="3" fontId="6" fillId="0" borderId="18" xfId="167" applyNumberFormat="1" applyFont="1" applyBorder="1" applyAlignment="1"/>
    <xf numFmtId="267" fontId="6" fillId="0" borderId="0" xfId="167" applyNumberFormat="1" applyFont="1" applyAlignment="1">
      <alignment horizontal="left"/>
    </xf>
    <xf numFmtId="10" fontId="6" fillId="0" borderId="0" xfId="167" applyNumberFormat="1" applyFont="1" applyAlignment="1">
      <alignment horizontal="left"/>
    </xf>
    <xf numFmtId="3" fontId="6" fillId="0" borderId="0" xfId="167" applyNumberFormat="1" applyFont="1" applyFill="1" applyAlignment="1">
      <alignment horizontal="right"/>
    </xf>
    <xf numFmtId="233" fontId="6" fillId="0" borderId="0" xfId="167" applyNumberFormat="1" applyFont="1" applyFill="1" applyAlignment="1">
      <alignment horizontal="right"/>
    </xf>
    <xf numFmtId="10" fontId="6" fillId="0" borderId="0" xfId="167" applyNumberFormat="1" applyFont="1" applyFill="1" applyAlignment="1">
      <alignment horizontal="right"/>
    </xf>
    <xf numFmtId="269" fontId="6" fillId="0" borderId="0" xfId="167" applyNumberFormat="1" applyFont="1" applyAlignment="1">
      <alignment horizontal="right"/>
    </xf>
    <xf numFmtId="0" fontId="0" fillId="0" borderId="0" xfId="167" applyFont="1" applyBorder="1" applyAlignment="1"/>
    <xf numFmtId="3" fontId="0" fillId="0" borderId="0" xfId="167" applyNumberFormat="1" applyFont="1" applyBorder="1" applyAlignment="1"/>
    <xf numFmtId="3" fontId="0" fillId="0" borderId="0" xfId="167" applyNumberFormat="1" applyFont="1" applyAlignment="1"/>
    <xf numFmtId="3" fontId="6" fillId="0" borderId="0" xfId="317" applyNumberFormat="1" applyFont="1" applyAlignment="1"/>
    <xf numFmtId="266" fontId="6" fillId="0" borderId="0" xfId="317" applyNumberFormat="1" applyFont="1" applyAlignment="1">
      <alignment horizontal="right"/>
    </xf>
    <xf numFmtId="3" fontId="6" fillId="13" borderId="0" xfId="317" applyNumberFormat="1" applyFont="1" applyFill="1" applyAlignment="1"/>
    <xf numFmtId="0" fontId="6" fillId="0" borderId="0" xfId="317" applyNumberFormat="1" applyFont="1" applyAlignment="1"/>
    <xf numFmtId="0" fontId="6" fillId="0" borderId="0" xfId="317" applyNumberFormat="1" applyFont="1" applyAlignment="1">
      <alignment horizontal="center"/>
    </xf>
    <xf numFmtId="37" fontId="6" fillId="13" borderId="0" xfId="167" applyNumberFormat="1" applyFont="1" applyFill="1" applyAlignment="1"/>
    <xf numFmtId="266" fontId="6" fillId="0" borderId="0" xfId="167" applyNumberFormat="1" applyFont="1" applyFill="1" applyAlignment="1"/>
    <xf numFmtId="0" fontId="90" fillId="0" borderId="0" xfId="167" applyNumberFormat="1" applyFont="1" applyAlignment="1">
      <alignment horizontal="center"/>
    </xf>
    <xf numFmtId="3" fontId="90" fillId="0" borderId="0" xfId="167" applyNumberFormat="1" applyFont="1" applyAlignment="1"/>
    <xf numFmtId="0" fontId="20" fillId="0" borderId="0" xfId="167" applyNumberFormat="1" applyFont="1"/>
    <xf numFmtId="0" fontId="74" fillId="0" borderId="0" xfId="167" applyNumberFormat="1" applyFont="1" applyAlignment="1">
      <alignment horizontal="center"/>
    </xf>
    <xf numFmtId="0" fontId="5" fillId="0" borderId="0" xfId="167" applyNumberFormat="1" applyFont="1" applyAlignment="1">
      <alignment horizontal="center"/>
    </xf>
    <xf numFmtId="3" fontId="20" fillId="0" borderId="0" xfId="167" applyNumberFormat="1" applyFont="1" applyAlignment="1"/>
    <xf numFmtId="0" fontId="20" fillId="0" borderId="0" xfId="167" applyFont="1" applyAlignment="1">
      <alignment horizontal="center"/>
    </xf>
    <xf numFmtId="49" fontId="6" fillId="0" borderId="0" xfId="167" applyNumberFormat="1" applyFont="1" applyAlignment="1">
      <alignment horizontal="left"/>
    </xf>
    <xf numFmtId="0" fontId="53" fillId="0" borderId="0" xfId="167" applyNumberFormat="1" applyFont="1" applyBorder="1" applyAlignment="1">
      <alignment horizontal="right"/>
    </xf>
    <xf numFmtId="3" fontId="53" fillId="0" borderId="0" xfId="167" applyNumberFormat="1" applyFont="1" applyAlignment="1">
      <alignment horizontal="right"/>
    </xf>
    <xf numFmtId="3" fontId="6" fillId="0" borderId="0" xfId="167" applyNumberFormat="1" applyFont="1" applyAlignment="1">
      <alignment horizontal="right"/>
    </xf>
    <xf numFmtId="0" fontId="91" fillId="0" borderId="0" xfId="167" applyNumberFormat="1" applyFont="1" applyAlignment="1">
      <alignment horizontal="center"/>
    </xf>
    <xf numFmtId="0" fontId="76" fillId="0" borderId="0" xfId="167" applyNumberFormat="1" applyFont="1" applyAlignment="1"/>
    <xf numFmtId="3" fontId="6" fillId="0" borderId="3" xfId="167" applyNumberFormat="1" applyFont="1" applyBorder="1" applyAlignment="1"/>
    <xf numFmtId="3" fontId="6" fillId="0" borderId="19" xfId="167" applyNumberFormat="1" applyFont="1" applyBorder="1" applyAlignment="1"/>
    <xf numFmtId="0" fontId="2" fillId="0" borderId="8" xfId="167" applyBorder="1" applyAlignment="1"/>
    <xf numFmtId="0" fontId="6" fillId="0" borderId="0" xfId="167" applyFont="1" applyFill="1" applyAlignment="1"/>
    <xf numFmtId="0" fontId="73" fillId="0" borderId="0" xfId="167" applyNumberFormat="1" applyFont="1" applyBorder="1" applyAlignment="1"/>
    <xf numFmtId="0" fontId="2" fillId="0" borderId="0" xfId="167" applyFill="1" applyAlignment="1"/>
    <xf numFmtId="37" fontId="6" fillId="0" borderId="0" xfId="167" applyNumberFormat="1" applyFont="1" applyAlignment="1"/>
    <xf numFmtId="0" fontId="0" fillId="0" borderId="0" xfId="167" applyNumberFormat="1" applyFont="1" applyBorder="1" applyAlignment="1"/>
    <xf numFmtId="0" fontId="0" fillId="0" borderId="0" xfId="167" applyNumberFormat="1" applyFont="1"/>
    <xf numFmtId="3" fontId="6" fillId="0" borderId="8" xfId="317" applyNumberFormat="1" applyFont="1" applyBorder="1" applyAlignment="1"/>
    <xf numFmtId="269" fontId="6" fillId="0" borderId="0" xfId="317" applyNumberFormat="1" applyFont="1" applyAlignment="1">
      <alignment horizontal="right"/>
    </xf>
    <xf numFmtId="3" fontId="6" fillId="13" borderId="8" xfId="317" applyNumberFormat="1" applyFont="1" applyFill="1" applyBorder="1" applyAlignment="1"/>
    <xf numFmtId="0" fontId="2" fillId="0" borderId="0" xfId="317" applyNumberFormat="1" applyFont="1" applyFill="1" applyAlignment="1"/>
    <xf numFmtId="0" fontId="6" fillId="0" borderId="0" xfId="317" applyNumberFormat="1" applyFont="1" applyFill="1" applyAlignment="1"/>
    <xf numFmtId="164" fontId="6" fillId="0" borderId="0" xfId="2" applyNumberFormat="1" applyFont="1" applyBorder="1" applyAlignment="1"/>
    <xf numFmtId="164" fontId="6" fillId="13" borderId="0" xfId="2" applyNumberFormat="1" applyFont="1" applyFill="1" applyBorder="1" applyAlignment="1"/>
    <xf numFmtId="3" fontId="6" fillId="13" borderId="0" xfId="167" applyNumberFormat="1" applyFont="1" applyFill="1" applyBorder="1" applyAlignment="1"/>
    <xf numFmtId="3" fontId="6" fillId="0" borderId="0" xfId="167" applyNumberFormat="1" applyFont="1" applyFill="1" applyAlignment="1">
      <alignment horizontal="left"/>
    </xf>
    <xf numFmtId="3" fontId="76" fillId="0" borderId="0" xfId="167" applyNumberFormat="1" applyFont="1" applyAlignment="1"/>
    <xf numFmtId="267" fontId="76" fillId="0" borderId="0" xfId="167" applyNumberFormat="1" applyFont="1" applyAlignment="1">
      <alignment horizontal="center"/>
    </xf>
    <xf numFmtId="3" fontId="76" fillId="0" borderId="0" xfId="167" applyNumberFormat="1" applyFont="1" applyFill="1" applyAlignment="1">
      <alignment vertical="top"/>
    </xf>
    <xf numFmtId="3" fontId="76" fillId="0" borderId="0" xfId="167" applyNumberFormat="1" applyFont="1" applyFill="1" applyAlignment="1"/>
    <xf numFmtId="0" fontId="76" fillId="0" borderId="0" xfId="167" applyNumberFormat="1" applyFont="1" applyAlignment="1">
      <alignment horizontal="center" vertical="top"/>
    </xf>
    <xf numFmtId="3" fontId="6" fillId="0" borderId="0" xfId="167" applyNumberFormat="1" applyFont="1" applyFill="1" applyAlignment="1">
      <alignment vertical="top"/>
    </xf>
    <xf numFmtId="0" fontId="6" fillId="0" borderId="0" xfId="167" applyNumberFormat="1" applyFont="1" applyAlignment="1">
      <alignment horizontal="center" vertical="top"/>
    </xf>
    <xf numFmtId="3" fontId="6" fillId="13" borderId="0" xfId="167" applyNumberFormat="1" applyFont="1" applyFill="1" applyAlignment="1">
      <alignment vertical="top"/>
    </xf>
    <xf numFmtId="0" fontId="6" fillId="0" borderId="0" xfId="167" applyNumberFormat="1" applyFont="1" applyFill="1" applyAlignment="1">
      <alignment vertical="top"/>
    </xf>
    <xf numFmtId="164" fontId="6" fillId="0" borderId="0" xfId="2" applyNumberFormat="1" applyFont="1" applyBorder="1"/>
    <xf numFmtId="10" fontId="6" fillId="0" borderId="0" xfId="3" applyNumberFormat="1" applyFont="1" applyBorder="1"/>
    <xf numFmtId="0" fontId="6" fillId="0" borderId="0" xfId="174" applyFont="1" applyBorder="1" applyAlignment="1">
      <alignment horizontal="center" wrapText="1"/>
    </xf>
    <xf numFmtId="229" fontId="6" fillId="0" borderId="0" xfId="174" applyNumberFormat="1" applyFont="1" applyBorder="1" applyAlignment="1">
      <alignment horizontal="center" wrapText="1"/>
    </xf>
    <xf numFmtId="10" fontId="2" fillId="0" borderId="0" xfId="167" applyNumberFormat="1" applyBorder="1"/>
    <xf numFmtId="229" fontId="2" fillId="0" borderId="0" xfId="167" applyNumberFormat="1" applyBorder="1"/>
    <xf numFmtId="0" fontId="67" fillId="0" borderId="0" xfId="167" applyFont="1" applyBorder="1" applyAlignment="1">
      <alignment horizontal="right"/>
    </xf>
    <xf numFmtId="0" fontId="0" fillId="0" borderId="0" xfId="167" applyFont="1" applyFill="1" applyAlignment="1"/>
    <xf numFmtId="0" fontId="0" fillId="0" borderId="0" xfId="167" applyNumberFormat="1" applyFont="1" applyFill="1" applyAlignment="1">
      <alignment horizontal="right"/>
    </xf>
    <xf numFmtId="0" fontId="6" fillId="0" borderId="0" xfId="167" applyNumberFormat="1" applyFont="1" applyProtection="1">
      <protection locked="0"/>
    </xf>
    <xf numFmtId="268" fontId="6" fillId="0" borderId="0" xfId="167" applyNumberFormat="1" applyFont="1" applyProtection="1">
      <protection locked="0"/>
    </xf>
    <xf numFmtId="179" fontId="6" fillId="13" borderId="0" xfId="167" applyNumberFormat="1" applyFont="1" applyFill="1" applyProtection="1">
      <protection locked="0"/>
    </xf>
    <xf numFmtId="232" fontId="6" fillId="13" borderId="0" xfId="167" applyNumberFormat="1" applyFont="1" applyFill="1" applyProtection="1">
      <protection locked="0"/>
    </xf>
    <xf numFmtId="268" fontId="6" fillId="0" borderId="0" xfId="167" applyNumberFormat="1" applyFont="1" applyAlignment="1"/>
    <xf numFmtId="270" fontId="6" fillId="0" borderId="0" xfId="167" applyNumberFormat="1" applyFont="1"/>
    <xf numFmtId="10" fontId="73" fillId="0" borderId="0" xfId="3" applyNumberFormat="1" applyFont="1" applyBorder="1" applyAlignment="1"/>
    <xf numFmtId="270" fontId="6" fillId="0" borderId="0" xfId="167" applyNumberFormat="1" applyFont="1" applyAlignment="1">
      <alignment horizontal="center"/>
    </xf>
    <xf numFmtId="3" fontId="6" fillId="0" borderId="0" xfId="167" applyNumberFormat="1" applyFont="1"/>
    <xf numFmtId="3" fontId="6" fillId="13" borderId="8" xfId="167" applyNumberFormat="1" applyFont="1" applyFill="1" applyBorder="1"/>
    <xf numFmtId="3" fontId="6" fillId="13" borderId="0" xfId="167" applyNumberFormat="1" applyFont="1" applyFill="1" applyBorder="1"/>
    <xf numFmtId="3" fontId="6" fillId="0" borderId="0" xfId="167" applyNumberFormat="1" applyFont="1" applyFill="1" applyBorder="1"/>
    <xf numFmtId="0" fontId="53" fillId="0" borderId="0" xfId="317" applyNumberFormat="1" applyFont="1" applyBorder="1"/>
    <xf numFmtId="0" fontId="53" fillId="0" borderId="0" xfId="317" applyNumberFormat="1" applyFont="1" applyBorder="1" applyAlignment="1"/>
    <xf numFmtId="3" fontId="6" fillId="13" borderId="0" xfId="167" applyNumberFormat="1" applyFont="1" applyFill="1"/>
    <xf numFmtId="0" fontId="53" fillId="0" borderId="0" xfId="317" applyNumberFormat="1" applyFont="1"/>
    <xf numFmtId="3" fontId="6" fillId="0" borderId="0" xfId="167" applyNumberFormat="1" applyFont="1" applyAlignment="1">
      <alignment horizontal="fill"/>
    </xf>
    <xf numFmtId="42" fontId="6" fillId="0" borderId="2" xfId="167" applyNumberFormat="1" applyFont="1" applyFill="1" applyBorder="1" applyAlignment="1">
      <alignment horizontal="right"/>
    </xf>
    <xf numFmtId="3" fontId="6" fillId="0" borderId="0" xfId="167" applyNumberFormat="1" applyFont="1" applyFill="1" applyAlignment="1">
      <alignment horizontal="fill"/>
    </xf>
    <xf numFmtId="1" fontId="6" fillId="14" borderId="1" xfId="2" applyNumberFormat="1" applyFont="1" applyFill="1" applyBorder="1" applyAlignment="1">
      <alignment horizontal="right"/>
    </xf>
    <xf numFmtId="1" fontId="6" fillId="14" borderId="0" xfId="2" applyNumberFormat="1" applyFont="1" applyFill="1" applyBorder="1" applyAlignment="1">
      <alignment horizontal="right"/>
    </xf>
    <xf numFmtId="164" fontId="6" fillId="0" borderId="0" xfId="2" applyNumberFormat="1" applyFont="1" applyFill="1" applyBorder="1" applyAlignment="1">
      <alignment horizontal="right"/>
    </xf>
    <xf numFmtId="269" fontId="6" fillId="0" borderId="0" xfId="167" applyNumberFormat="1" applyFont="1" applyFill="1" applyAlignment="1"/>
    <xf numFmtId="0" fontId="2" fillId="0" borderId="0" xfId="167" applyFill="1" applyBorder="1" applyAlignment="1"/>
    <xf numFmtId="164" fontId="6" fillId="0" borderId="0" xfId="2" applyNumberFormat="1" applyFont="1" applyFill="1" applyBorder="1" applyAlignment="1"/>
    <xf numFmtId="0" fontId="73" fillId="0" borderId="0" xfId="167" applyNumberFormat="1" applyFont="1"/>
    <xf numFmtId="0" fontId="6" fillId="0" borderId="8" xfId="167" applyNumberFormat="1" applyFont="1" applyBorder="1" applyAlignment="1">
      <alignment horizontal="centerContinuous"/>
    </xf>
    <xf numFmtId="42" fontId="6" fillId="0" borderId="0" xfId="167" applyNumberFormat="1" applyFont="1"/>
    <xf numFmtId="49" fontId="6" fillId="13" borderId="0" xfId="167" applyNumberFormat="1" applyFont="1" applyFill="1"/>
    <xf numFmtId="0" fontId="93" fillId="0" borderId="0" xfId="167" applyNumberFormat="1" applyFont="1" applyFill="1" applyAlignment="1">
      <alignment horizontal="center"/>
    </xf>
    <xf numFmtId="164" fontId="6" fillId="13" borderId="0" xfId="2" applyNumberFormat="1" applyFont="1" applyFill="1" applyAlignment="1"/>
    <xf numFmtId="164" fontId="6" fillId="13" borderId="8" xfId="2" applyNumberFormat="1" applyFont="1" applyFill="1" applyBorder="1" applyAlignment="1"/>
    <xf numFmtId="164" fontId="6" fillId="0" borderId="0" xfId="2" applyNumberFormat="1" applyFont="1" applyFill="1" applyAlignment="1"/>
    <xf numFmtId="165" fontId="6" fillId="13" borderId="8" xfId="167" applyNumberFormat="1" applyFont="1" applyFill="1" applyBorder="1" applyAlignment="1"/>
    <xf numFmtId="179" fontId="53" fillId="0" borderId="0" xfId="317" applyBorder="1" applyAlignment="1"/>
    <xf numFmtId="44" fontId="2" fillId="0" borderId="0" xfId="1" applyNumberFormat="1"/>
    <xf numFmtId="0" fontId="0" fillId="0" borderId="0" xfId="0" applyAlignment="1">
      <alignment horizontal="center"/>
    </xf>
    <xf numFmtId="43" fontId="0" fillId="0" borderId="0" xfId="330" applyFont="1"/>
    <xf numFmtId="272" fontId="0" fillId="0" borderId="0" xfId="331" applyNumberFormat="1" applyFont="1"/>
    <xf numFmtId="43" fontId="0" fillId="0" borderId="0" xfId="0" applyNumberFormat="1"/>
    <xf numFmtId="0" fontId="98" fillId="0" borderId="0" xfId="0" applyFont="1"/>
    <xf numFmtId="0" fontId="99" fillId="0" borderId="0" xfId="0" applyFont="1"/>
    <xf numFmtId="0" fontId="98" fillId="0" borderId="8" xfId="0" applyFont="1" applyBorder="1" applyAlignment="1">
      <alignment horizontal="center"/>
    </xf>
    <xf numFmtId="0" fontId="98" fillId="0" borderId="8" xfId="0" applyFont="1" applyBorder="1" applyAlignment="1">
      <alignment horizontal="center" wrapText="1"/>
    </xf>
    <xf numFmtId="0" fontId="100" fillId="0" borderId="8" xfId="0" applyFont="1" applyFill="1" applyBorder="1" applyAlignment="1">
      <alignment horizontal="center" wrapText="1"/>
    </xf>
    <xf numFmtId="0" fontId="98" fillId="0" borderId="0" xfId="0" applyFont="1" applyFill="1" applyBorder="1" applyAlignment="1">
      <alignment horizontal="center" wrapText="1"/>
    </xf>
    <xf numFmtId="0" fontId="0" fillId="0" borderId="0" xfId="0" applyFill="1"/>
    <xf numFmtId="0" fontId="0" fillId="0" borderId="1" xfId="0" applyFill="1" applyBorder="1"/>
    <xf numFmtId="0" fontId="0" fillId="0" borderId="1" xfId="0" applyBorder="1"/>
    <xf numFmtId="0" fontId="0" fillId="0" borderId="0" xfId="0" applyAlignment="1">
      <alignment horizontal="right"/>
    </xf>
    <xf numFmtId="274" fontId="0" fillId="0" borderId="0" xfId="0" applyNumberFormat="1"/>
    <xf numFmtId="1" fontId="0" fillId="0" borderId="0" xfId="0" applyNumberFormat="1"/>
    <xf numFmtId="1" fontId="101" fillId="0" borderId="0" xfId="0" applyNumberFormat="1" applyFont="1" applyFill="1"/>
    <xf numFmtId="0" fontId="101" fillId="0" borderId="0" xfId="0" applyFont="1" applyAlignment="1">
      <alignment horizontal="center"/>
    </xf>
    <xf numFmtId="3" fontId="2" fillId="16" borderId="9" xfId="329" applyNumberFormat="1" applyFont="1" applyFill="1" applyBorder="1"/>
    <xf numFmtId="0" fontId="6" fillId="0" borderId="0" xfId="174" applyFont="1" applyBorder="1" applyAlignment="1">
      <alignment horizontal="right"/>
    </xf>
    <xf numFmtId="0" fontId="73" fillId="0" borderId="0" xfId="167" applyFont="1" applyBorder="1" applyAlignment="1">
      <alignment horizontal="center"/>
    </xf>
    <xf numFmtId="0" fontId="101" fillId="0" borderId="1" xfId="0" quotePrefix="1" applyFont="1" applyFill="1" applyBorder="1"/>
    <xf numFmtId="273" fontId="0" fillId="0" borderId="0" xfId="0" applyNumberFormat="1" applyFill="1"/>
    <xf numFmtId="0" fontId="6" fillId="0" borderId="0" xfId="167" applyNumberFormat="1" applyFont="1" applyAlignment="1">
      <alignment horizontal="right"/>
    </xf>
    <xf numFmtId="270" fontId="6" fillId="13" borderId="8" xfId="167" applyNumberFormat="1" applyFont="1" applyFill="1" applyBorder="1" applyAlignment="1"/>
    <xf numFmtId="3" fontId="6" fillId="0" borderId="0" xfId="2" applyNumberFormat="1" applyFont="1" applyFill="1" applyBorder="1" applyAlignment="1">
      <alignment horizontal="right"/>
    </xf>
    <xf numFmtId="179" fontId="6" fillId="0" borderId="0" xfId="317" applyFont="1" applyFill="1" applyAlignment="1"/>
    <xf numFmtId="0" fontId="92" fillId="0" borderId="0" xfId="317" applyNumberFormat="1" applyFont="1"/>
    <xf numFmtId="3" fontId="6" fillId="14" borderId="0" xfId="2" applyNumberFormat="1" applyFont="1" applyFill="1" applyBorder="1" applyAlignment="1">
      <alignment horizontal="right"/>
    </xf>
    <xf numFmtId="3" fontId="6" fillId="14" borderId="1" xfId="2" applyNumberFormat="1" applyFont="1" applyFill="1" applyBorder="1" applyAlignment="1">
      <alignment horizontal="right"/>
    </xf>
    <xf numFmtId="0" fontId="8" fillId="0" borderId="9" xfId="317" applyNumberFormat="1" applyFont="1" applyBorder="1" applyAlignment="1">
      <alignment horizontal="right"/>
    </xf>
    <xf numFmtId="229" fontId="2" fillId="0" borderId="9" xfId="317" applyNumberFormat="1" applyFont="1" applyBorder="1"/>
    <xf numFmtId="3" fontId="2" fillId="16" borderId="9" xfId="317" applyNumberFormat="1" applyFont="1" applyFill="1" applyBorder="1"/>
    <xf numFmtId="0" fontId="8" fillId="0" borderId="9" xfId="317" applyNumberFormat="1" applyFont="1" applyFill="1" applyBorder="1" applyAlignment="1">
      <alignment horizontal="right"/>
    </xf>
    <xf numFmtId="3" fontId="2" fillId="0" borderId="9" xfId="317" applyNumberFormat="1" applyFont="1" applyBorder="1"/>
    <xf numFmtId="229" fontId="2" fillId="16" borderId="9" xfId="317" applyNumberFormat="1" applyFont="1" applyFill="1" applyBorder="1"/>
    <xf numFmtId="10" fontId="2" fillId="0" borderId="9" xfId="317" applyNumberFormat="1" applyFont="1" applyBorder="1"/>
    <xf numFmtId="43" fontId="53" fillId="16" borderId="0" xfId="2" applyFont="1" applyFill="1" applyBorder="1" applyAlignment="1"/>
    <xf numFmtId="10" fontId="53" fillId="0" borderId="0" xfId="3" applyNumberFormat="1" applyFont="1" applyBorder="1" applyAlignment="1"/>
    <xf numFmtId="43" fontId="53" fillId="0" borderId="0" xfId="2" applyFont="1" applyBorder="1" applyAlignment="1"/>
    <xf numFmtId="229" fontId="6" fillId="0" borderId="10" xfId="317" applyNumberFormat="1" applyFont="1" applyBorder="1" applyAlignment="1"/>
    <xf numFmtId="0" fontId="53" fillId="0" borderId="0" xfId="317" applyNumberFormat="1" applyFont="1" applyFill="1" applyAlignment="1"/>
    <xf numFmtId="0" fontId="79" fillId="0" borderId="0" xfId="317" applyNumberFormat="1" applyFont="1"/>
    <xf numFmtId="166" fontId="6" fillId="0" borderId="0" xfId="4" applyNumberFormat="1" applyFont="1" applyFill="1"/>
    <xf numFmtId="166" fontId="6" fillId="0" borderId="0" xfId="4" applyNumberFormat="1" applyFont="1" applyFill="1" applyAlignment="1">
      <alignment horizontal="center"/>
    </xf>
    <xf numFmtId="166" fontId="6" fillId="0" borderId="0" xfId="4" applyNumberFormat="1" applyFont="1" applyFill="1" applyAlignment="1">
      <alignment horizontal="right"/>
    </xf>
    <xf numFmtId="166" fontId="6" fillId="0" borderId="0" xfId="4" applyNumberFormat="1" applyFont="1" applyFill="1" applyAlignment="1"/>
    <xf numFmtId="3" fontId="6" fillId="16" borderId="0" xfId="167" applyNumberFormat="1" applyFont="1" applyFill="1" applyBorder="1" applyAlignment="1"/>
    <xf numFmtId="0" fontId="73" fillId="0" borderId="0" xfId="167" applyFont="1" applyBorder="1" applyAlignment="1">
      <alignment horizontal="left"/>
    </xf>
    <xf numFmtId="164" fontId="2" fillId="16" borderId="9" xfId="2" applyNumberFormat="1" applyFont="1" applyFill="1" applyBorder="1" applyAlignment="1"/>
    <xf numFmtId="10" fontId="2" fillId="0" borderId="9" xfId="3" applyNumberFormat="1" applyFont="1" applyBorder="1" applyAlignment="1"/>
    <xf numFmtId="10" fontId="53" fillId="0" borderId="0" xfId="167" applyNumberFormat="1" applyFont="1" applyBorder="1" applyAlignment="1"/>
    <xf numFmtId="0" fontId="102" fillId="0" borderId="0" xfId="167" applyFont="1" applyBorder="1" applyAlignment="1"/>
    <xf numFmtId="0" fontId="8" fillId="0" borderId="9" xfId="317" applyNumberFormat="1" applyFont="1" applyBorder="1" applyAlignment="1">
      <alignment vertical="center"/>
    </xf>
    <xf numFmtId="9" fontId="2" fillId="0" borderId="9" xfId="317" applyNumberFormat="1" applyFont="1" applyBorder="1"/>
    <xf numFmtId="164" fontId="2" fillId="0" borderId="9" xfId="2" applyNumberFormat="1" applyFont="1" applyBorder="1" applyAlignment="1"/>
    <xf numFmtId="0" fontId="8" fillId="0" borderId="0" xfId="317" applyNumberFormat="1" applyFont="1" applyBorder="1" applyAlignment="1">
      <alignment vertical="center"/>
    </xf>
    <xf numFmtId="229" fontId="2" fillId="16" borderId="0" xfId="317" applyNumberFormat="1" applyFont="1" applyFill="1" applyBorder="1"/>
    <xf numFmtId="10" fontId="2" fillId="0" borderId="0" xfId="317" applyNumberFormat="1" applyFont="1" applyBorder="1"/>
    <xf numFmtId="10" fontId="2" fillId="0" borderId="0" xfId="3" applyNumberFormat="1" applyFont="1" applyBorder="1" applyAlignment="1"/>
    <xf numFmtId="0" fontId="0" fillId="0" borderId="0" xfId="167" applyNumberFormat="1" applyFont="1" applyBorder="1" applyAlignment="1">
      <alignment horizontal="right"/>
    </xf>
    <xf numFmtId="164" fontId="53" fillId="0" borderId="0" xfId="2" applyNumberFormat="1" applyFont="1" applyBorder="1" applyAlignment="1"/>
    <xf numFmtId="0" fontId="0" fillId="0" borderId="0" xfId="167" applyNumberFormat="1" applyFont="1" applyBorder="1" applyAlignment="1">
      <alignment horizontal="center"/>
    </xf>
    <xf numFmtId="229" fontId="53" fillId="0" borderId="0" xfId="167" applyNumberFormat="1" applyFont="1" applyFill="1" applyBorder="1" applyAlignment="1"/>
    <xf numFmtId="164" fontId="53" fillId="0" borderId="0" xfId="167" applyNumberFormat="1" applyFont="1" applyFill="1" applyBorder="1" applyAlignment="1"/>
    <xf numFmtId="0" fontId="0" fillId="0" borderId="0" xfId="167" applyFont="1" applyFill="1" applyBorder="1" applyAlignment="1"/>
    <xf numFmtId="0" fontId="74" fillId="0" borderId="0" xfId="167" applyNumberFormat="1" applyFont="1" applyBorder="1" applyAlignment="1"/>
    <xf numFmtId="164" fontId="53" fillId="0" borderId="0" xfId="2" applyNumberFormat="1" applyFont="1" applyFill="1" applyBorder="1" applyAlignment="1"/>
    <xf numFmtId="3" fontId="6" fillId="16" borderId="0" xfId="167" applyNumberFormat="1" applyFont="1" applyFill="1" applyAlignment="1">
      <alignment vertical="top"/>
    </xf>
    <xf numFmtId="166" fontId="20" fillId="0" borderId="0" xfId="4" applyNumberFormat="1" applyFont="1" applyFill="1" applyAlignment="1">
      <alignment horizontal="center"/>
    </xf>
    <xf numFmtId="166" fontId="74" fillId="0" borderId="0" xfId="4" applyNumberFormat="1" applyFont="1" applyFill="1" applyAlignment="1">
      <alignment horizontal="center"/>
    </xf>
    <xf numFmtId="3" fontId="6" fillId="16" borderId="0" xfId="167" applyNumberFormat="1" applyFont="1" applyFill="1" applyAlignment="1"/>
    <xf numFmtId="229" fontId="6" fillId="13" borderId="1" xfId="167" applyNumberFormat="1" applyFont="1" applyFill="1" applyBorder="1" applyAlignment="1" applyProtection="1">
      <protection locked="0"/>
    </xf>
    <xf numFmtId="166" fontId="53" fillId="0" borderId="0" xfId="4" applyNumberFormat="1" applyFont="1" applyFill="1" applyAlignment="1" applyProtection="1"/>
    <xf numFmtId="166" fontId="53" fillId="0" borderId="0" xfId="4" applyNumberFormat="1" applyFont="1" applyFill="1" applyAlignment="1"/>
    <xf numFmtId="166" fontId="82" fillId="0" borderId="0" xfId="4" applyNumberFormat="1" applyFont="1" applyFill="1" applyAlignment="1"/>
    <xf numFmtId="166" fontId="82" fillId="0" borderId="0" xfId="4" applyNumberFormat="1" applyFont="1" applyFill="1"/>
    <xf numFmtId="166" fontId="82" fillId="0" borderId="0" xfId="4" applyNumberFormat="1" applyFont="1" applyFill="1" applyAlignment="1">
      <alignment horizontal="fill"/>
    </xf>
    <xf numFmtId="166" fontId="37" fillId="0" borderId="0" xfId="4" applyNumberFormat="1" applyFont="1" applyFill="1" applyAlignment="1"/>
    <xf numFmtId="166" fontId="79" fillId="0" borderId="0" xfId="4" applyNumberFormat="1" applyFont="1" applyFill="1"/>
    <xf numFmtId="166" fontId="78" fillId="0" borderId="0" xfId="4" applyNumberFormat="1" applyFont="1" applyFill="1" applyAlignment="1"/>
    <xf numFmtId="166" fontId="37" fillId="0" borderId="0" xfId="4" applyNumberFormat="1" applyFont="1" applyFill="1"/>
    <xf numFmtId="179" fontId="14" fillId="0" borderId="0" xfId="317" applyFont="1" applyFill="1" applyBorder="1" applyAlignment="1"/>
    <xf numFmtId="179" fontId="53" fillId="0" borderId="0" xfId="317" applyFill="1" applyBorder="1" applyAlignment="1"/>
    <xf numFmtId="179" fontId="14" fillId="0" borderId="0" xfId="317" applyFont="1" applyFill="1" applyBorder="1" applyAlignment="1">
      <alignment horizontal="right"/>
    </xf>
    <xf numFmtId="179" fontId="53" fillId="0" borderId="0" xfId="317" applyFill="1" applyBorder="1" applyAlignment="1">
      <alignment horizontal="right"/>
    </xf>
    <xf numFmtId="0" fontId="6" fillId="0" borderId="0" xfId="317" applyNumberFormat="1" applyFont="1" applyFill="1" applyBorder="1" applyAlignment="1" applyProtection="1">
      <protection locked="0"/>
    </xf>
    <xf numFmtId="0" fontId="6" fillId="0" borderId="0" xfId="317" applyNumberFormat="1" applyFont="1" applyFill="1" applyBorder="1" applyAlignment="1" applyProtection="1">
      <alignment horizontal="left"/>
      <protection locked="0"/>
    </xf>
    <xf numFmtId="0" fontId="6" fillId="0" borderId="0" xfId="317" applyNumberFormat="1" applyFont="1" applyFill="1" applyBorder="1" applyProtection="1">
      <protection locked="0"/>
    </xf>
    <xf numFmtId="0" fontId="6" fillId="0" borderId="0" xfId="317" applyNumberFormat="1" applyFont="1" applyFill="1" applyBorder="1"/>
    <xf numFmtId="0" fontId="6" fillId="0" borderId="0" xfId="317" applyNumberFormat="1" applyFont="1" applyFill="1" applyBorder="1" applyAlignment="1" applyProtection="1">
      <alignment horizontal="right"/>
      <protection locked="0"/>
    </xf>
    <xf numFmtId="0" fontId="53" fillId="0" borderId="0" xfId="317" applyNumberFormat="1" applyFont="1" applyFill="1" applyBorder="1"/>
    <xf numFmtId="0" fontId="73" fillId="0" borderId="0" xfId="317" applyNumberFormat="1" applyFont="1" applyFill="1" applyBorder="1"/>
    <xf numFmtId="3" fontId="6" fillId="0" borderId="0" xfId="317" applyNumberFormat="1" applyFont="1" applyFill="1" applyBorder="1" applyAlignment="1"/>
    <xf numFmtId="0" fontId="73" fillId="0" borderId="0" xfId="317" applyNumberFormat="1" applyFont="1" applyFill="1" applyBorder="1" applyAlignment="1">
      <alignment horizontal="center"/>
    </xf>
    <xf numFmtId="0" fontId="53" fillId="0" borderId="0" xfId="317" applyNumberFormat="1" applyFill="1" applyBorder="1" applyAlignment="1" applyProtection="1">
      <alignment horizontal="center"/>
      <protection locked="0"/>
    </xf>
    <xf numFmtId="49" fontId="6" fillId="13" borderId="0" xfId="317" applyNumberFormat="1" applyFont="1" applyFill="1" applyBorder="1" applyAlignment="1">
      <alignment horizontal="center"/>
    </xf>
    <xf numFmtId="49" fontId="6" fillId="0" borderId="0" xfId="317" applyNumberFormat="1" applyFont="1" applyFill="1" applyBorder="1"/>
    <xf numFmtId="3" fontId="6" fillId="0" borderId="0" xfId="317" applyNumberFormat="1" applyFont="1" applyFill="1" applyBorder="1"/>
    <xf numFmtId="0" fontId="6" fillId="0" borderId="0" xfId="317" applyNumberFormat="1" applyFont="1" applyFill="1" applyBorder="1" applyAlignment="1">
      <alignment horizontal="center"/>
    </xf>
    <xf numFmtId="49" fontId="6" fillId="0" borderId="0" xfId="317" applyNumberFormat="1" applyFont="1" applyFill="1" applyBorder="1" applyAlignment="1">
      <alignment horizontal="center"/>
    </xf>
    <xf numFmtId="3" fontId="53" fillId="0" borderId="0" xfId="317" applyNumberFormat="1" applyFont="1" applyFill="1" applyBorder="1" applyAlignment="1"/>
    <xf numFmtId="0" fontId="53" fillId="0" borderId="0" xfId="317" applyNumberFormat="1" applyFont="1" applyFill="1" applyBorder="1" applyAlignment="1"/>
    <xf numFmtId="0" fontId="6" fillId="0" borderId="0" xfId="317" applyNumberFormat="1" applyFont="1" applyFill="1" applyBorder="1" applyAlignment="1"/>
    <xf numFmtId="3" fontId="20" fillId="0" borderId="0" xfId="317" applyNumberFormat="1" applyFont="1" applyFill="1" applyBorder="1" applyAlignment="1">
      <alignment horizontal="center"/>
    </xf>
    <xf numFmtId="0" fontId="53" fillId="0" borderId="0" xfId="317" applyNumberFormat="1" applyFont="1" applyFill="1" applyBorder="1" applyAlignment="1">
      <alignment horizontal="center"/>
    </xf>
    <xf numFmtId="179" fontId="20" fillId="0" borderId="0" xfId="317" applyFont="1" applyFill="1" applyBorder="1" applyAlignment="1">
      <alignment horizontal="center"/>
    </xf>
    <xf numFmtId="0" fontId="20" fillId="0" borderId="0" xfId="317" applyNumberFormat="1" applyFont="1" applyFill="1" applyBorder="1" applyAlignment="1" applyProtection="1">
      <alignment horizontal="center"/>
      <protection locked="0"/>
    </xf>
    <xf numFmtId="0" fontId="74" fillId="0" borderId="0" xfId="317" applyNumberFormat="1" applyFont="1" applyFill="1" applyBorder="1" applyAlignment="1">
      <alignment horizontal="center"/>
    </xf>
    <xf numFmtId="0" fontId="20" fillId="0" borderId="0" xfId="317" applyNumberFormat="1" applyFont="1" applyFill="1" applyBorder="1" applyAlignment="1"/>
    <xf numFmtId="0" fontId="103" fillId="0" borderId="0" xfId="317" applyNumberFormat="1" applyFont="1" applyFill="1" applyBorder="1" applyAlignment="1" applyProtection="1">
      <alignment horizontal="center"/>
      <protection locked="0"/>
    </xf>
    <xf numFmtId="3" fontId="53" fillId="0" borderId="0" xfId="317" applyNumberFormat="1" applyFill="1" applyBorder="1" applyAlignment="1">
      <alignment horizontal="center"/>
    </xf>
    <xf numFmtId="3" fontId="6" fillId="0" borderId="0" xfId="317" applyNumberFormat="1" applyFont="1" applyFill="1" applyBorder="1" applyAlignment="1">
      <alignment horizontal="center"/>
    </xf>
    <xf numFmtId="3" fontId="6" fillId="13" borderId="0" xfId="317" applyNumberFormat="1" applyFont="1" applyFill="1" applyBorder="1" applyAlignment="1"/>
    <xf numFmtId="41" fontId="6" fillId="13" borderId="0" xfId="317" applyNumberFormat="1" applyFont="1" applyFill="1" applyBorder="1" applyAlignment="1"/>
    <xf numFmtId="10" fontId="6" fillId="0" borderId="0" xfId="317" applyNumberFormat="1" applyFont="1" applyFill="1" applyBorder="1" applyAlignment="1"/>
    <xf numFmtId="10" fontId="0" fillId="0" borderId="0" xfId="3" applyNumberFormat="1" applyFont="1" applyFill="1" applyBorder="1" applyAlignment="1"/>
    <xf numFmtId="10" fontId="20" fillId="0" borderId="0" xfId="317" applyNumberFormat="1" applyFont="1" applyFill="1" applyBorder="1" applyAlignment="1"/>
    <xf numFmtId="3" fontId="74" fillId="0" borderId="0" xfId="317" applyNumberFormat="1" applyFont="1" applyFill="1" applyBorder="1" applyAlignment="1"/>
    <xf numFmtId="266" fontId="20" fillId="0" borderId="0" xfId="317" applyNumberFormat="1" applyFont="1" applyFill="1" applyBorder="1" applyAlignment="1"/>
    <xf numFmtId="49" fontId="53" fillId="0" borderId="0" xfId="317" applyNumberFormat="1" applyFont="1" applyFill="1" applyBorder="1" applyAlignment="1">
      <alignment horizontal="center"/>
    </xf>
    <xf numFmtId="179" fontId="6" fillId="0" borderId="0" xfId="317" applyFont="1" applyFill="1" applyBorder="1" applyAlignment="1">
      <alignment horizontal="center"/>
    </xf>
    <xf numFmtId="49" fontId="53" fillId="0" borderId="0" xfId="317" applyNumberFormat="1" applyFill="1" applyBorder="1" applyAlignment="1">
      <alignment horizontal="center"/>
    </xf>
    <xf numFmtId="0" fontId="20" fillId="0" borderId="0" xfId="317" applyNumberFormat="1" applyFont="1" applyFill="1" applyBorder="1" applyAlignment="1">
      <alignment horizontal="center"/>
    </xf>
    <xf numFmtId="3" fontId="53" fillId="0" borderId="0" xfId="317" applyNumberFormat="1" applyFont="1" applyFill="1" applyBorder="1" applyAlignment="1">
      <alignment horizontal="center"/>
    </xf>
    <xf numFmtId="49" fontId="74" fillId="0" borderId="0" xfId="317" applyNumberFormat="1" applyFont="1" applyFill="1" applyBorder="1" applyAlignment="1">
      <alignment horizontal="center"/>
    </xf>
    <xf numFmtId="179" fontId="74" fillId="0" borderId="0" xfId="317" applyFont="1" applyFill="1" applyBorder="1" applyAlignment="1"/>
    <xf numFmtId="3" fontId="20" fillId="0" borderId="0" xfId="317" applyNumberFormat="1" applyFont="1" applyFill="1" applyBorder="1" applyAlignment="1"/>
    <xf numFmtId="10" fontId="20" fillId="0" borderId="0" xfId="3" applyNumberFormat="1" applyFont="1" applyFill="1" applyBorder="1" applyAlignment="1"/>
    <xf numFmtId="0" fontId="53" fillId="0" borderId="0" xfId="317" applyNumberFormat="1" applyFont="1" applyFill="1" applyBorder="1" applyAlignment="1">
      <alignment horizontal="fill"/>
    </xf>
    <xf numFmtId="179" fontId="75" fillId="0" borderId="0" xfId="317" applyFont="1" applyFill="1" applyBorder="1" applyAlignment="1"/>
    <xf numFmtId="3" fontId="76" fillId="0" borderId="0" xfId="317" applyNumberFormat="1" applyFont="1" applyFill="1" applyBorder="1" applyAlignment="1"/>
    <xf numFmtId="267" fontId="6" fillId="0" borderId="0" xfId="317" applyNumberFormat="1" applyFont="1" applyFill="1" applyBorder="1" applyAlignment="1">
      <alignment horizontal="center"/>
    </xf>
    <xf numFmtId="10" fontId="6" fillId="0" borderId="0" xfId="3" applyNumberFormat="1" applyFont="1" applyFill="1" applyBorder="1" applyAlignment="1"/>
    <xf numFmtId="229" fontId="53" fillId="0" borderId="0" xfId="317" applyNumberFormat="1" applyFill="1" applyBorder="1" applyAlignment="1"/>
    <xf numFmtId="0" fontId="76" fillId="0" borderId="0" xfId="317" applyNumberFormat="1" applyFont="1" applyFill="1" applyBorder="1"/>
    <xf numFmtId="0" fontId="74" fillId="0" borderId="0" xfId="2" applyNumberFormat="1" applyFont="1" applyFill="1" applyBorder="1" applyAlignment="1">
      <alignment horizontal="center"/>
    </xf>
    <xf numFmtId="10" fontId="0" fillId="13" borderId="0" xfId="3" applyNumberFormat="1" applyFont="1" applyFill="1" applyBorder="1" applyAlignment="1"/>
    <xf numFmtId="10" fontId="74" fillId="0" borderId="0" xfId="317" applyNumberFormat="1" applyFont="1" applyFill="1" applyBorder="1" applyAlignment="1"/>
    <xf numFmtId="179" fontId="104" fillId="0" borderId="0" xfId="317" applyFont="1" applyFill="1" applyBorder="1" applyAlignment="1"/>
    <xf numFmtId="179" fontId="6" fillId="0" borderId="0" xfId="317" applyFont="1" applyFill="1" applyBorder="1" applyAlignment="1"/>
    <xf numFmtId="49" fontId="14" fillId="0" borderId="0" xfId="317" applyNumberFormat="1" applyFont="1" applyFill="1" applyBorder="1" applyAlignment="1">
      <alignment horizontal="left"/>
    </xf>
    <xf numFmtId="0" fontId="14" fillId="0" borderId="0" xfId="317" applyNumberFormat="1" applyFont="1" applyFill="1" applyBorder="1" applyAlignment="1">
      <alignment horizontal="right"/>
    </xf>
    <xf numFmtId="0" fontId="53" fillId="0" borderId="0" xfId="317" applyNumberFormat="1" applyFill="1" applyBorder="1" applyAlignment="1">
      <alignment horizontal="right"/>
    </xf>
    <xf numFmtId="0" fontId="53" fillId="0" borderId="0" xfId="317" applyNumberFormat="1" applyFont="1" applyFill="1" applyBorder="1" applyAlignment="1">
      <alignment horizontal="right"/>
    </xf>
    <xf numFmtId="49" fontId="53" fillId="0" borderId="0" xfId="317" applyNumberFormat="1" applyFill="1" applyBorder="1" applyAlignment="1">
      <alignment horizontal="left"/>
    </xf>
    <xf numFmtId="179" fontId="6" fillId="0" borderId="0" xfId="317" applyFont="1" applyFill="1" applyBorder="1" applyAlignment="1">
      <alignment horizontal="right"/>
    </xf>
    <xf numFmtId="275" fontId="20" fillId="0" borderId="0" xfId="317" applyNumberFormat="1" applyFont="1" applyFill="1" applyBorder="1" applyAlignment="1">
      <alignment horizontal="center"/>
    </xf>
    <xf numFmtId="179" fontId="74" fillId="0" borderId="24" xfId="317" applyFont="1" applyFill="1" applyBorder="1" applyAlignment="1">
      <alignment horizontal="center" wrapText="1"/>
    </xf>
    <xf numFmtId="179" fontId="74" fillId="0" borderId="7" xfId="317" applyFont="1" applyFill="1" applyBorder="1" applyAlignment="1"/>
    <xf numFmtId="179" fontId="74" fillId="0" borderId="7" xfId="317" applyFont="1" applyFill="1" applyBorder="1" applyAlignment="1">
      <alignment horizontal="center" wrapText="1"/>
    </xf>
    <xf numFmtId="0" fontId="20" fillId="0" borderId="7" xfId="317" applyNumberFormat="1" applyFont="1" applyFill="1" applyBorder="1" applyAlignment="1">
      <alignment horizontal="center" wrapText="1"/>
    </xf>
    <xf numFmtId="179" fontId="74" fillId="0" borderId="9" xfId="317" applyFont="1" applyFill="1" applyBorder="1" applyAlignment="1">
      <alignment horizontal="center" wrapText="1"/>
    </xf>
    <xf numFmtId="3" fontId="20" fillId="0" borderId="9" xfId="317" applyNumberFormat="1" applyFont="1" applyFill="1" applyBorder="1" applyAlignment="1">
      <alignment horizontal="center" wrapText="1"/>
    </xf>
    <xf numFmtId="3" fontId="20" fillId="0" borderId="7" xfId="317" applyNumberFormat="1" applyFont="1" applyFill="1" applyBorder="1" applyAlignment="1">
      <alignment horizontal="center" wrapText="1"/>
    </xf>
    <xf numFmtId="0" fontId="6" fillId="0" borderId="24" xfId="317" applyNumberFormat="1" applyFont="1" applyFill="1" applyBorder="1" applyAlignment="1">
      <alignment wrapText="1"/>
    </xf>
    <xf numFmtId="0" fontId="6" fillId="0" borderId="7" xfId="317" applyNumberFormat="1" applyFont="1" applyFill="1" applyBorder="1" applyAlignment="1">
      <alignment wrapText="1"/>
    </xf>
    <xf numFmtId="0" fontId="6" fillId="0" borderId="7" xfId="317" applyNumberFormat="1" applyFont="1" applyFill="1" applyBorder="1" applyAlignment="1">
      <alignment horizontal="center" wrapText="1"/>
    </xf>
    <xf numFmtId="0" fontId="6" fillId="0" borderId="9" xfId="317" applyNumberFormat="1" applyFont="1" applyFill="1" applyBorder="1" applyAlignment="1">
      <alignment horizontal="center" wrapText="1"/>
    </xf>
    <xf numFmtId="179" fontId="53" fillId="0" borderId="9" xfId="317" applyFill="1" applyBorder="1" applyAlignment="1">
      <alignment horizontal="center" wrapText="1"/>
    </xf>
    <xf numFmtId="3" fontId="6" fillId="0" borderId="7" xfId="317" applyNumberFormat="1" applyFont="1" applyFill="1" applyBorder="1" applyAlignment="1">
      <alignment horizontal="center" wrapText="1"/>
    </xf>
    <xf numFmtId="3" fontId="6" fillId="0" borderId="9" xfId="317" applyNumberFormat="1" applyFont="1" applyFill="1" applyBorder="1" applyAlignment="1">
      <alignment horizontal="center" wrapText="1"/>
    </xf>
    <xf numFmtId="0" fontId="53" fillId="0" borderId="0" xfId="317" applyNumberFormat="1" applyFont="1" applyFill="1" applyBorder="1" applyAlignment="1">
      <alignment wrapText="1"/>
    </xf>
    <xf numFmtId="3" fontId="53" fillId="0" borderId="0" xfId="317" applyNumberFormat="1" applyFont="1" applyFill="1" applyBorder="1" applyAlignment="1">
      <alignment wrapText="1"/>
    </xf>
    <xf numFmtId="179" fontId="53" fillId="0" borderId="0" xfId="317" applyFont="1" applyFill="1" applyBorder="1" applyAlignment="1">
      <alignment wrapText="1"/>
    </xf>
    <xf numFmtId="179" fontId="53" fillId="0" borderId="0" xfId="317" applyFill="1" applyBorder="1" applyAlignment="1">
      <alignment wrapText="1"/>
    </xf>
    <xf numFmtId="0" fontId="6" fillId="0" borderId="10" xfId="317" applyNumberFormat="1" applyFont="1" applyFill="1" applyBorder="1"/>
    <xf numFmtId="0" fontId="6" fillId="0" borderId="11" xfId="317" applyNumberFormat="1" applyFont="1" applyFill="1" applyBorder="1"/>
    <xf numFmtId="3" fontId="6" fillId="0" borderId="11" xfId="317" applyNumberFormat="1" applyFont="1" applyFill="1" applyBorder="1" applyAlignment="1"/>
    <xf numFmtId="179" fontId="53" fillId="0" borderId="10" xfId="317" applyNumberFormat="1" applyFill="1" applyBorder="1" applyAlignment="1"/>
    <xf numFmtId="179" fontId="53" fillId="0" borderId="0" xfId="317" applyNumberFormat="1" applyFill="1" applyBorder="1" applyAlignment="1"/>
    <xf numFmtId="179" fontId="2" fillId="0" borderId="0" xfId="317" applyNumberFormat="1" applyFont="1" applyFill="1" applyBorder="1"/>
    <xf numFmtId="0" fontId="53" fillId="0" borderId="0" xfId="317" quotePrefix="1" applyNumberFormat="1" applyFill="1" applyBorder="1" applyAlignment="1">
      <alignment horizontal="center"/>
    </xf>
    <xf numFmtId="166" fontId="2" fillId="17" borderId="0" xfId="317" applyNumberFormat="1" applyFont="1" applyFill="1" applyBorder="1"/>
    <xf numFmtId="179" fontId="53" fillId="0" borderId="11" xfId="317" applyFill="1" applyBorder="1" applyAlignment="1"/>
    <xf numFmtId="166" fontId="0" fillId="13" borderId="0" xfId="4" applyNumberFormat="1" applyFont="1" applyFill="1" applyBorder="1" applyAlignment="1"/>
    <xf numFmtId="229" fontId="53" fillId="0" borderId="11" xfId="317" applyNumberFormat="1" applyFill="1" applyBorder="1" applyAlignment="1"/>
    <xf numFmtId="10" fontId="0" fillId="0" borderId="11" xfId="3" applyNumberFormat="1" applyFont="1" applyFill="1" applyBorder="1" applyAlignment="1"/>
    <xf numFmtId="229" fontId="53" fillId="0" borderId="11" xfId="317" applyNumberFormat="1" applyFont="1" applyFill="1" applyBorder="1" applyAlignment="1"/>
    <xf numFmtId="229" fontId="53" fillId="13" borderId="0" xfId="317" applyNumberFormat="1" applyFont="1" applyFill="1" applyBorder="1" applyAlignment="1"/>
    <xf numFmtId="5" fontId="6" fillId="13" borderId="0" xfId="4" applyNumberFormat="1" applyFont="1" applyFill="1" applyBorder="1" applyAlignment="1"/>
    <xf numFmtId="229" fontId="6" fillId="0" borderId="11" xfId="4" applyNumberFormat="1" applyFont="1" applyFill="1" applyBorder="1" applyAlignment="1"/>
    <xf numFmtId="179" fontId="77" fillId="0" borderId="0" xfId="317" applyFont="1" applyFill="1" applyBorder="1" applyAlignment="1"/>
    <xf numFmtId="179" fontId="2" fillId="0" borderId="0" xfId="317" applyNumberFormat="1" applyFont="1" applyFill="1" applyBorder="1" applyAlignment="1"/>
    <xf numFmtId="166" fontId="77" fillId="17" borderId="0" xfId="4" applyNumberFormat="1" applyFont="1" applyFill="1" applyBorder="1" applyAlignment="1"/>
    <xf numFmtId="179" fontId="2" fillId="0" borderId="0" xfId="317" applyNumberFormat="1" applyFont="1" applyFill="1" applyBorder="1" applyAlignment="1">
      <alignment wrapText="1"/>
    </xf>
    <xf numFmtId="179" fontId="2" fillId="0" borderId="10" xfId="317" applyNumberFormat="1" applyFont="1" applyFill="1" applyBorder="1" applyAlignment="1"/>
    <xf numFmtId="179" fontId="77" fillId="0" borderId="0" xfId="317" applyNumberFormat="1" applyFont="1" applyFill="1" applyBorder="1" applyAlignment="1"/>
    <xf numFmtId="0" fontId="77" fillId="0" borderId="0" xfId="317" applyNumberFormat="1" applyFont="1" applyFill="1" applyBorder="1" applyAlignment="1">
      <alignment horizontal="center"/>
    </xf>
    <xf numFmtId="5" fontId="6" fillId="0" borderId="11" xfId="4" applyNumberFormat="1" applyFont="1" applyFill="1" applyBorder="1" applyAlignment="1"/>
    <xf numFmtId="179" fontId="53" fillId="0" borderId="10" xfId="317" applyFill="1" applyBorder="1" applyAlignment="1"/>
    <xf numFmtId="179" fontId="77" fillId="0" borderId="11" xfId="317" applyFont="1" applyFill="1" applyBorder="1" applyAlignment="1"/>
    <xf numFmtId="229" fontId="77" fillId="0" borderId="11" xfId="317" applyNumberFormat="1" applyFont="1" applyFill="1" applyBorder="1" applyAlignment="1"/>
    <xf numFmtId="10" fontId="77" fillId="0" borderId="11" xfId="317" applyNumberFormat="1" applyFont="1" applyFill="1" applyBorder="1" applyAlignment="1"/>
    <xf numFmtId="229" fontId="105" fillId="0" borderId="11" xfId="317" applyNumberFormat="1" applyFont="1" applyFill="1" applyBorder="1" applyAlignment="1"/>
    <xf numFmtId="229" fontId="77" fillId="0" borderId="0" xfId="317" applyNumberFormat="1" applyFont="1" applyFill="1" applyBorder="1" applyAlignment="1"/>
    <xf numFmtId="179" fontId="53" fillId="0" borderId="14" xfId="317" applyFill="1" applyBorder="1" applyAlignment="1"/>
    <xf numFmtId="179" fontId="53" fillId="0" borderId="1" xfId="317" applyFill="1" applyBorder="1" applyAlignment="1"/>
    <xf numFmtId="179" fontId="77" fillId="0" borderId="1" xfId="317" applyFont="1" applyFill="1" applyBorder="1" applyAlignment="1"/>
    <xf numFmtId="179" fontId="77" fillId="0" borderId="25" xfId="317" applyFont="1" applyFill="1" applyBorder="1" applyAlignment="1"/>
    <xf numFmtId="229" fontId="77" fillId="0" borderId="25" xfId="317" applyNumberFormat="1" applyFont="1" applyFill="1" applyBorder="1" applyAlignment="1"/>
    <xf numFmtId="10" fontId="77" fillId="0" borderId="25" xfId="317" applyNumberFormat="1" applyFont="1" applyFill="1" applyBorder="1" applyAlignment="1"/>
    <xf numFmtId="229" fontId="105" fillId="0" borderId="25" xfId="317" applyNumberFormat="1" applyFont="1" applyFill="1" applyBorder="1" applyAlignment="1"/>
    <xf numFmtId="229" fontId="77" fillId="0" borderId="1" xfId="317" applyNumberFormat="1" applyFont="1" applyFill="1" applyBorder="1" applyAlignment="1"/>
    <xf numFmtId="229" fontId="6" fillId="0" borderId="0" xfId="317" applyNumberFormat="1" applyFont="1" applyFill="1" applyBorder="1" applyAlignment="1"/>
    <xf numFmtId="229" fontId="6" fillId="0" borderId="0" xfId="4" applyNumberFormat="1" applyFont="1" applyFill="1" applyBorder="1" applyAlignment="1"/>
    <xf numFmtId="5" fontId="6" fillId="0" borderId="0" xfId="4" applyNumberFormat="1" applyFont="1" applyFill="1" applyBorder="1" applyAlignment="1"/>
    <xf numFmtId="1" fontId="6" fillId="0" borderId="0" xfId="2" applyNumberFormat="1" applyFont="1" applyFill="1" applyBorder="1" applyAlignment="1">
      <alignment horizontal="center"/>
    </xf>
    <xf numFmtId="179" fontId="77" fillId="0" borderId="8" xfId="317" applyFont="1" applyFill="1" applyBorder="1" applyAlignment="1"/>
    <xf numFmtId="179" fontId="53" fillId="0" borderId="0" xfId="317" applyFont="1" applyFill="1" applyBorder="1" applyAlignment="1">
      <alignment horizontal="center" vertical="top"/>
    </xf>
    <xf numFmtId="179" fontId="77" fillId="0" borderId="0" xfId="317" applyFont="1" applyFill="1" applyBorder="1" applyAlignment="1">
      <alignment horizontal="left"/>
    </xf>
    <xf numFmtId="179" fontId="77" fillId="0" borderId="0" xfId="317" applyFont="1" applyFill="1" applyBorder="1" applyAlignment="1">
      <alignment horizontal="left" wrapText="1"/>
    </xf>
    <xf numFmtId="179" fontId="53" fillId="0" borderId="0" xfId="317" applyFont="1" applyFill="1" applyBorder="1" applyAlignment="1">
      <alignment horizontal="center"/>
    </xf>
    <xf numFmtId="0" fontId="53" fillId="0" borderId="0" xfId="317" applyNumberFormat="1" applyFont="1" applyFill="1"/>
    <xf numFmtId="0" fontId="18" fillId="0" borderId="0" xfId="332" applyFont="1">
      <alignment vertical="top"/>
    </xf>
    <xf numFmtId="0" fontId="106" fillId="0" borderId="0" xfId="167" applyFont="1"/>
    <xf numFmtId="276" fontId="2" fillId="0" borderId="0" xfId="167" applyNumberFormat="1"/>
    <xf numFmtId="0" fontId="8" fillId="0" borderId="0" xfId="332" applyFont="1">
      <alignment vertical="top"/>
    </xf>
    <xf numFmtId="0" fontId="2" fillId="0" borderId="0" xfId="167"/>
    <xf numFmtId="0" fontId="8" fillId="0" borderId="0" xfId="333" applyFont="1" applyFill="1" applyBorder="1">
      <alignment vertical="top"/>
    </xf>
    <xf numFmtId="0" fontId="107" fillId="16" borderId="1" xfId="167" applyFont="1" applyFill="1" applyBorder="1" applyAlignment="1">
      <alignment horizontal="center"/>
    </xf>
    <xf numFmtId="0" fontId="2" fillId="0" borderId="0" xfId="332" applyFont="1">
      <alignment vertical="top"/>
    </xf>
    <xf numFmtId="49" fontId="8" fillId="0" borderId="1" xfId="333" applyNumberFormat="1" applyFont="1" applyFill="1" applyBorder="1">
      <alignment vertical="top"/>
    </xf>
    <xf numFmtId="0" fontId="2" fillId="0" borderId="0" xfId="167" applyFont="1"/>
    <xf numFmtId="0" fontId="8" fillId="0" borderId="0" xfId="332" applyFont="1" applyAlignment="1">
      <alignment horizontal="center" vertical="top"/>
    </xf>
    <xf numFmtId="276" fontId="8" fillId="0" borderId="0" xfId="167" applyNumberFormat="1" applyFont="1" applyAlignment="1">
      <alignment horizontal="center"/>
    </xf>
    <xf numFmtId="0" fontId="52" fillId="0" borderId="0" xfId="332">
      <alignment vertical="top"/>
    </xf>
    <xf numFmtId="0" fontId="108" fillId="18" borderId="0" xfId="334" applyFont="1" applyFill="1" applyAlignment="1"/>
    <xf numFmtId="0" fontId="109" fillId="18" borderId="0" xfId="335" applyNumberFormat="1" applyFont="1" applyFill="1" applyAlignment="1">
      <alignment horizontal="center" wrapText="1"/>
    </xf>
    <xf numFmtId="229" fontId="77" fillId="0" borderId="0" xfId="335" applyNumberFormat="1" applyFont="1" applyFill="1" applyAlignment="1">
      <alignment horizontal="center" wrapText="1"/>
    </xf>
    <xf numFmtId="229" fontId="109" fillId="18" borderId="0" xfId="335" applyNumberFormat="1" applyFont="1" applyFill="1" applyAlignment="1">
      <alignment horizontal="center" wrapText="1"/>
    </xf>
    <xf numFmtId="0" fontId="8" fillId="10" borderId="26" xfId="332" applyFont="1" applyFill="1" applyBorder="1">
      <alignment vertical="top"/>
    </xf>
    <xf numFmtId="0" fontId="2" fillId="0" borderId="26" xfId="334" quotePrefix="1" applyFont="1" applyFill="1" applyBorder="1" applyAlignment="1">
      <alignment horizontal="left"/>
    </xf>
    <xf numFmtId="42" fontId="107" fillId="19" borderId="4" xfId="332" applyNumberFormat="1" applyFont="1" applyFill="1" applyBorder="1" applyAlignment="1">
      <alignment horizontal="right" vertical="top"/>
    </xf>
    <xf numFmtId="42" fontId="107" fillId="0" borderId="16" xfId="4" applyNumberFormat="1" applyFont="1" applyBorder="1" applyAlignment="1">
      <alignment horizontal="right" vertical="top"/>
    </xf>
    <xf numFmtId="42" fontId="107" fillId="0" borderId="12" xfId="4" applyNumberFormat="1" applyFont="1" applyFill="1" applyBorder="1" applyAlignment="1">
      <alignment horizontal="right" vertical="top"/>
    </xf>
    <xf numFmtId="42" fontId="107" fillId="19" borderId="4" xfId="4" applyNumberFormat="1" applyFont="1" applyFill="1" applyBorder="1" applyAlignment="1">
      <alignment horizontal="right" vertical="top"/>
    </xf>
    <xf numFmtId="42" fontId="107" fillId="0" borderId="0" xfId="4" applyNumberFormat="1" applyFont="1" applyFill="1" applyBorder="1" applyAlignment="1">
      <alignment horizontal="right" vertical="top"/>
    </xf>
    <xf numFmtId="42" fontId="107" fillId="19" borderId="10" xfId="4" applyNumberFormat="1" applyFont="1" applyFill="1" applyBorder="1" applyAlignment="1">
      <alignment horizontal="right" vertical="top"/>
    </xf>
    <xf numFmtId="42" fontId="2" fillId="0" borderId="0" xfId="167" applyNumberFormat="1"/>
    <xf numFmtId="0" fontId="8" fillId="10" borderId="11" xfId="332" applyFont="1" applyFill="1" applyBorder="1">
      <alignment vertical="top"/>
    </xf>
    <xf numFmtId="0" fontId="2" fillId="0" borderId="11" xfId="334" quotePrefix="1" applyFont="1" applyFill="1" applyBorder="1" applyAlignment="1">
      <alignment horizontal="left"/>
    </xf>
    <xf numFmtId="42" fontId="107" fillId="19" borderId="0" xfId="332" applyNumberFormat="1" applyFont="1" applyFill="1" applyBorder="1" applyAlignment="1">
      <alignment horizontal="right" vertical="top"/>
    </xf>
    <xf numFmtId="0" fontId="2" fillId="0" borderId="11" xfId="334" applyFont="1" applyFill="1" applyBorder="1"/>
    <xf numFmtId="0" fontId="8" fillId="10" borderId="25" xfId="332" applyFont="1" applyFill="1" applyBorder="1">
      <alignment vertical="top"/>
    </xf>
    <xf numFmtId="0" fontId="2" fillId="0" borderId="25" xfId="334" applyFont="1" applyFill="1" applyBorder="1"/>
    <xf numFmtId="42" fontId="107" fillId="19" borderId="1" xfId="332" applyNumberFormat="1" applyFont="1" applyFill="1" applyBorder="1" applyAlignment="1">
      <alignment horizontal="right" vertical="top"/>
    </xf>
    <xf numFmtId="42" fontId="107" fillId="0" borderId="15" xfId="4" applyNumberFormat="1" applyFont="1" applyFill="1" applyBorder="1" applyAlignment="1">
      <alignment horizontal="right" vertical="top"/>
    </xf>
    <xf numFmtId="42" fontId="107" fillId="19" borderId="14" xfId="4" applyNumberFormat="1" applyFont="1" applyFill="1" applyBorder="1" applyAlignment="1">
      <alignment horizontal="right" vertical="top"/>
    </xf>
    <xf numFmtId="42" fontId="107" fillId="0" borderId="1" xfId="4" applyNumberFormat="1" applyFont="1" applyFill="1" applyBorder="1" applyAlignment="1">
      <alignment horizontal="right" vertical="top"/>
    </xf>
    <xf numFmtId="0" fontId="8" fillId="10" borderId="0" xfId="332" applyFont="1" applyFill="1">
      <alignment vertical="top"/>
    </xf>
    <xf numFmtId="0" fontId="8" fillId="0" borderId="0" xfId="334" applyFont="1" applyAlignment="1">
      <alignment horizontal="right"/>
    </xf>
    <xf numFmtId="42" fontId="2" fillId="19" borderId="24" xfId="332" applyNumberFormat="1" applyFont="1" applyFill="1" applyBorder="1" applyAlignment="1">
      <alignment horizontal="right" vertical="top"/>
    </xf>
    <xf numFmtId="42" fontId="2" fillId="0" borderId="1" xfId="332" applyNumberFormat="1" applyFont="1" applyBorder="1" applyAlignment="1">
      <alignment horizontal="right" vertical="top"/>
    </xf>
    <xf numFmtId="42" fontId="2" fillId="19" borderId="14" xfId="332" applyNumberFormat="1" applyFont="1" applyFill="1" applyBorder="1" applyAlignment="1">
      <alignment horizontal="right" vertical="top"/>
    </xf>
    <xf numFmtId="42" fontId="2" fillId="0" borderId="7" xfId="332" applyNumberFormat="1" applyFont="1" applyBorder="1" applyAlignment="1">
      <alignment horizontal="right" vertical="top"/>
    </xf>
    <xf numFmtId="0" fontId="2" fillId="0" borderId="0" xfId="332" applyFont="1" applyFill="1" applyBorder="1" applyAlignment="1">
      <alignment horizontal="right" vertical="top"/>
    </xf>
    <xf numFmtId="0" fontId="2" fillId="0" borderId="0" xfId="332" applyFont="1" applyBorder="1" applyAlignment="1">
      <alignment horizontal="right" vertical="top"/>
    </xf>
    <xf numFmtId="42" fontId="0" fillId="0" borderId="0" xfId="2" applyNumberFormat="1" applyFont="1"/>
    <xf numFmtId="42" fontId="107" fillId="0" borderId="16" xfId="4" applyNumberFormat="1" applyFont="1" applyFill="1" applyBorder="1" applyAlignment="1">
      <alignment horizontal="right" vertical="top"/>
    </xf>
    <xf numFmtId="42" fontId="107" fillId="0" borderId="4" xfId="4" applyNumberFormat="1" applyFont="1" applyBorder="1" applyAlignment="1">
      <alignment horizontal="right" vertical="top"/>
    </xf>
    <xf numFmtId="42" fontId="107" fillId="19" borderId="17" xfId="4" applyNumberFormat="1" applyFont="1" applyFill="1" applyBorder="1" applyAlignment="1">
      <alignment horizontal="right" vertical="top"/>
    </xf>
    <xf numFmtId="42" fontId="2" fillId="0" borderId="4" xfId="167" applyNumberFormat="1" applyBorder="1"/>
    <xf numFmtId="42" fontId="107" fillId="19" borderId="0" xfId="4" applyNumberFormat="1" applyFont="1" applyFill="1" applyBorder="1" applyAlignment="1">
      <alignment horizontal="right" vertical="top"/>
    </xf>
    <xf numFmtId="0" fontId="2" fillId="0" borderId="11" xfId="334" applyFont="1" applyBorder="1"/>
    <xf numFmtId="0" fontId="2" fillId="0" borderId="14" xfId="334" applyFont="1" applyFill="1" applyBorder="1"/>
    <xf numFmtId="42" fontId="107" fillId="19" borderId="1" xfId="4" applyNumberFormat="1" applyFont="1" applyFill="1" applyBorder="1" applyAlignment="1">
      <alignment horizontal="right" vertical="top"/>
    </xf>
    <xf numFmtId="42" fontId="107" fillId="19" borderId="24" xfId="4" applyNumberFormat="1" applyFont="1" applyFill="1" applyBorder="1" applyAlignment="1">
      <alignment horizontal="right" vertical="top"/>
    </xf>
    <xf numFmtId="42" fontId="107" fillId="19" borderId="7" xfId="4" applyNumberFormat="1" applyFont="1" applyFill="1" applyBorder="1" applyAlignment="1">
      <alignment horizontal="right" vertical="top"/>
    </xf>
    <xf numFmtId="0" fontId="8" fillId="0" borderId="0" xfId="332" applyFont="1" applyFill="1">
      <alignment vertical="top"/>
    </xf>
    <xf numFmtId="0" fontId="8" fillId="0" borderId="0" xfId="334" applyFont="1" applyFill="1" applyAlignment="1">
      <alignment horizontal="right"/>
    </xf>
    <xf numFmtId="42" fontId="2" fillId="0" borderId="0" xfId="332" applyNumberFormat="1" applyFont="1" applyFill="1" applyBorder="1" applyAlignment="1">
      <alignment horizontal="right" vertical="top"/>
    </xf>
    <xf numFmtId="0" fontId="2" fillId="0" borderId="0" xfId="167" applyFill="1"/>
    <xf numFmtId="0" fontId="2" fillId="10" borderId="0" xfId="334" applyFont="1" applyFill="1" applyAlignment="1">
      <alignment horizontal="right"/>
    </xf>
    <xf numFmtId="37" fontId="2" fillId="10" borderId="0" xfId="334" applyNumberFormat="1" applyFont="1" applyFill="1" applyBorder="1" applyAlignment="1">
      <alignment horizontal="right"/>
    </xf>
    <xf numFmtId="0" fontId="2" fillId="10" borderId="0" xfId="334" applyFont="1" applyFill="1"/>
    <xf numFmtId="0" fontId="2" fillId="0" borderId="26" xfId="334" quotePrefix="1" applyFont="1" applyBorder="1" applyAlignment="1">
      <alignment horizontal="left"/>
    </xf>
    <xf numFmtId="42" fontId="2" fillId="19" borderId="17" xfId="4" applyNumberFormat="1" applyFont="1" applyFill="1" applyBorder="1" applyAlignment="1">
      <alignment horizontal="right" vertical="top"/>
    </xf>
    <xf numFmtId="42" fontId="2" fillId="0" borderId="4" xfId="4" applyNumberFormat="1" applyFont="1" applyBorder="1" applyAlignment="1">
      <alignment horizontal="right" vertical="top"/>
    </xf>
    <xf numFmtId="0" fontId="2" fillId="0" borderId="11" xfId="334" quotePrefix="1" applyFont="1" applyBorder="1" applyAlignment="1">
      <alignment horizontal="left"/>
    </xf>
    <xf numFmtId="42" fontId="2" fillId="19" borderId="10" xfId="332" applyNumberFormat="1" applyFont="1" applyFill="1" applyBorder="1" applyAlignment="1">
      <alignment horizontal="right" vertical="top"/>
    </xf>
    <xf numFmtId="42" fontId="2" fillId="0" borderId="0" xfId="332" applyNumberFormat="1" applyFont="1" applyBorder="1" applyAlignment="1">
      <alignment horizontal="right" vertical="top"/>
    </xf>
    <xf numFmtId="0" fontId="2" fillId="0" borderId="25" xfId="334" applyFont="1" applyBorder="1"/>
    <xf numFmtId="0" fontId="2" fillId="10" borderId="0" xfId="332" applyFont="1" applyFill="1" applyBorder="1" applyAlignment="1">
      <alignment horizontal="right" vertical="top"/>
    </xf>
    <xf numFmtId="0" fontId="2" fillId="10" borderId="0" xfId="167" applyFill="1"/>
    <xf numFmtId="0" fontId="2" fillId="10" borderId="0" xfId="167" applyFill="1" applyAlignment="1">
      <alignment horizontal="right"/>
    </xf>
    <xf numFmtId="0" fontId="8" fillId="0" borderId="26" xfId="167" applyFont="1" applyBorder="1"/>
    <xf numFmtId="0" fontId="2" fillId="0" borderId="26" xfId="332" applyFont="1" applyBorder="1">
      <alignment vertical="top"/>
    </xf>
    <xf numFmtId="42" fontId="107" fillId="19" borderId="17" xfId="332" applyNumberFormat="1" applyFont="1" applyFill="1" applyBorder="1" applyAlignment="1">
      <alignment horizontal="right" vertical="top"/>
    </xf>
    <xf numFmtId="42" fontId="107" fillId="0" borderId="4" xfId="332" applyNumberFormat="1" applyFont="1" applyBorder="1" applyAlignment="1">
      <alignment horizontal="right" vertical="top"/>
    </xf>
    <xf numFmtId="42" fontId="107" fillId="0" borderId="16" xfId="332" applyNumberFormat="1" applyFont="1" applyBorder="1" applyAlignment="1">
      <alignment horizontal="right" vertical="top"/>
    </xf>
    <xf numFmtId="42" fontId="107" fillId="0" borderId="0" xfId="332" applyNumberFormat="1" applyFont="1" applyBorder="1" applyAlignment="1">
      <alignment horizontal="right" vertical="top"/>
    </xf>
    <xf numFmtId="0" fontId="2" fillId="0" borderId="25" xfId="332" applyFont="1" applyBorder="1">
      <alignment vertical="top"/>
    </xf>
    <xf numFmtId="42" fontId="107" fillId="19" borderId="10" xfId="332" applyNumberFormat="1" applyFont="1" applyFill="1" applyBorder="1" applyAlignment="1">
      <alignment horizontal="right" vertical="top"/>
    </xf>
    <xf numFmtId="42" fontId="107" fillId="0" borderId="1" xfId="332" applyNumberFormat="1" applyFont="1" applyBorder="1" applyAlignment="1">
      <alignment horizontal="right" vertical="top"/>
    </xf>
    <xf numFmtId="42" fontId="107" fillId="0" borderId="12" xfId="332" applyNumberFormat="1" applyFont="1" applyBorder="1" applyAlignment="1">
      <alignment horizontal="right" vertical="top"/>
    </xf>
    <xf numFmtId="0" fontId="2" fillId="0" borderId="0" xfId="167" applyBorder="1"/>
    <xf numFmtId="0" fontId="8" fillId="0" borderId="0" xfId="167" applyFont="1"/>
    <xf numFmtId="0" fontId="110" fillId="0" borderId="9" xfId="167" applyFont="1" applyBorder="1" applyAlignment="1">
      <alignment wrapText="1"/>
    </xf>
    <xf numFmtId="0" fontId="110" fillId="0" borderId="9" xfId="167" applyFont="1" applyBorder="1"/>
    <xf numFmtId="0" fontId="2" fillId="0" borderId="27" xfId="167" applyBorder="1" applyAlignment="1">
      <alignment horizontal="center" vertical="top"/>
    </xf>
    <xf numFmtId="14" fontId="2" fillId="0" borderId="27" xfId="167" applyNumberFormat="1" applyBorder="1" applyAlignment="1">
      <alignment vertical="top"/>
    </xf>
    <xf numFmtId="0" fontId="2" fillId="0" borderId="27" xfId="167" applyFont="1" applyFill="1" applyBorder="1" applyAlignment="1">
      <alignment vertical="top"/>
    </xf>
    <xf numFmtId="0" fontId="2" fillId="0" borderId="28" xfId="167" applyBorder="1" applyAlignment="1">
      <alignment horizontal="center" vertical="top"/>
    </xf>
    <xf numFmtId="0" fontId="2" fillId="0" borderId="28" xfId="317" quotePrefix="1" applyNumberFormat="1" applyFont="1" applyFill="1" applyBorder="1" applyAlignment="1">
      <alignment vertical="top" wrapText="1"/>
    </xf>
    <xf numFmtId="0" fontId="2" fillId="0" borderId="28" xfId="317" applyNumberFormat="1" applyFont="1" applyFill="1" applyBorder="1" applyAlignment="1">
      <alignment vertical="top" wrapText="1"/>
    </xf>
    <xf numFmtId="0" fontId="2" fillId="0" borderId="28" xfId="167" applyBorder="1" applyAlignment="1">
      <alignment vertical="top"/>
    </xf>
    <xf numFmtId="0" fontId="2" fillId="0" borderId="29" xfId="166" applyFont="1" applyFill="1" applyBorder="1" applyAlignment="1">
      <alignment horizontal="left" wrapText="1"/>
    </xf>
    <xf numFmtId="0" fontId="2" fillId="0" borderId="30" xfId="167" applyFill="1" applyBorder="1" applyAlignment="1">
      <alignment horizontal="center" vertical="top"/>
    </xf>
    <xf numFmtId="0" fontId="2" fillId="0" borderId="29" xfId="166" applyFont="1" applyFill="1" applyBorder="1" applyAlignment="1">
      <alignment horizontal="left" vertical="center" wrapText="1"/>
    </xf>
    <xf numFmtId="0" fontId="2" fillId="0" borderId="28" xfId="167" applyFill="1" applyBorder="1" applyAlignment="1">
      <alignment horizontal="center" vertical="top"/>
    </xf>
    <xf numFmtId="0" fontId="2" fillId="0" borderId="28" xfId="167" applyFill="1" applyBorder="1" applyAlignment="1">
      <alignment horizontal="center" vertical="top" wrapText="1"/>
    </xf>
    <xf numFmtId="0" fontId="2" fillId="0" borderId="28" xfId="167" applyFill="1" applyBorder="1" applyAlignment="1">
      <alignment vertical="top" wrapText="1"/>
    </xf>
    <xf numFmtId="0" fontId="2" fillId="0" borderId="28" xfId="167" applyBorder="1" applyAlignment="1">
      <alignment horizontal="center" vertical="top" wrapText="1"/>
    </xf>
    <xf numFmtId="0" fontId="2" fillId="0" borderId="28" xfId="167" applyBorder="1" applyAlignment="1">
      <alignment vertical="top" wrapText="1"/>
    </xf>
    <xf numFmtId="3" fontId="6" fillId="20" borderId="0" xfId="317" applyNumberFormat="1" applyFont="1" applyFill="1" applyBorder="1" applyAlignment="1"/>
    <xf numFmtId="41" fontId="6" fillId="13" borderId="4" xfId="317" applyNumberFormat="1" applyFont="1" applyFill="1" applyBorder="1" applyAlignment="1"/>
    <xf numFmtId="164" fontId="6" fillId="0" borderId="4" xfId="2" applyNumberFormat="1" applyFont="1" applyFill="1" applyBorder="1" applyAlignment="1"/>
    <xf numFmtId="164" fontId="6" fillId="20" borderId="0" xfId="2" applyNumberFormat="1" applyFont="1" applyFill="1" applyBorder="1" applyAlignment="1"/>
    <xf numFmtId="267" fontId="0" fillId="13" borderId="0" xfId="3" applyNumberFormat="1" applyFont="1" applyFill="1" applyBorder="1" applyAlignment="1"/>
    <xf numFmtId="275" fontId="20" fillId="0" borderId="0" xfId="317" quotePrefix="1" applyNumberFormat="1" applyFont="1" applyFill="1" applyBorder="1" applyAlignment="1">
      <alignment horizontal="center"/>
    </xf>
    <xf numFmtId="0" fontId="6" fillId="0" borderId="7" xfId="317" applyNumberFormat="1" applyFont="1" applyFill="1" applyBorder="1"/>
    <xf numFmtId="0" fontId="6" fillId="0" borderId="7" xfId="317" quotePrefix="1" applyNumberFormat="1" applyFont="1" applyFill="1" applyBorder="1" applyAlignment="1">
      <alignment horizontal="center"/>
    </xf>
    <xf numFmtId="0" fontId="6" fillId="0" borderId="7" xfId="317" applyNumberFormat="1" applyFont="1" applyFill="1" applyBorder="1" applyAlignment="1">
      <alignment horizontal="center"/>
    </xf>
    <xf numFmtId="0" fontId="6" fillId="0" borderId="9" xfId="317" quotePrefix="1" applyNumberFormat="1" applyFont="1" applyFill="1" applyBorder="1" applyAlignment="1">
      <alignment horizontal="center"/>
    </xf>
    <xf numFmtId="0" fontId="6" fillId="0" borderId="9" xfId="317" applyNumberFormat="1" applyFont="1" applyFill="1" applyBorder="1" applyAlignment="1">
      <alignment horizontal="center"/>
    </xf>
    <xf numFmtId="179" fontId="111" fillId="0" borderId="0" xfId="317" applyFont="1" applyAlignment="1">
      <alignment wrapText="1"/>
    </xf>
    <xf numFmtId="179" fontId="53" fillId="0" borderId="0" xfId="317" quotePrefix="1" applyFill="1" applyBorder="1" applyAlignment="1"/>
    <xf numFmtId="166" fontId="0" fillId="0" borderId="0" xfId="4" applyNumberFormat="1" applyFont="1" applyFill="1" applyBorder="1" applyAlignment="1"/>
    <xf numFmtId="229" fontId="6" fillId="13" borderId="0" xfId="4" applyNumberFormat="1" applyFont="1" applyFill="1" applyBorder="1" applyAlignment="1"/>
    <xf numFmtId="229" fontId="53" fillId="0" borderId="0" xfId="317" applyNumberFormat="1" applyFont="1" applyFill="1" applyBorder="1" applyAlignment="1"/>
    <xf numFmtId="229" fontId="0" fillId="0" borderId="0" xfId="4" applyNumberFormat="1" applyFont="1" applyFill="1" applyBorder="1" applyAlignment="1"/>
    <xf numFmtId="10" fontId="53" fillId="0" borderId="11" xfId="317" applyNumberFormat="1" applyFill="1" applyBorder="1" applyAlignment="1"/>
    <xf numFmtId="229" fontId="75" fillId="0" borderId="11" xfId="317" applyNumberFormat="1" applyFont="1" applyFill="1" applyBorder="1" applyAlignment="1"/>
    <xf numFmtId="3" fontId="6" fillId="14" borderId="0" xfId="317" applyNumberFormat="1" applyFont="1" applyFill="1" applyBorder="1" applyAlignment="1"/>
    <xf numFmtId="41" fontId="6" fillId="14" borderId="0" xfId="317" applyNumberFormat="1" applyFont="1" applyFill="1" applyBorder="1" applyAlignment="1"/>
    <xf numFmtId="179" fontId="53" fillId="0" borderId="10" xfId="317" applyNumberFormat="1" applyFont="1" applyFill="1" applyBorder="1" applyAlignment="1"/>
    <xf numFmtId="179" fontId="6" fillId="0" borderId="0" xfId="317" applyNumberFormat="1" applyFont="1" applyFill="1" applyBorder="1"/>
    <xf numFmtId="179" fontId="6" fillId="0" borderId="0" xfId="317" applyNumberFormat="1" applyFont="1" applyFill="1" applyBorder="1" applyAlignment="1"/>
    <xf numFmtId="229" fontId="0" fillId="14" borderId="0" xfId="4" applyNumberFormat="1" applyFont="1" applyFill="1" applyBorder="1" applyAlignment="1"/>
    <xf numFmtId="179" fontId="6" fillId="0" borderId="0" xfId="317" applyNumberFormat="1" applyFont="1" applyFill="1" applyBorder="1" applyAlignment="1">
      <alignment wrapText="1"/>
    </xf>
    <xf numFmtId="179" fontId="6" fillId="0" borderId="10" xfId="317" applyNumberFormat="1" applyFont="1" applyFill="1" applyBorder="1" applyAlignment="1"/>
    <xf numFmtId="179" fontId="53" fillId="0" borderId="0" xfId="317" applyNumberFormat="1" applyFont="1" applyFill="1" applyBorder="1" applyAlignment="1"/>
    <xf numFmtId="179" fontId="111" fillId="0" borderId="0" xfId="166" applyNumberFormat="1" applyFont="1" applyAlignment="1"/>
    <xf numFmtId="0" fontId="106" fillId="0" borderId="0" xfId="1" applyFont="1"/>
    <xf numFmtId="0" fontId="107" fillId="16" borderId="1" xfId="1" applyFont="1" applyFill="1" applyBorder="1" applyAlignment="1">
      <alignment horizontal="center"/>
    </xf>
    <xf numFmtId="0" fontId="8" fillId="0" borderId="1" xfId="333" applyFont="1" applyFill="1" applyBorder="1">
      <alignment vertical="top"/>
    </xf>
    <xf numFmtId="0" fontId="2" fillId="0" borderId="0" xfId="332" applyFont="1" applyAlignment="1">
      <alignment horizontal="center" vertical="top"/>
    </xf>
    <xf numFmtId="0" fontId="2" fillId="0" borderId="0" xfId="1" applyFont="1" applyAlignment="1">
      <alignment horizontal="center"/>
    </xf>
    <xf numFmtId="229" fontId="109" fillId="18" borderId="0" xfId="335" quotePrefix="1" applyNumberFormat="1" applyFont="1" applyFill="1" applyAlignment="1">
      <alignment horizontal="center" wrapText="1"/>
    </xf>
    <xf numFmtId="0" fontId="2" fillId="0" borderId="17" xfId="334" quotePrefix="1" applyFont="1" applyFill="1" applyBorder="1" applyAlignment="1">
      <alignment horizontal="left"/>
    </xf>
    <xf numFmtId="229" fontId="107" fillId="19" borderId="26" xfId="4" applyNumberFormat="1" applyFont="1" applyFill="1" applyBorder="1" applyAlignment="1">
      <alignment horizontal="right" vertical="top"/>
    </xf>
    <xf numFmtId="229" fontId="107" fillId="0" borderId="26" xfId="4" applyNumberFormat="1" applyFont="1" applyFill="1" applyBorder="1" applyAlignment="1">
      <alignment horizontal="right" vertical="top"/>
    </xf>
    <xf numFmtId="0" fontId="2" fillId="0" borderId="10" xfId="334" quotePrefix="1" applyFont="1" applyFill="1" applyBorder="1" applyAlignment="1">
      <alignment horizontal="left"/>
    </xf>
    <xf numFmtId="229" fontId="107" fillId="19" borderId="11" xfId="4" applyNumberFormat="1" applyFont="1" applyFill="1" applyBorder="1" applyAlignment="1">
      <alignment horizontal="right" vertical="top"/>
    </xf>
    <xf numFmtId="229" fontId="107" fillId="0" borderId="11" xfId="4" applyNumberFormat="1" applyFont="1" applyFill="1" applyBorder="1" applyAlignment="1">
      <alignment horizontal="right" vertical="top"/>
    </xf>
    <xf numFmtId="0" fontId="2" fillId="0" borderId="10" xfId="334" applyFont="1" applyFill="1" applyBorder="1"/>
    <xf numFmtId="229" fontId="107" fillId="19" borderId="25" xfId="4" applyNumberFormat="1" applyFont="1" applyFill="1" applyBorder="1" applyAlignment="1">
      <alignment horizontal="right" vertical="top"/>
    </xf>
    <xf numFmtId="229" fontId="107" fillId="0" borderId="25" xfId="4" applyNumberFormat="1" applyFont="1" applyFill="1" applyBorder="1" applyAlignment="1">
      <alignment horizontal="right" vertical="top"/>
    </xf>
    <xf numFmtId="229" fontId="2" fillId="19" borderId="14" xfId="332" applyNumberFormat="1" applyFont="1" applyFill="1" applyBorder="1" applyAlignment="1">
      <alignment horizontal="right" vertical="top"/>
    </xf>
    <xf numFmtId="229" fontId="2" fillId="0" borderId="14" xfId="332" applyNumberFormat="1" applyFont="1" applyFill="1" applyBorder="1" applyAlignment="1">
      <alignment horizontal="right" vertical="top"/>
    </xf>
    <xf numFmtId="0" fontId="2" fillId="0" borderId="10" xfId="334" applyFont="1" applyBorder="1"/>
    <xf numFmtId="179" fontId="2" fillId="0" borderId="0" xfId="1" applyNumberFormat="1"/>
    <xf numFmtId="229" fontId="2" fillId="0" borderId="0" xfId="1" applyNumberFormat="1"/>
    <xf numFmtId="0" fontId="2" fillId="10" borderId="0" xfId="1" applyFill="1"/>
    <xf numFmtId="0" fontId="2" fillId="10" borderId="0" xfId="1" applyFill="1" applyAlignment="1">
      <alignment horizontal="right"/>
    </xf>
    <xf numFmtId="0" fontId="8" fillId="0" borderId="26" xfId="1" applyFont="1" applyBorder="1"/>
    <xf numFmtId="179" fontId="107" fillId="19" borderId="17" xfId="332" applyNumberFormat="1" applyFont="1" applyFill="1" applyBorder="1" applyAlignment="1">
      <alignment horizontal="right" vertical="top"/>
    </xf>
    <xf numFmtId="179" fontId="107" fillId="0" borderId="17" xfId="332" applyNumberFormat="1" applyFont="1" applyFill="1" applyBorder="1" applyAlignment="1">
      <alignment horizontal="right" vertical="top"/>
    </xf>
    <xf numFmtId="2" fontId="107" fillId="19" borderId="10" xfId="332" applyNumberFormat="1" applyFont="1" applyFill="1" applyBorder="1" applyAlignment="1">
      <alignment horizontal="right" vertical="top"/>
    </xf>
    <xf numFmtId="2" fontId="107" fillId="0" borderId="10" xfId="332" applyNumberFormat="1" applyFont="1" applyFill="1" applyBorder="1" applyAlignment="1">
      <alignment horizontal="right" vertical="top"/>
    </xf>
    <xf numFmtId="179" fontId="2" fillId="19" borderId="24" xfId="332" applyNumberFormat="1" applyFont="1" applyFill="1" applyBorder="1" applyAlignment="1">
      <alignment horizontal="right" vertical="top"/>
    </xf>
    <xf numFmtId="179" fontId="2" fillId="0" borderId="24" xfId="332" applyNumberFormat="1" applyFont="1" applyFill="1" applyBorder="1" applyAlignment="1">
      <alignment horizontal="right" vertical="top"/>
    </xf>
    <xf numFmtId="0" fontId="8" fillId="0" borderId="0" xfId="170" applyFont="1"/>
    <xf numFmtId="0" fontId="2" fillId="0" borderId="0" xfId="170"/>
    <xf numFmtId="0" fontId="110" fillId="0" borderId="9" xfId="170" applyFont="1" applyBorder="1" applyAlignment="1">
      <alignment wrapText="1"/>
    </xf>
    <xf numFmtId="0" fontId="110" fillId="0" borderId="9" xfId="170" applyFont="1" applyBorder="1" applyAlignment="1">
      <alignment horizontal="center" wrapText="1"/>
    </xf>
    <xf numFmtId="0" fontId="110" fillId="0" borderId="9" xfId="170" applyFont="1" applyBorder="1"/>
    <xf numFmtId="14" fontId="2" fillId="0" borderId="27" xfId="170" applyNumberFormat="1" applyBorder="1" applyAlignment="1">
      <alignment horizontal="center" vertical="top"/>
    </xf>
    <xf numFmtId="0" fontId="2" fillId="0" borderId="28" xfId="170" applyBorder="1" applyAlignment="1">
      <alignment vertical="top"/>
    </xf>
    <xf numFmtId="0" fontId="2" fillId="0" borderId="31" xfId="170" applyBorder="1" applyAlignment="1">
      <alignment vertical="top"/>
    </xf>
    <xf numFmtId="164" fontId="2" fillId="10" borderId="0" xfId="330" applyNumberFormat="1" applyFont="1" applyFill="1" applyBorder="1" applyAlignment="1">
      <alignment horizontal="right" vertical="top"/>
    </xf>
    <xf numFmtId="273" fontId="101" fillId="0" borderId="0" xfId="330" applyNumberFormat="1" applyFont="1" applyFill="1"/>
    <xf numFmtId="273" fontId="101" fillId="0" borderId="1" xfId="330" applyNumberFormat="1" applyFont="1" applyFill="1" applyBorder="1"/>
    <xf numFmtId="0" fontId="6" fillId="0" borderId="0" xfId="167" applyNumberFormat="1" applyFont="1" applyAlignment="1">
      <alignment horizontal="right"/>
    </xf>
    <xf numFmtId="0" fontId="2" fillId="0" borderId="0" xfId="1" applyFont="1" applyAlignment="1">
      <alignment horizontal="left" vertical="top" wrapText="1"/>
    </xf>
    <xf numFmtId="0" fontId="10" fillId="0" borderId="0" xfId="1" applyFont="1" applyAlignment="1">
      <alignment horizontal="left" vertical="top" wrapText="1"/>
    </xf>
    <xf numFmtId="0" fontId="6" fillId="0" borderId="17" xfId="167" applyNumberFormat="1" applyFont="1" applyBorder="1" applyAlignment="1">
      <alignment horizontal="center"/>
    </xf>
    <xf numFmtId="0" fontId="6" fillId="0" borderId="4" xfId="167" applyNumberFormat="1" applyFont="1" applyBorder="1" applyAlignment="1">
      <alignment horizontal="center"/>
    </xf>
    <xf numFmtId="0" fontId="6" fillId="0" borderId="16" xfId="167" applyNumberFormat="1" applyFont="1" applyBorder="1" applyAlignment="1">
      <alignment horizontal="center"/>
    </xf>
    <xf numFmtId="0" fontId="6" fillId="0" borderId="0" xfId="167" applyNumberFormat="1" applyFont="1" applyAlignment="1">
      <alignment horizontal="right"/>
    </xf>
    <xf numFmtId="179" fontId="53" fillId="0" borderId="0" xfId="317" applyFont="1" applyFill="1" applyBorder="1" applyAlignment="1">
      <alignment horizontal="left"/>
    </xf>
    <xf numFmtId="179" fontId="53" fillId="0" borderId="0" xfId="317" applyFill="1" applyBorder="1" applyAlignment="1">
      <alignment horizontal="left" wrapText="1"/>
    </xf>
    <xf numFmtId="179" fontId="53" fillId="0" borderId="0" xfId="317" applyFont="1" applyFill="1" applyBorder="1" applyAlignment="1">
      <alignment horizontal="left" wrapText="1"/>
    </xf>
    <xf numFmtId="179" fontId="53" fillId="0" borderId="0" xfId="317" applyFill="1" applyBorder="1" applyAlignment="1">
      <alignment horizontal="left" vertical="top"/>
    </xf>
    <xf numFmtId="179" fontId="53" fillId="0" borderId="0" xfId="317" applyFont="1" applyFill="1" applyBorder="1" applyAlignment="1">
      <alignment horizontal="left" vertical="top"/>
    </xf>
    <xf numFmtId="179" fontId="53" fillId="0" borderId="0" xfId="317" applyFill="1" applyBorder="1" applyAlignment="1">
      <alignment horizontal="left" vertical="top" wrapText="1"/>
    </xf>
    <xf numFmtId="179" fontId="53" fillId="0" borderId="0" xfId="317" applyFont="1" applyFill="1" applyBorder="1" applyAlignment="1">
      <alignment horizontal="left" vertical="top" wrapText="1"/>
    </xf>
    <xf numFmtId="0" fontId="2" fillId="0" borderId="26" xfId="167" applyBorder="1" applyAlignment="1">
      <alignment horizontal="center" vertical="center"/>
    </xf>
    <xf numFmtId="0" fontId="2" fillId="0" borderId="11" xfId="167" applyBorder="1" applyAlignment="1">
      <alignment horizontal="center" vertical="center"/>
    </xf>
    <xf numFmtId="0" fontId="2" fillId="0" borderId="25" xfId="167" applyBorder="1" applyAlignment="1">
      <alignment horizontal="center" vertical="center"/>
    </xf>
    <xf numFmtId="0" fontId="2" fillId="0" borderId="26" xfId="167" applyFill="1" applyBorder="1" applyAlignment="1">
      <alignment horizontal="center" vertical="center" wrapText="1"/>
    </xf>
    <xf numFmtId="0" fontId="2" fillId="0" borderId="11" xfId="167" applyFill="1" applyBorder="1" applyAlignment="1">
      <alignment horizontal="center" vertical="center" wrapText="1"/>
    </xf>
    <xf numFmtId="0" fontId="2" fillId="0" borderId="25" xfId="167" applyFill="1" applyBorder="1" applyAlignment="1">
      <alignment horizontal="center" vertical="center" wrapText="1"/>
    </xf>
    <xf numFmtId="0" fontId="2" fillId="0" borderId="26" xfId="167" applyNumberFormat="1" applyBorder="1" applyAlignment="1">
      <alignment horizontal="left" vertical="top" wrapText="1"/>
    </xf>
    <xf numFmtId="0" fontId="2" fillId="0" borderId="11" xfId="167" applyNumberFormat="1" applyBorder="1" applyAlignment="1">
      <alignment horizontal="left" vertical="top" wrapText="1"/>
    </xf>
    <xf numFmtId="0" fontId="2" fillId="0" borderId="25" xfId="167" applyNumberFormat="1" applyBorder="1" applyAlignment="1">
      <alignment horizontal="left" vertical="top" wrapText="1"/>
    </xf>
    <xf numFmtId="37" fontId="6" fillId="0" borderId="0" xfId="317" applyNumberFormat="1" applyFont="1" applyBorder="1" applyAlignment="1"/>
  </cellXfs>
  <cellStyles count="336">
    <cellStyle name="¢ Currency [1]" xfId="6"/>
    <cellStyle name="¢ Currency [2]" xfId="7"/>
    <cellStyle name="¢ Currency [3]" xfId="8"/>
    <cellStyle name="£ Currency [0]" xfId="9"/>
    <cellStyle name="£ Currency [1]" xfId="10"/>
    <cellStyle name="£ Currency [2]" xfId="11"/>
    <cellStyle name="=C:\WINNT35\SYSTEM32\COMMAND.COM" xfId="5"/>
    <cellStyle name="Actual Date" xfId="318"/>
    <cellStyle name="Basic" xfId="12"/>
    <cellStyle name="black" xfId="13"/>
    <cellStyle name="blu" xfId="14"/>
    <cellStyle name="bot" xfId="15"/>
    <cellStyle name="Bullet" xfId="16"/>
    <cellStyle name="Bullet [0]" xfId="17"/>
    <cellStyle name="Bullet [2]" xfId="18"/>
    <cellStyle name="Bullet [4]" xfId="19"/>
    <cellStyle name="c" xfId="20"/>
    <cellStyle name="c," xfId="21"/>
    <cellStyle name="c_HardInc " xfId="22"/>
    <cellStyle name="c_HardInc _ITC Great Plains Formula 1-12-09a" xfId="23"/>
    <cellStyle name="C00A" xfId="24"/>
    <cellStyle name="C00B" xfId="25"/>
    <cellStyle name="C00L" xfId="26"/>
    <cellStyle name="C01A" xfId="27"/>
    <cellStyle name="C01B" xfId="28"/>
    <cellStyle name="C01H" xfId="29"/>
    <cellStyle name="C01L" xfId="30"/>
    <cellStyle name="C02A" xfId="31"/>
    <cellStyle name="C02B" xfId="32"/>
    <cellStyle name="C02H" xfId="33"/>
    <cellStyle name="C02L" xfId="34"/>
    <cellStyle name="C03A" xfId="35"/>
    <cellStyle name="C03B" xfId="36"/>
    <cellStyle name="C03H" xfId="37"/>
    <cellStyle name="C03L" xfId="38"/>
    <cellStyle name="C04A" xfId="39"/>
    <cellStyle name="C04B" xfId="40"/>
    <cellStyle name="C04H" xfId="41"/>
    <cellStyle name="C04L" xfId="42"/>
    <cellStyle name="C05A" xfId="43"/>
    <cellStyle name="C05B" xfId="44"/>
    <cellStyle name="C05H" xfId="45"/>
    <cellStyle name="C05L" xfId="46"/>
    <cellStyle name="C06A" xfId="47"/>
    <cellStyle name="C06B" xfId="48"/>
    <cellStyle name="C06H" xfId="49"/>
    <cellStyle name="C06L" xfId="50"/>
    <cellStyle name="C07A" xfId="51"/>
    <cellStyle name="C07B" xfId="52"/>
    <cellStyle name="C07H" xfId="53"/>
    <cellStyle name="C07L" xfId="54"/>
    <cellStyle name="c1" xfId="55"/>
    <cellStyle name="c1," xfId="56"/>
    <cellStyle name="c2" xfId="57"/>
    <cellStyle name="c2," xfId="58"/>
    <cellStyle name="c3" xfId="59"/>
    <cellStyle name="cas" xfId="60"/>
    <cellStyle name="Centered Heading" xfId="61"/>
    <cellStyle name="Comma" xfId="330" builtinId="3"/>
    <cellStyle name="Comma  - Style1" xfId="62"/>
    <cellStyle name="Comma  - Style2" xfId="63"/>
    <cellStyle name="Comma  - Style3" xfId="64"/>
    <cellStyle name="Comma  - Style4" xfId="65"/>
    <cellStyle name="Comma  - Style5" xfId="66"/>
    <cellStyle name="Comma  - Style6" xfId="67"/>
    <cellStyle name="Comma  - Style7" xfId="68"/>
    <cellStyle name="Comma  - Style8" xfId="69"/>
    <cellStyle name="Comma [1]" xfId="70"/>
    <cellStyle name="Comma [2]" xfId="71"/>
    <cellStyle name="Comma [3]" xfId="72"/>
    <cellStyle name="Comma 0.0" xfId="73"/>
    <cellStyle name="Comma 0.00" xfId="74"/>
    <cellStyle name="Comma 0.000" xfId="75"/>
    <cellStyle name="Comma 0.0000" xfId="76"/>
    <cellStyle name="Comma 2" xfId="2"/>
    <cellStyle name="Comma 2 2" xfId="77"/>
    <cellStyle name="Comma 2 3" xfId="319"/>
    <cellStyle name="Comma 3" xfId="78"/>
    <cellStyle name="Comma 3 2" xfId="79"/>
    <cellStyle name="Comma 4" xfId="80"/>
    <cellStyle name="Comma Input" xfId="81"/>
    <cellStyle name="Comma0" xfId="82"/>
    <cellStyle name="Company Name" xfId="83"/>
    <cellStyle name="Currency [1]" xfId="84"/>
    <cellStyle name="Currency [2]" xfId="85"/>
    <cellStyle name="Currency [3]" xfId="86"/>
    <cellStyle name="Currency 0.0" xfId="87"/>
    <cellStyle name="Currency 0.00" xfId="88"/>
    <cellStyle name="Currency 0.000" xfId="89"/>
    <cellStyle name="Currency 0.0000" xfId="90"/>
    <cellStyle name="Currency 2" xfId="4"/>
    <cellStyle name="Currency 2 2" xfId="91"/>
    <cellStyle name="Currency 3" xfId="92"/>
    <cellStyle name="Currency 3 2" xfId="93"/>
    <cellStyle name="Currency 4" xfId="94"/>
    <cellStyle name="Currency Input" xfId="95"/>
    <cellStyle name="Currency0" xfId="96"/>
    <cellStyle name="d" xfId="97"/>
    <cellStyle name="d," xfId="98"/>
    <cellStyle name="d1" xfId="99"/>
    <cellStyle name="d1," xfId="100"/>
    <cellStyle name="d2" xfId="101"/>
    <cellStyle name="d2," xfId="102"/>
    <cellStyle name="d3" xfId="103"/>
    <cellStyle name="Dash" xfId="104"/>
    <cellStyle name="Date" xfId="105"/>
    <cellStyle name="Date [Abbreviated]" xfId="106"/>
    <cellStyle name="Date [Long Europe]" xfId="107"/>
    <cellStyle name="Date [Long U.S.]" xfId="108"/>
    <cellStyle name="Date [Short Europe]" xfId="109"/>
    <cellStyle name="Date [Short U.S.]" xfId="110"/>
    <cellStyle name="Date_ITCM 2010 Template" xfId="111"/>
    <cellStyle name="Define$0" xfId="112"/>
    <cellStyle name="Define$1" xfId="113"/>
    <cellStyle name="Define$2" xfId="114"/>
    <cellStyle name="Define0" xfId="115"/>
    <cellStyle name="Define1" xfId="116"/>
    <cellStyle name="Define1x" xfId="117"/>
    <cellStyle name="Define2" xfId="118"/>
    <cellStyle name="Define2x" xfId="119"/>
    <cellStyle name="Dollar" xfId="120"/>
    <cellStyle name="e" xfId="121"/>
    <cellStyle name="e1" xfId="122"/>
    <cellStyle name="e2" xfId="123"/>
    <cellStyle name="Euro" xfId="124"/>
    <cellStyle name="Fixed" xfId="125"/>
    <cellStyle name="FOOTER - Style1" xfId="126"/>
    <cellStyle name="g" xfId="127"/>
    <cellStyle name="general" xfId="128"/>
    <cellStyle name="General [C]" xfId="129"/>
    <cellStyle name="General [R]" xfId="130"/>
    <cellStyle name="Green" xfId="131"/>
    <cellStyle name="grey" xfId="132"/>
    <cellStyle name="HEADER" xfId="320"/>
    <cellStyle name="Header1" xfId="133"/>
    <cellStyle name="Header2" xfId="134"/>
    <cellStyle name="Heading" xfId="135"/>
    <cellStyle name="Heading No Underline" xfId="136"/>
    <cellStyle name="Heading With Underline" xfId="137"/>
    <cellStyle name="Heading1" xfId="138"/>
    <cellStyle name="Heading2" xfId="139"/>
    <cellStyle name="Headline" xfId="140"/>
    <cellStyle name="Highlight" xfId="141"/>
    <cellStyle name="in" xfId="142"/>
    <cellStyle name="Indented [0]" xfId="143"/>
    <cellStyle name="Indented [2]" xfId="144"/>
    <cellStyle name="Indented [4]" xfId="145"/>
    <cellStyle name="Indented [6]" xfId="146"/>
    <cellStyle name="Input [yellow]" xfId="147"/>
    <cellStyle name="Input$0" xfId="148"/>
    <cellStyle name="Input$1" xfId="149"/>
    <cellStyle name="Input$2" xfId="150"/>
    <cellStyle name="Input0" xfId="151"/>
    <cellStyle name="Input1" xfId="152"/>
    <cellStyle name="Input1x" xfId="153"/>
    <cellStyle name="Input2" xfId="154"/>
    <cellStyle name="Input2x" xfId="155"/>
    <cellStyle name="lborder" xfId="156"/>
    <cellStyle name="LeftSubtitle" xfId="157"/>
    <cellStyle name="m" xfId="158"/>
    <cellStyle name="m1" xfId="159"/>
    <cellStyle name="m2" xfId="160"/>
    <cellStyle name="m3" xfId="161"/>
    <cellStyle name="Multiple" xfId="162"/>
    <cellStyle name="Negative" xfId="163"/>
    <cellStyle name="no dec" xfId="164"/>
    <cellStyle name="Normal" xfId="0" builtinId="0"/>
    <cellStyle name="Normal - Style1" xfId="165"/>
    <cellStyle name="Normal 2" xfId="166"/>
    <cellStyle name="Normal 2 2" xfId="321"/>
    <cellStyle name="Normal 2 3" xfId="322"/>
    <cellStyle name="Normal 3" xfId="167"/>
    <cellStyle name="Normal 3 2" xfId="168"/>
    <cellStyle name="Normal 3_ITC-Great Plains Heintz 6-24-08a" xfId="169"/>
    <cellStyle name="Normal 4" xfId="1"/>
    <cellStyle name="Normal 4 2" xfId="170"/>
    <cellStyle name="Normal 4_ITC-Great Plains Heintz 6-24-08a" xfId="171"/>
    <cellStyle name="Normal 5" xfId="172"/>
    <cellStyle name="Normal 6" xfId="173"/>
    <cellStyle name="Normal 7" xfId="317"/>
    <cellStyle name="Normal_Attachment GG (2)" xfId="335"/>
    <cellStyle name="Normal_GRE_Rate_Zones_Allocation_11042004" xfId="174"/>
    <cellStyle name="Normal_Rate Zone Allocation" xfId="329"/>
    <cellStyle name="Normal_Schedule O Info for Mike" xfId="334"/>
    <cellStyle name="Normal_Sheet1" xfId="333"/>
    <cellStyle name="Normal_Sheet3" xfId="332"/>
    <cellStyle name="Output1_Back" xfId="175"/>
    <cellStyle name="p" xfId="176"/>
    <cellStyle name="p_2010 Attachment O  GG_082709" xfId="177"/>
    <cellStyle name="p_2010 Attachment O Template Supporting Work Papers_ITC Midwest" xfId="178"/>
    <cellStyle name="p_2010 Attachment O Template Supporting Work Papers_ITCTransmission" xfId="179"/>
    <cellStyle name="p_2010 Attachment O Template Supporting Work Papers_METC" xfId="180"/>
    <cellStyle name="p_2Mod11" xfId="181"/>
    <cellStyle name="p_aavidmod11.xls Chart 1" xfId="182"/>
    <cellStyle name="p_aavidmod11.xls Chart 2" xfId="183"/>
    <cellStyle name="p_Attachment O &amp; GG" xfId="184"/>
    <cellStyle name="p_charts for capm" xfId="185"/>
    <cellStyle name="p_DCF" xfId="186"/>
    <cellStyle name="p_DCF_2Mod11" xfId="187"/>
    <cellStyle name="p_DCF_aavidmod11.xls Chart 1" xfId="188"/>
    <cellStyle name="p_DCF_aavidmod11.xls Chart 2" xfId="189"/>
    <cellStyle name="p_DCF_charts for capm" xfId="190"/>
    <cellStyle name="p_DCF_DCF5" xfId="191"/>
    <cellStyle name="p_DCF_Template2" xfId="192"/>
    <cellStyle name="p_DCF_Template2_1" xfId="193"/>
    <cellStyle name="p_DCF_VERA" xfId="194"/>
    <cellStyle name="p_DCF_VERA_1" xfId="195"/>
    <cellStyle name="p_DCF_VERA_1_Template2" xfId="196"/>
    <cellStyle name="p_DCF_VERA_aavidmod11.xls Chart 2" xfId="197"/>
    <cellStyle name="p_DCF_VERA_Model02" xfId="198"/>
    <cellStyle name="p_DCF_VERA_Template2" xfId="199"/>
    <cellStyle name="p_DCF_VERA_VERA" xfId="200"/>
    <cellStyle name="p_DCF_VERA_VERA_1" xfId="201"/>
    <cellStyle name="p_DCF_VERA_VERA_2" xfId="202"/>
    <cellStyle name="p_DCF_VERA_VERA_Template2" xfId="203"/>
    <cellStyle name="p_DCF5" xfId="204"/>
    <cellStyle name="p_ITC Great Plains Formula 1-12-09a" xfId="205"/>
    <cellStyle name="p_ITCM 2010 Template" xfId="206"/>
    <cellStyle name="p_ITCMW 2009 Rate" xfId="207"/>
    <cellStyle name="p_ITCMW 2010 Rate_083109" xfId="208"/>
    <cellStyle name="p_ITCOP 2010 Rate_083109" xfId="209"/>
    <cellStyle name="p_ITCT 2009 Rate" xfId="210"/>
    <cellStyle name="p_ITCT New 2010 Attachment O &amp; GG_111209NL" xfId="211"/>
    <cellStyle name="p_METC 2010 Rate_083109" xfId="212"/>
    <cellStyle name="p_Template2" xfId="213"/>
    <cellStyle name="p_Template2_1" xfId="214"/>
    <cellStyle name="p_VERA" xfId="215"/>
    <cellStyle name="p_VERA_1" xfId="216"/>
    <cellStyle name="p_VERA_1_Template2" xfId="217"/>
    <cellStyle name="p_VERA_aavidmod11.xls Chart 2" xfId="218"/>
    <cellStyle name="p_VERA_Model02" xfId="219"/>
    <cellStyle name="p_VERA_Template2" xfId="220"/>
    <cellStyle name="p_VERA_VERA" xfId="221"/>
    <cellStyle name="p_VERA_VERA_1" xfId="222"/>
    <cellStyle name="p_VERA_VERA_2" xfId="223"/>
    <cellStyle name="p_VERA_VERA_Template2" xfId="224"/>
    <cellStyle name="p1" xfId="225"/>
    <cellStyle name="p2" xfId="226"/>
    <cellStyle name="p3" xfId="227"/>
    <cellStyle name="Percent" xfId="331" builtinId="5"/>
    <cellStyle name="Percent %" xfId="228"/>
    <cellStyle name="Percent % Long Underline" xfId="229"/>
    <cellStyle name="Percent (0)" xfId="230"/>
    <cellStyle name="Percent [0]" xfId="231"/>
    <cellStyle name="Percent [1]" xfId="232"/>
    <cellStyle name="Percent [2]" xfId="233"/>
    <cellStyle name="Percent [3]" xfId="234"/>
    <cellStyle name="Percent 0.0%" xfId="235"/>
    <cellStyle name="Percent 0.0% Long Underline" xfId="236"/>
    <cellStyle name="Percent 0.00%" xfId="237"/>
    <cellStyle name="Percent 0.00% Long Underline" xfId="238"/>
    <cellStyle name="Percent 0.000%" xfId="239"/>
    <cellStyle name="Percent 0.000% Long Underline" xfId="240"/>
    <cellStyle name="Percent 0.0000%" xfId="241"/>
    <cellStyle name="Percent 0.0000% Long Underline" xfId="242"/>
    <cellStyle name="Percent 2" xfId="3"/>
    <cellStyle name="Percent 2 2" xfId="243"/>
    <cellStyle name="Percent 3" xfId="244"/>
    <cellStyle name="Percent 3 2" xfId="245"/>
    <cellStyle name="Percent Input" xfId="246"/>
    <cellStyle name="Percent0" xfId="247"/>
    <cellStyle name="Percent1" xfId="248"/>
    <cellStyle name="Percent2" xfId="249"/>
    <cellStyle name="PSChar" xfId="250"/>
    <cellStyle name="PSDate" xfId="251"/>
    <cellStyle name="PSDec" xfId="252"/>
    <cellStyle name="PSdesc" xfId="253"/>
    <cellStyle name="PSHeading" xfId="254"/>
    <cellStyle name="PSInt" xfId="255"/>
    <cellStyle name="PSSpacer" xfId="256"/>
    <cellStyle name="PStest" xfId="257"/>
    <cellStyle name="R00A" xfId="258"/>
    <cellStyle name="R00B" xfId="259"/>
    <cellStyle name="R00L" xfId="260"/>
    <cellStyle name="R01A" xfId="261"/>
    <cellStyle name="R01B" xfId="262"/>
    <cellStyle name="R01H" xfId="263"/>
    <cellStyle name="R01L" xfId="264"/>
    <cellStyle name="R02A" xfId="265"/>
    <cellStyle name="R02B" xfId="266"/>
    <cellStyle name="R02H" xfId="267"/>
    <cellStyle name="R02L" xfId="268"/>
    <cellStyle name="R03A" xfId="269"/>
    <cellStyle name="R03B" xfId="270"/>
    <cellStyle name="R03H" xfId="271"/>
    <cellStyle name="R03L" xfId="272"/>
    <cellStyle name="R04A" xfId="273"/>
    <cellStyle name="R04B" xfId="274"/>
    <cellStyle name="R04H" xfId="275"/>
    <cellStyle name="R04L" xfId="276"/>
    <cellStyle name="R05A" xfId="277"/>
    <cellStyle name="R05B" xfId="278"/>
    <cellStyle name="R05H" xfId="279"/>
    <cellStyle name="R05L" xfId="280"/>
    <cellStyle name="R06A" xfId="281"/>
    <cellStyle name="R06B" xfId="282"/>
    <cellStyle name="R06H" xfId="283"/>
    <cellStyle name="R06L" xfId="284"/>
    <cellStyle name="R07A" xfId="285"/>
    <cellStyle name="R07B" xfId="286"/>
    <cellStyle name="R07H" xfId="287"/>
    <cellStyle name="R07L" xfId="288"/>
    <cellStyle name="RangeBelow" xfId="323"/>
    <cellStyle name="rborder" xfId="289"/>
    <cellStyle name="red" xfId="290"/>
    <cellStyle name="s_HardInc " xfId="291"/>
    <cellStyle name="s_HardInc _ITC Great Plains Formula 1-12-09a" xfId="292"/>
    <cellStyle name="scenario" xfId="293"/>
    <cellStyle name="Sheetmult" xfId="294"/>
    <cellStyle name="Shtmultx" xfId="295"/>
    <cellStyle name="Style 1" xfId="296"/>
    <cellStyle name="STYLE1" xfId="297"/>
    <cellStyle name="STYLE2" xfId="298"/>
    <cellStyle name="SubRoutine" xfId="324"/>
    <cellStyle name="TableHeading" xfId="299"/>
    <cellStyle name="tb" xfId="300"/>
    <cellStyle name="þ(Î'_x000c_ïþ÷_x000c_âþÖ_x0006__x0002_Þ”_x0013__x0007__x0001__x0001_" xfId="325"/>
    <cellStyle name="Tickmark" xfId="301"/>
    <cellStyle name="Title1" xfId="302"/>
    <cellStyle name="top" xfId="303"/>
    <cellStyle name="Unprot" xfId="326"/>
    <cellStyle name="Unprot$" xfId="327"/>
    <cellStyle name="Unprotect" xfId="328"/>
    <cellStyle name="w" xfId="304"/>
    <cellStyle name="XComma" xfId="305"/>
    <cellStyle name="XComma 0.0" xfId="306"/>
    <cellStyle name="XComma 0.00" xfId="307"/>
    <cellStyle name="XComma 0.000" xfId="308"/>
    <cellStyle name="XCurrency" xfId="309"/>
    <cellStyle name="XCurrency 0.0" xfId="310"/>
    <cellStyle name="XCurrency 0.00" xfId="311"/>
    <cellStyle name="XCurrency 0.000" xfId="312"/>
    <cellStyle name="yra" xfId="313"/>
    <cellStyle name="yrActual" xfId="314"/>
    <cellStyle name="yre" xfId="315"/>
    <cellStyle name="yrExpect" xfId="316"/>
  </cellStyles>
  <dxfs count="2">
    <dxf>
      <font>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al%20Services\2008-2038%20Financial%20Forecast\forecastbackups\2008-2038%20Rate%20Forecast%20Chris%2009-25-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ransmission\Transmission%20Strategy%20&amp;%20Business%20Planning\Rates\MISO%20Attachment%20O\2012\True-Up\Final%202012%20MISO%20Reviewed%20%20True-Up%20Files\2012%20Attach%20O%20-%20GRE%20ER12-297_Actual_11_19_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ttach%20O%20-%20GRE%20ER12-297_06_01_20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 Refunding"/>
      <sheetName val="Refinance-Capital Markets"/>
      <sheetName val="Old FFB Debt"/>
      <sheetName val="Old RUS Debt "/>
      <sheetName val="CFC Debt"/>
      <sheetName val="Other Long Term Debt"/>
      <sheetName val="Exist New General Plant Debt"/>
      <sheetName val="New Transmission Debt"/>
      <sheetName val="New Generation Projects"/>
      <sheetName val="Debt Summary 2008 LR Plan"/>
      <sheetName val="Debt Summary 2007 LR Plan"/>
      <sheetName val="Debt Summary 2008 v. 2007"/>
      <sheetName val="CWIP"/>
      <sheetName val="CashManagement"/>
      <sheetName val="Other Investments"/>
      <sheetName val="Amortization Expense"/>
      <sheetName val="Long Term Leases"/>
      <sheetName val="Falkirk Mine"/>
      <sheetName val="Deferred Credits"/>
      <sheetName val="Ops Stmt"/>
      <sheetName val="Balance Sheet"/>
      <sheetName val="Cashflow"/>
      <sheetName val="CheckCash"/>
      <sheetName val="Depreciation"/>
      <sheetName val="Capital Additions"/>
      <sheetName val="Yield Curve Calcs"/>
      <sheetName val="Existing New Gen Debt"/>
      <sheetName val="AddlProj2"/>
      <sheetName val="AddlProj1"/>
      <sheetName val="Assumptions"/>
      <sheetName val="Output"/>
      <sheetName val=" Expense Detail"/>
      <sheetName val="Revenue Detail"/>
      <sheetName val="New HQ"/>
      <sheetName val="Rate Summary"/>
      <sheetName val="ratio&amp;stats"/>
      <sheetName val="Current Ratio"/>
      <sheetName val="External Link&amp; Input Sheet"/>
      <sheetName val="Unbundle rates"/>
      <sheetName val="Changes this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07">
          <cell r="D107">
            <v>6.3645999999999994E-2</v>
          </cell>
          <cell r="E107">
            <v>6.3583000000000001E-2</v>
          </cell>
          <cell r="F107">
            <v>6.3926999999999998E-2</v>
          </cell>
          <cell r="G107">
            <v>6.4194000000000001E-2</v>
          </cell>
          <cell r="H107">
            <v>6.407766374589266E-2</v>
          </cell>
          <cell r="I107">
            <v>6.3961008762322011E-2</v>
          </cell>
          <cell r="J107">
            <v>6.3844672508214684E-2</v>
          </cell>
          <cell r="K107">
            <v>6.3728336254107329E-2</v>
          </cell>
          <cell r="L107">
            <v>6.3612000000000002E-2</v>
          </cell>
          <cell r="M107">
            <v>6.3612000000000002E-2</v>
          </cell>
          <cell r="N107">
            <v>6.3612000000000002E-2</v>
          </cell>
          <cell r="O107">
            <v>6.3612000000000002E-2</v>
          </cell>
          <cell r="P107">
            <v>6.3612000000000002E-2</v>
          </cell>
          <cell r="Q107">
            <v>6.3612000000000002E-2</v>
          </cell>
          <cell r="R107">
            <v>6.3612000000000002E-2</v>
          </cell>
          <cell r="S107">
            <v>6.3612000000000002E-2</v>
          </cell>
          <cell r="T107">
            <v>6.3612000000000002E-2</v>
          </cell>
          <cell r="U107">
            <v>6.3612000000000002E-2</v>
          </cell>
          <cell r="V107">
            <v>6.3612000000000002E-2</v>
          </cell>
          <cell r="W107">
            <v>6.3612000000000002E-2</v>
          </cell>
          <cell r="X107">
            <v>6.3612000000000002E-2</v>
          </cell>
          <cell r="Y107">
            <v>6.3612000000000002E-2</v>
          </cell>
          <cell r="Z107">
            <v>6.3612000000000002E-2</v>
          </cell>
          <cell r="AA107">
            <v>6.3612000000000002E-2</v>
          </cell>
          <cell r="AB107">
            <v>6.3612000000000002E-2</v>
          </cell>
          <cell r="AC107">
            <v>6.3612000000000002E-2</v>
          </cell>
          <cell r="AD107">
            <v>6.3612000000000002E-2</v>
          </cell>
          <cell r="AE107">
            <v>6.3612000000000002E-2</v>
          </cell>
          <cell r="AF107">
            <v>6.3612000000000002E-2</v>
          </cell>
          <cell r="AG107">
            <v>6.3612000000000002E-2</v>
          </cell>
          <cell r="AH107">
            <v>6.3612000000000002E-2</v>
          </cell>
          <cell r="AI107">
            <v>6.3612000000000002E-2</v>
          </cell>
          <cell r="AJ107">
            <v>6.3612000000000002E-2</v>
          </cell>
          <cell r="AK107">
            <v>6.3612000000000002E-2</v>
          </cell>
        </row>
        <row r="109">
          <cell r="D109">
            <v>1.4999999999999999E-2</v>
          </cell>
        </row>
      </sheetData>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RE Non-Levelized RUS Form 12"/>
    </sheetNames>
    <sheetDataSet>
      <sheetData sheetId="0">
        <row r="196">
          <cell r="J196">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RE Non-Levelized RUS Form 12"/>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N36"/>
  <sheetViews>
    <sheetView tabSelected="1" zoomScaleNormal="100" zoomScaleSheetLayoutView="80" workbookViewId="0"/>
  </sheetViews>
  <sheetFormatPr defaultColWidth="9.109375" defaultRowHeight="13.8"/>
  <cols>
    <col min="1" max="1" width="9.109375" style="6"/>
    <col min="2" max="8" width="9.109375" style="3"/>
    <col min="9" max="9" width="15.5546875" style="4" bestFit="1" customWidth="1"/>
    <col min="10" max="16384" width="9.109375" style="3"/>
  </cols>
  <sheetData>
    <row r="1" spans="1:14" ht="24.6">
      <c r="A1" s="1" t="s">
        <v>463</v>
      </c>
      <c r="B1" s="2"/>
      <c r="C1" s="2"/>
      <c r="D1" s="2"/>
    </row>
    <row r="3" spans="1:14" s="5" customFormat="1" ht="15">
      <c r="A3" s="5" t="s">
        <v>0</v>
      </c>
      <c r="B3" s="5" t="s">
        <v>1</v>
      </c>
      <c r="I3" s="4"/>
    </row>
    <row r="4" spans="1:14" s="5" customFormat="1" ht="15">
      <c r="I4" s="4"/>
    </row>
    <row r="5" spans="1:14">
      <c r="B5" s="7" t="s">
        <v>2</v>
      </c>
      <c r="C5" s="8"/>
      <c r="D5" s="8"/>
      <c r="E5" s="8"/>
      <c r="I5" s="9">
        <f>'2013 Attachment O Actuals'!J35</f>
        <v>99203839.757301733</v>
      </c>
    </row>
    <row r="6" spans="1:14">
      <c r="B6" s="7" t="s">
        <v>3</v>
      </c>
      <c r="C6" s="8"/>
      <c r="D6" s="8"/>
      <c r="E6" s="8"/>
      <c r="I6" s="10">
        <f>'2013 Attachment O Projected'!J35</f>
        <v>96975134.499834463</v>
      </c>
      <c r="K6" s="6"/>
    </row>
    <row r="7" spans="1:14">
      <c r="B7" s="7" t="s">
        <v>4</v>
      </c>
      <c r="C7" s="8"/>
      <c r="D7" s="8"/>
      <c r="E7" s="8"/>
      <c r="G7" s="6" t="s">
        <v>5</v>
      </c>
      <c r="H7" s="3" t="s">
        <v>5</v>
      </c>
      <c r="I7" s="11">
        <f>I6-I5</f>
        <v>-2228705.2574672699</v>
      </c>
    </row>
    <row r="8" spans="1:14">
      <c r="B8" s="8"/>
      <c r="C8" s="8"/>
      <c r="D8" s="8"/>
      <c r="E8" s="8"/>
    </row>
    <row r="9" spans="1:14">
      <c r="B9" s="8"/>
      <c r="C9" s="8"/>
      <c r="D9" s="8"/>
    </row>
    <row r="10" spans="1:14">
      <c r="B10" s="8"/>
      <c r="C10" s="8"/>
      <c r="D10" s="8"/>
    </row>
    <row r="11" spans="1:14" s="5" customFormat="1" ht="15">
      <c r="A11" s="5" t="s">
        <v>6</v>
      </c>
      <c r="B11" s="12" t="s">
        <v>7</v>
      </c>
      <c r="C11" s="12"/>
      <c r="D11" s="12"/>
      <c r="I11" s="4"/>
    </row>
    <row r="12" spans="1:14">
      <c r="B12" s="8"/>
      <c r="C12" s="8"/>
      <c r="D12" s="8"/>
    </row>
    <row r="13" spans="1:14">
      <c r="B13" s="7" t="s">
        <v>8</v>
      </c>
      <c r="C13" s="8"/>
      <c r="D13" s="8"/>
      <c r="I13" s="13">
        <f>'2013 Attachment O Actuals'!J45</f>
        <v>2012415</v>
      </c>
    </row>
    <row r="14" spans="1:14">
      <c r="B14" s="7" t="s">
        <v>9</v>
      </c>
      <c r="C14" s="8"/>
      <c r="D14" s="8"/>
      <c r="I14" s="14">
        <f>'2013 Attachment O Projected'!J45</f>
        <v>2023751</v>
      </c>
    </row>
    <row r="15" spans="1:14">
      <c r="B15" s="7" t="s">
        <v>10</v>
      </c>
      <c r="C15" s="8"/>
      <c r="D15" s="8"/>
      <c r="I15" s="11">
        <f>I13-I14</f>
        <v>-11336</v>
      </c>
      <c r="N15" s="287"/>
    </row>
    <row r="16" spans="1:14">
      <c r="B16" s="7" t="s">
        <v>11</v>
      </c>
      <c r="C16" s="8"/>
      <c r="D16" s="8"/>
      <c r="I16" s="15">
        <f>'2013 Attachment O Projected'!E47</f>
        <v>47.918510972859046</v>
      </c>
    </row>
    <row r="17" spans="1:10">
      <c r="B17" s="7" t="s">
        <v>12</v>
      </c>
      <c r="C17" s="8"/>
      <c r="D17" s="8"/>
      <c r="I17" s="11">
        <f>I15*I16</f>
        <v>-543204.24038833019</v>
      </c>
    </row>
    <row r="18" spans="1:10">
      <c r="B18" s="8"/>
      <c r="C18" s="8"/>
      <c r="D18" s="8"/>
    </row>
    <row r="19" spans="1:10">
      <c r="B19" s="8"/>
      <c r="C19" s="8"/>
      <c r="D19" s="8"/>
    </row>
    <row r="20" spans="1:10">
      <c r="B20" s="8"/>
      <c r="C20" s="8"/>
      <c r="D20" s="8"/>
    </row>
    <row r="21" spans="1:10" s="5" customFormat="1" ht="15">
      <c r="A21" s="5" t="s">
        <v>13</v>
      </c>
      <c r="B21" s="12" t="s">
        <v>14</v>
      </c>
      <c r="C21" s="12"/>
      <c r="D21" s="12"/>
      <c r="I21" s="4"/>
    </row>
    <row r="22" spans="1:10">
      <c r="B22" s="8"/>
      <c r="C22" s="8"/>
      <c r="D22" s="8"/>
    </row>
    <row r="23" spans="1:10">
      <c r="B23" s="16" t="s">
        <v>15</v>
      </c>
      <c r="C23" s="8"/>
      <c r="D23" s="8"/>
      <c r="I23" s="11">
        <f>I7</f>
        <v>-2228705.2574672699</v>
      </c>
    </row>
    <row r="24" spans="1:10">
      <c r="B24" s="16" t="s">
        <v>7</v>
      </c>
      <c r="C24" s="8"/>
      <c r="D24" s="8"/>
      <c r="I24" s="10">
        <f>I17</f>
        <v>-543204.24038833019</v>
      </c>
    </row>
    <row r="25" spans="1:10">
      <c r="B25" s="16" t="s">
        <v>471</v>
      </c>
      <c r="C25" s="8"/>
      <c r="D25" s="8"/>
      <c r="I25" s="11">
        <f>SUM(I23:I24)</f>
        <v>-2771909.4978556</v>
      </c>
    </row>
    <row r="26" spans="1:10">
      <c r="B26" s="16"/>
      <c r="C26" s="8"/>
      <c r="D26" s="8"/>
      <c r="I26" s="17"/>
    </row>
    <row r="27" spans="1:10" ht="15">
      <c r="B27" s="12" t="s">
        <v>5</v>
      </c>
      <c r="C27" s="12"/>
      <c r="D27" s="12"/>
      <c r="E27" s="5"/>
      <c r="F27" s="5"/>
      <c r="G27" s="5"/>
      <c r="H27" s="5"/>
    </row>
    <row r="28" spans="1:10">
      <c r="B28" s="18" t="s">
        <v>16</v>
      </c>
      <c r="C28" s="8"/>
      <c r="D28" s="8"/>
    </row>
    <row r="29" spans="1:10">
      <c r="B29" s="16" t="s">
        <v>464</v>
      </c>
      <c r="C29" s="8"/>
      <c r="D29" s="8"/>
      <c r="E29" s="8"/>
      <c r="F29" s="8"/>
      <c r="G29" s="8"/>
      <c r="H29" s="8"/>
      <c r="I29" s="19">
        <f>Interest!D26</f>
        <v>1.432984736842105E-2</v>
      </c>
      <c r="J29" s="6"/>
    </row>
    <row r="30" spans="1:10">
      <c r="B30" s="16" t="s">
        <v>465</v>
      </c>
      <c r="C30" s="8"/>
      <c r="D30" s="8"/>
      <c r="I30" s="10">
        <f>I25*I29*2</f>
        <v>-79442.080046694769</v>
      </c>
    </row>
    <row r="31" spans="1:10" ht="14.4" thickBot="1">
      <c r="B31" s="16" t="s">
        <v>17</v>
      </c>
      <c r="C31" s="8"/>
      <c r="D31" s="8"/>
      <c r="I31" s="20">
        <f>I25+I30</f>
        <v>-2851351.5779022947</v>
      </c>
    </row>
    <row r="32" spans="1:10" ht="14.4" thickTop="1">
      <c r="I32" s="21"/>
    </row>
    <row r="33" spans="1:9">
      <c r="A33" s="22"/>
      <c r="B33" s="23"/>
    </row>
    <row r="34" spans="1:9" ht="15" customHeight="1">
      <c r="A34" s="673" t="s">
        <v>5</v>
      </c>
      <c r="B34" s="673"/>
      <c r="C34" s="673"/>
      <c r="D34" s="673"/>
      <c r="E34" s="674"/>
      <c r="F34" s="673"/>
      <c r="G34" s="673"/>
      <c r="H34" s="673"/>
      <c r="I34" s="673"/>
    </row>
    <row r="36" spans="1:9" ht="30" customHeight="1">
      <c r="A36" s="673"/>
      <c r="B36" s="673"/>
      <c r="C36" s="673"/>
      <c r="D36" s="673"/>
      <c r="E36" s="673"/>
      <c r="F36" s="673"/>
      <c r="G36" s="673"/>
      <c r="H36" s="673"/>
      <c r="I36" s="673"/>
    </row>
  </sheetData>
  <mergeCells count="2">
    <mergeCell ref="A34:I34"/>
    <mergeCell ref="A36:I36"/>
  </mergeCells>
  <pageMargins left="0.7" right="0.7" top="0.75" bottom="0.75" header="0.3" footer="0.3"/>
  <pageSetup scale="84" orientation="portrait" r:id="rId1"/>
</worksheet>
</file>

<file path=xl/worksheets/sheet10.xml><?xml version="1.0" encoding="utf-8"?>
<worksheet xmlns="http://schemas.openxmlformats.org/spreadsheetml/2006/main" xmlns:r="http://schemas.openxmlformats.org/officeDocument/2006/relationships">
  <sheetPr>
    <tabColor rgb="FFFF0000"/>
  </sheetPr>
  <dimension ref="A1:Y423"/>
  <sheetViews>
    <sheetView view="pageBreakPreview" topLeftCell="A13" zoomScale="80" zoomScaleNormal="80" zoomScaleSheetLayoutView="80" workbookViewId="0">
      <selection activeCell="D12" sqref="D12"/>
    </sheetView>
  </sheetViews>
  <sheetFormatPr defaultColWidth="10.88671875" defaultRowHeight="10.199999999999999"/>
  <cols>
    <col min="1" max="1" width="7.33203125" style="25" customWidth="1"/>
    <col min="2" max="2" width="5" style="25" customWidth="1"/>
    <col min="3" max="3" width="41.77734375" style="25" customWidth="1"/>
    <col min="4" max="4" width="33.5546875" style="25" customWidth="1"/>
    <col min="5" max="5" width="19" style="25" customWidth="1"/>
    <col min="6" max="6" width="9" style="25" customWidth="1"/>
    <col min="7" max="7" width="7.88671875" style="25" customWidth="1"/>
    <col min="8" max="8" width="12.21875" style="25" customWidth="1"/>
    <col min="9" max="9" width="9.77734375" style="25" customWidth="1"/>
    <col min="10" max="10" width="16.6640625" style="25" customWidth="1"/>
    <col min="11" max="11" width="3.77734375" style="25" customWidth="1"/>
    <col min="12" max="12" width="10.77734375" style="366" customWidth="1"/>
    <col min="13" max="13" width="2.33203125" style="25" customWidth="1"/>
    <col min="14" max="14" width="25.21875" style="25" customWidth="1"/>
    <col min="15" max="16" width="14.6640625" style="25" customWidth="1"/>
    <col min="17" max="17" width="17.77734375" style="25" bestFit="1" customWidth="1"/>
    <col min="18" max="18" width="10.88671875" style="25"/>
    <col min="19" max="19" width="14.77734375" style="25" customWidth="1"/>
    <col min="20" max="16384" width="10.88671875" style="25"/>
  </cols>
  <sheetData>
    <row r="1" spans="1:20" ht="15">
      <c r="A1" s="71"/>
      <c r="B1" s="71"/>
      <c r="C1" s="89"/>
      <c r="D1" s="89"/>
      <c r="E1" s="90"/>
      <c r="F1" s="89"/>
      <c r="G1" s="89"/>
      <c r="H1" s="89"/>
      <c r="I1" s="35"/>
      <c r="J1" s="35"/>
      <c r="K1" s="35"/>
      <c r="L1" s="678" t="s">
        <v>424</v>
      </c>
      <c r="M1" s="678"/>
      <c r="N1" s="57"/>
      <c r="O1" s="32"/>
      <c r="P1" s="57"/>
      <c r="Q1" s="32"/>
      <c r="R1" s="32"/>
      <c r="S1" s="32"/>
    </row>
    <row r="2" spans="1:20" ht="15">
      <c r="A2" s="71"/>
      <c r="B2" s="71"/>
      <c r="C2" s="89"/>
      <c r="D2" s="89"/>
      <c r="E2" s="90"/>
      <c r="F2" s="89"/>
      <c r="G2" s="89"/>
      <c r="H2" s="89"/>
      <c r="I2" s="35"/>
      <c r="J2" s="35"/>
      <c r="K2" s="35"/>
      <c r="L2" s="38"/>
      <c r="M2" s="57"/>
      <c r="N2" s="57"/>
      <c r="O2" s="32"/>
      <c r="P2" s="57"/>
      <c r="Q2" s="32"/>
      <c r="R2" s="32"/>
      <c r="S2" s="32"/>
    </row>
    <row r="3" spans="1:20" ht="15">
      <c r="A3" s="71"/>
      <c r="B3" s="71"/>
      <c r="C3" s="89" t="s">
        <v>423</v>
      </c>
      <c r="D3" s="89"/>
      <c r="E3" s="90" t="s">
        <v>18</v>
      </c>
      <c r="F3" s="89"/>
      <c r="G3" s="89"/>
      <c r="H3" s="89"/>
      <c r="I3" s="35"/>
      <c r="J3" s="281" t="s">
        <v>467</v>
      </c>
      <c r="K3" s="38"/>
      <c r="L3" s="331"/>
      <c r="M3" s="48"/>
      <c r="N3" s="57"/>
      <c r="O3" s="32"/>
      <c r="P3" s="57"/>
      <c r="Q3" s="32"/>
      <c r="R3" s="32"/>
      <c r="S3" s="32"/>
    </row>
    <row r="4" spans="1:20" ht="15">
      <c r="A4" s="71"/>
      <c r="B4" s="71"/>
      <c r="C4" s="89"/>
      <c r="D4" s="83"/>
      <c r="E4" s="88" t="s">
        <v>422</v>
      </c>
      <c r="F4" s="83"/>
      <c r="G4" s="83"/>
      <c r="H4" s="83"/>
      <c r="I4" s="35"/>
      <c r="J4" s="35"/>
      <c r="K4" s="35"/>
      <c r="L4" s="331"/>
      <c r="M4" s="57"/>
      <c r="N4" s="57"/>
      <c r="O4" s="32"/>
      <c r="P4" s="57"/>
      <c r="Q4" s="32"/>
      <c r="R4" s="32"/>
      <c r="S4" s="32"/>
    </row>
    <row r="5" spans="1:20" ht="15">
      <c r="A5" s="71"/>
      <c r="B5" s="71"/>
      <c r="C5" s="35"/>
      <c r="D5" s="35"/>
      <c r="E5" s="35"/>
      <c r="F5" s="35"/>
      <c r="G5" s="35"/>
      <c r="H5" s="35"/>
      <c r="I5" s="35"/>
      <c r="J5" s="35"/>
      <c r="K5" s="35"/>
      <c r="L5" s="331"/>
      <c r="M5" s="57"/>
      <c r="N5" s="57"/>
      <c r="O5" s="32"/>
      <c r="P5" s="57"/>
      <c r="Q5" s="32"/>
      <c r="R5" s="32"/>
      <c r="S5" s="32"/>
    </row>
    <row r="6" spans="1:20" ht="15">
      <c r="A6" s="85"/>
      <c r="B6" s="71"/>
      <c r="C6" s="35"/>
      <c r="D6" s="35"/>
      <c r="E6" s="280" t="s">
        <v>19</v>
      </c>
      <c r="F6" s="35"/>
      <c r="G6" s="35"/>
      <c r="H6" s="35"/>
      <c r="I6" s="35"/>
      <c r="J6" s="35"/>
      <c r="K6" s="35"/>
      <c r="L6" s="331"/>
      <c r="M6" s="57"/>
      <c r="N6" s="57"/>
      <c r="O6" s="32"/>
      <c r="P6" s="57"/>
      <c r="Q6" s="32"/>
      <c r="R6" s="32"/>
      <c r="S6" s="32"/>
    </row>
    <row r="7" spans="1:20" ht="15">
      <c r="A7" s="85"/>
      <c r="B7" s="71"/>
      <c r="C7" s="35"/>
      <c r="D7" s="35"/>
      <c r="E7" s="174"/>
      <c r="F7" s="35"/>
      <c r="G7" s="35"/>
      <c r="H7" s="35"/>
      <c r="I7" s="35"/>
      <c r="J7" s="35"/>
      <c r="K7" s="35"/>
      <c r="L7" s="331"/>
      <c r="M7" s="57"/>
      <c r="N7" s="57"/>
      <c r="O7" s="32"/>
      <c r="P7" s="57"/>
      <c r="Q7" s="32"/>
      <c r="R7" s="32"/>
      <c r="S7" s="32"/>
    </row>
    <row r="8" spans="1:20" ht="15">
      <c r="A8" s="49" t="s">
        <v>25</v>
      </c>
      <c r="B8" s="71"/>
      <c r="C8" s="35"/>
      <c r="D8" s="35"/>
      <c r="E8" s="174"/>
      <c r="F8" s="35"/>
      <c r="G8" s="35"/>
      <c r="H8" s="35"/>
      <c r="I8" s="35"/>
      <c r="J8" s="49" t="s">
        <v>352</v>
      </c>
      <c r="K8" s="35"/>
      <c r="L8" s="332" t="s">
        <v>5</v>
      </c>
      <c r="M8" s="57"/>
      <c r="N8" s="57"/>
      <c r="O8" s="32"/>
      <c r="P8" s="57"/>
      <c r="Q8" s="32"/>
      <c r="R8" s="32"/>
      <c r="S8" s="32"/>
    </row>
    <row r="9" spans="1:20" ht="15.6" thickBot="1">
      <c r="A9" s="122" t="s">
        <v>28</v>
      </c>
      <c r="B9" s="71"/>
      <c r="C9" s="35"/>
      <c r="D9" s="35"/>
      <c r="E9" s="35"/>
      <c r="F9" s="35"/>
      <c r="G9" s="35"/>
      <c r="H9" s="35"/>
      <c r="I9" s="35"/>
      <c r="J9" s="122" t="s">
        <v>421</v>
      </c>
      <c r="K9" s="35"/>
      <c r="L9" s="331"/>
      <c r="M9" s="57"/>
      <c r="N9" s="57"/>
      <c r="O9" s="32"/>
      <c r="P9" s="57"/>
      <c r="Q9" s="32"/>
      <c r="R9" s="32"/>
      <c r="S9" s="32"/>
    </row>
    <row r="10" spans="1:20" ht="15.6">
      <c r="A10" s="49">
        <v>1</v>
      </c>
      <c r="B10" s="71"/>
      <c r="C10" s="35" t="s">
        <v>420</v>
      </c>
      <c r="D10" s="35"/>
      <c r="E10" s="260"/>
      <c r="F10" s="35"/>
      <c r="G10" s="35"/>
      <c r="H10" s="35"/>
      <c r="I10" s="35"/>
      <c r="J10" s="279">
        <f>+J213</f>
        <v>98096379.991024777</v>
      </c>
      <c r="K10" s="35"/>
      <c r="L10" s="331" t="s">
        <v>5</v>
      </c>
      <c r="M10" s="224" t="s">
        <v>5</v>
      </c>
      <c r="N10" s="57"/>
      <c r="O10" s="32"/>
      <c r="P10" s="57"/>
      <c r="Q10" s="32"/>
      <c r="R10" s="32"/>
      <c r="S10" s="32"/>
    </row>
    <row r="11" spans="1:20" ht="15">
      <c r="A11" s="49"/>
      <c r="B11" s="71"/>
      <c r="C11" s="35"/>
      <c r="D11" s="35"/>
      <c r="E11" s="35"/>
      <c r="F11" s="35"/>
      <c r="G11" s="35"/>
      <c r="H11" s="35"/>
      <c r="I11" s="35"/>
      <c r="J11" s="260"/>
      <c r="K11" s="35"/>
      <c r="L11" s="331"/>
      <c r="M11" s="57"/>
      <c r="N11" s="57"/>
      <c r="O11" s="32"/>
      <c r="P11" s="57"/>
      <c r="Q11" s="32"/>
      <c r="R11" s="32"/>
      <c r="S11" s="32"/>
    </row>
    <row r="12" spans="1:20" ht="15">
      <c r="A12" s="49"/>
      <c r="B12" s="71"/>
      <c r="C12" s="35"/>
      <c r="D12" s="35"/>
      <c r="E12" s="35"/>
      <c r="F12" s="35"/>
      <c r="G12" s="35"/>
      <c r="H12" s="35"/>
      <c r="I12" s="35"/>
      <c r="J12" s="260"/>
      <c r="K12" s="35"/>
      <c r="L12" s="331"/>
      <c r="M12" s="57"/>
      <c r="N12" s="57"/>
      <c r="O12" s="32"/>
      <c r="P12" s="57"/>
      <c r="Q12" s="32"/>
      <c r="R12" s="32"/>
      <c r="S12" s="32"/>
    </row>
    <row r="13" spans="1:20" ht="15.6" thickBot="1">
      <c r="A13" s="49" t="s">
        <v>5</v>
      </c>
      <c r="B13" s="71"/>
      <c r="C13" s="89" t="s">
        <v>419</v>
      </c>
      <c r="D13" s="83" t="s">
        <v>418</v>
      </c>
      <c r="E13" s="122" t="s">
        <v>417</v>
      </c>
      <c r="F13" s="83"/>
      <c r="G13" s="278" t="s">
        <v>27</v>
      </c>
      <c r="H13" s="278"/>
      <c r="I13" s="35"/>
      <c r="J13" s="260"/>
      <c r="K13" s="35"/>
      <c r="L13" s="331"/>
      <c r="M13" s="57"/>
      <c r="N13" s="57"/>
      <c r="O13" s="32"/>
      <c r="P13" s="57"/>
      <c r="Q13" s="32"/>
      <c r="R13" s="32"/>
      <c r="S13" s="32"/>
    </row>
    <row r="14" spans="1:20" ht="15">
      <c r="A14" s="49">
        <v>2</v>
      </c>
      <c r="B14" s="71"/>
      <c r="C14" s="89" t="s">
        <v>416</v>
      </c>
      <c r="D14" s="83" t="s">
        <v>415</v>
      </c>
      <c r="E14" s="83">
        <f>J296</f>
        <v>650000</v>
      </c>
      <c r="F14" s="83"/>
      <c r="G14" s="83" t="s">
        <v>205</v>
      </c>
      <c r="H14" s="143">
        <f>J249</f>
        <v>0.96805483858227226</v>
      </c>
      <c r="I14" s="83"/>
      <c r="J14" s="83">
        <f>+H14*E14</f>
        <v>629235.64507847698</v>
      </c>
      <c r="K14" s="35"/>
      <c r="L14" s="331"/>
      <c r="M14" s="57"/>
      <c r="N14" s="51"/>
      <c r="O14" s="50"/>
      <c r="P14" s="51"/>
      <c r="Q14" s="50"/>
      <c r="R14" s="50"/>
      <c r="S14" s="50"/>
      <c r="T14" s="26"/>
    </row>
    <row r="15" spans="1:20" ht="15">
      <c r="A15" s="49">
        <v>3</v>
      </c>
      <c r="B15" s="71"/>
      <c r="C15" s="89" t="s">
        <v>414</v>
      </c>
      <c r="D15" s="83" t="s">
        <v>413</v>
      </c>
      <c r="E15" s="83">
        <f>J303</f>
        <v>3831538</v>
      </c>
      <c r="F15" s="83"/>
      <c r="G15" s="83" t="str">
        <f>+G14</f>
        <v>TP</v>
      </c>
      <c r="H15" s="143">
        <f>+H14</f>
        <v>0.96805483858227226</v>
      </c>
      <c r="I15" s="83"/>
      <c r="J15" s="83">
        <f>+H15*E15</f>
        <v>3709138.9001118424</v>
      </c>
      <c r="K15" s="35"/>
      <c r="L15" s="331"/>
      <c r="M15" s="57"/>
      <c r="N15" s="51"/>
      <c r="O15" s="50"/>
      <c r="P15" s="51"/>
      <c r="Q15" s="50"/>
      <c r="R15" s="50"/>
      <c r="S15" s="50"/>
      <c r="T15" s="26"/>
    </row>
    <row r="16" spans="1:20" ht="15">
      <c r="A16" s="49">
        <v>4</v>
      </c>
      <c r="B16" s="71"/>
      <c r="C16" s="89" t="s">
        <v>412</v>
      </c>
      <c r="D16" s="83"/>
      <c r="E16" s="266">
        <v>0</v>
      </c>
      <c r="F16" s="83"/>
      <c r="G16" s="83" t="s">
        <v>205</v>
      </c>
      <c r="H16" s="143">
        <f>+H14</f>
        <v>0.96805483858227226</v>
      </c>
      <c r="I16" s="83"/>
      <c r="J16" s="83">
        <f>+H16*E16</f>
        <v>0</v>
      </c>
      <c r="K16" s="35"/>
      <c r="L16" s="331"/>
      <c r="M16" s="57"/>
      <c r="N16" s="277" t="s">
        <v>411</v>
      </c>
      <c r="O16" s="50"/>
      <c r="P16" s="51"/>
      <c r="Q16" s="50"/>
      <c r="R16" s="50"/>
      <c r="S16" s="50"/>
      <c r="T16" s="26"/>
    </row>
    <row r="17" spans="1:20" ht="15.6" thickBot="1">
      <c r="A17" s="49">
        <v>5</v>
      </c>
      <c r="B17" s="71"/>
      <c r="C17" s="89" t="s">
        <v>410</v>
      </c>
      <c r="D17" s="83"/>
      <c r="E17" s="266">
        <v>0</v>
      </c>
      <c r="F17" s="83"/>
      <c r="G17" s="83" t="s">
        <v>205</v>
      </c>
      <c r="H17" s="143">
        <f>+H14</f>
        <v>0.96805483858227226</v>
      </c>
      <c r="I17" s="83"/>
      <c r="J17" s="142">
        <f>+H17*E17</f>
        <v>0</v>
      </c>
      <c r="K17" s="35"/>
      <c r="L17" s="331"/>
      <c r="M17" s="57"/>
      <c r="N17" s="277" t="s">
        <v>409</v>
      </c>
      <c r="O17" s="50"/>
      <c r="P17" s="51"/>
      <c r="Q17" s="50"/>
      <c r="R17" s="50"/>
      <c r="S17" s="50"/>
      <c r="T17" s="26"/>
    </row>
    <row r="18" spans="1:20" ht="15">
      <c r="A18" s="49">
        <v>6</v>
      </c>
      <c r="B18" s="71"/>
      <c r="C18" s="89" t="s">
        <v>408</v>
      </c>
      <c r="D18" s="35"/>
      <c r="E18" s="268" t="s">
        <v>5</v>
      </c>
      <c r="F18" s="83"/>
      <c r="G18" s="83"/>
      <c r="H18" s="143"/>
      <c r="I18" s="83"/>
      <c r="J18" s="83">
        <f>SUM(J14:J17)</f>
        <v>4338374.5451903194</v>
      </c>
      <c r="K18" s="35"/>
      <c r="L18" s="331" t="s">
        <v>5</v>
      </c>
      <c r="M18" s="57"/>
      <c r="N18" s="51"/>
      <c r="O18" s="50"/>
      <c r="P18" s="51"/>
      <c r="Q18" s="50"/>
      <c r="R18" s="50"/>
      <c r="S18" s="50"/>
      <c r="T18" s="26"/>
    </row>
    <row r="19" spans="1:20" ht="15">
      <c r="A19" s="49"/>
      <c r="B19" s="71"/>
      <c r="C19" s="71"/>
      <c r="D19" s="35"/>
      <c r="E19" s="83" t="s">
        <v>5</v>
      </c>
      <c r="F19" s="35"/>
      <c r="G19" s="35"/>
      <c r="H19" s="143"/>
      <c r="I19" s="35"/>
      <c r="J19" s="71"/>
      <c r="K19" s="35"/>
      <c r="L19" s="331"/>
      <c r="M19" s="57"/>
      <c r="N19" s="51"/>
      <c r="O19" s="50"/>
      <c r="P19" s="51"/>
      <c r="Q19" s="50"/>
      <c r="R19" s="50"/>
      <c r="S19" s="50"/>
      <c r="T19" s="26"/>
    </row>
    <row r="20" spans="1:20" ht="15">
      <c r="A20" s="47" t="s">
        <v>407</v>
      </c>
      <c r="B20" s="128"/>
      <c r="C20" s="219" t="s">
        <v>2</v>
      </c>
      <c r="D20" s="38"/>
      <c r="E20" s="116"/>
      <c r="F20" s="38"/>
      <c r="G20" s="38"/>
      <c r="H20" s="274"/>
      <c r="I20" s="38"/>
      <c r="J20" s="282">
        <v>99062867</v>
      </c>
      <c r="K20" s="35"/>
      <c r="L20" s="331"/>
      <c r="M20" s="57"/>
      <c r="N20" s="51"/>
      <c r="O20" s="50"/>
      <c r="P20" s="51"/>
      <c r="Q20" s="50"/>
      <c r="R20" s="50"/>
      <c r="S20" s="50"/>
      <c r="T20" s="26"/>
    </row>
    <row r="21" spans="1:20" ht="15.6" thickBot="1">
      <c r="A21" s="47" t="s">
        <v>406</v>
      </c>
      <c r="B21" s="128"/>
      <c r="C21" s="219" t="s">
        <v>3</v>
      </c>
      <c r="D21" s="38"/>
      <c r="E21" s="116"/>
      <c r="F21" s="38"/>
      <c r="G21" s="38"/>
      <c r="H21" s="274"/>
      <c r="I21" s="38"/>
      <c r="J21" s="283">
        <v>98218263</v>
      </c>
      <c r="K21" s="35"/>
      <c r="L21" s="331"/>
      <c r="M21" s="57"/>
      <c r="N21" s="51"/>
      <c r="O21" s="50"/>
      <c r="P21" s="51"/>
      <c r="Q21" s="50"/>
      <c r="R21" s="50"/>
      <c r="S21" s="50"/>
      <c r="T21" s="26"/>
    </row>
    <row r="22" spans="1:20" ht="15">
      <c r="A22" s="47" t="s">
        <v>405</v>
      </c>
      <c r="B22" s="128"/>
      <c r="C22" s="219" t="s">
        <v>4</v>
      </c>
      <c r="D22" s="38" t="s">
        <v>404</v>
      </c>
      <c r="E22" s="116"/>
      <c r="F22" s="38"/>
      <c r="G22" s="38"/>
      <c r="H22" s="274"/>
      <c r="I22" s="38"/>
      <c r="J22" s="276">
        <f>J20-J21</f>
        <v>844604</v>
      </c>
      <c r="K22" s="35"/>
      <c r="L22" s="331"/>
      <c r="M22" s="57"/>
      <c r="N22" s="51"/>
      <c r="O22" s="50"/>
      <c r="P22" s="51"/>
      <c r="Q22" s="50"/>
      <c r="R22" s="50"/>
      <c r="S22" s="50"/>
      <c r="T22" s="26"/>
    </row>
    <row r="23" spans="1:20" ht="15">
      <c r="A23" s="47"/>
      <c r="B23" s="128"/>
      <c r="C23" s="219"/>
      <c r="D23" s="38"/>
      <c r="E23" s="116"/>
      <c r="F23" s="38"/>
      <c r="G23" s="38"/>
      <c r="H23" s="274"/>
      <c r="I23" s="38"/>
      <c r="J23" s="221"/>
      <c r="K23" s="35"/>
      <c r="L23" s="331"/>
      <c r="M23" s="57"/>
      <c r="N23" s="51"/>
      <c r="O23" s="50"/>
      <c r="P23" s="51"/>
      <c r="Q23" s="50"/>
      <c r="R23" s="50"/>
      <c r="S23" s="50"/>
      <c r="T23" s="26"/>
    </row>
    <row r="24" spans="1:20" ht="15">
      <c r="A24" s="47" t="s">
        <v>403</v>
      </c>
      <c r="B24" s="128"/>
      <c r="C24" s="219" t="s">
        <v>8</v>
      </c>
      <c r="D24" s="38"/>
      <c r="E24" s="116"/>
      <c r="F24" s="38"/>
      <c r="G24" s="38"/>
      <c r="H24" s="274"/>
      <c r="I24" s="38"/>
      <c r="J24" s="282">
        <v>1938783</v>
      </c>
      <c r="K24" s="35"/>
      <c r="L24" s="331"/>
      <c r="M24" s="57"/>
      <c r="N24" s="51"/>
      <c r="O24" s="50"/>
      <c r="P24" s="51"/>
      <c r="Q24" s="50"/>
      <c r="R24" s="50"/>
      <c r="S24" s="50"/>
      <c r="T24" s="26"/>
    </row>
    <row r="25" spans="1:20" ht="15.6" thickBot="1">
      <c r="A25" s="47" t="s">
        <v>402</v>
      </c>
      <c r="B25" s="128"/>
      <c r="C25" s="219" t="s">
        <v>9</v>
      </c>
      <c r="D25" s="38"/>
      <c r="E25" s="116"/>
      <c r="F25" s="38"/>
      <c r="G25" s="38"/>
      <c r="H25" s="274"/>
      <c r="I25" s="38"/>
      <c r="J25" s="283">
        <v>1982666</v>
      </c>
      <c r="K25" s="35"/>
      <c r="L25" s="331"/>
      <c r="M25" s="57"/>
      <c r="N25" s="51"/>
      <c r="O25" s="50"/>
      <c r="P25" s="51"/>
      <c r="Q25" s="50"/>
      <c r="R25" s="50"/>
      <c r="S25" s="50"/>
      <c r="T25" s="26"/>
    </row>
    <row r="26" spans="1:20" ht="15">
      <c r="A26" s="47" t="s">
        <v>401</v>
      </c>
      <c r="B26" s="128"/>
      <c r="C26" s="219" t="s">
        <v>10</v>
      </c>
      <c r="D26" s="38" t="s">
        <v>400</v>
      </c>
      <c r="E26" s="116"/>
      <c r="F26" s="38"/>
      <c r="G26" s="38"/>
      <c r="H26" s="274"/>
      <c r="I26" s="38"/>
      <c r="J26" s="284">
        <f>J25-J24</f>
        <v>43883</v>
      </c>
      <c r="K26" s="35"/>
      <c r="L26" s="331"/>
      <c r="M26" s="57"/>
      <c r="N26" s="51"/>
      <c r="O26" s="50"/>
      <c r="P26" s="51"/>
      <c r="Q26" s="50"/>
      <c r="R26" s="50"/>
      <c r="S26" s="50"/>
      <c r="T26" s="26"/>
    </row>
    <row r="27" spans="1:20" ht="15.6" thickBot="1">
      <c r="A27" s="47" t="s">
        <v>399</v>
      </c>
      <c r="B27" s="128"/>
      <c r="C27" s="219" t="s">
        <v>11</v>
      </c>
      <c r="D27" s="38"/>
      <c r="E27" s="116"/>
      <c r="F27" s="38"/>
      <c r="G27" s="38"/>
      <c r="H27" s="274"/>
      <c r="I27" s="38"/>
      <c r="J27" s="285">
        <v>49.537999999999997</v>
      </c>
      <c r="K27" s="35"/>
      <c r="L27" s="331"/>
      <c r="M27" s="57"/>
      <c r="N27" s="51"/>
      <c r="O27" s="50"/>
      <c r="P27" s="51"/>
      <c r="Q27" s="50"/>
      <c r="R27" s="50"/>
      <c r="S27" s="50"/>
      <c r="T27" s="26"/>
    </row>
    <row r="28" spans="1:20" ht="15">
      <c r="A28" s="47" t="s">
        <v>398</v>
      </c>
      <c r="B28" s="128"/>
      <c r="C28" s="219" t="s">
        <v>12</v>
      </c>
      <c r="D28" s="38" t="s">
        <v>397</v>
      </c>
      <c r="E28" s="116"/>
      <c r="F28" s="38"/>
      <c r="G28" s="38"/>
      <c r="H28" s="274"/>
      <c r="I28" s="38"/>
      <c r="J28" s="276">
        <f>J26*J27</f>
        <v>2173876.054</v>
      </c>
      <c r="K28" s="35"/>
      <c r="L28" s="331" t="s">
        <v>5</v>
      </c>
      <c r="M28" s="57"/>
      <c r="N28" s="51"/>
      <c r="O28" s="50"/>
      <c r="P28" s="51"/>
      <c r="Q28" s="50"/>
      <c r="R28" s="50"/>
      <c r="S28" s="50"/>
      <c r="T28" s="26"/>
    </row>
    <row r="29" spans="1:20" ht="15">
      <c r="A29" s="47"/>
      <c r="B29" s="128"/>
      <c r="C29" s="219"/>
      <c r="D29" s="38"/>
      <c r="E29" s="116"/>
      <c r="F29" s="38"/>
      <c r="G29" s="38"/>
      <c r="H29" s="274"/>
      <c r="I29" s="38"/>
      <c r="J29" s="275"/>
      <c r="K29" s="35"/>
      <c r="L29" s="331"/>
      <c r="M29" s="57"/>
      <c r="N29" s="51"/>
      <c r="O29" s="50"/>
      <c r="P29" s="51"/>
      <c r="Q29" s="50"/>
      <c r="R29" s="50"/>
      <c r="S29" s="50"/>
      <c r="T29" s="26"/>
    </row>
    <row r="30" spans="1:20" ht="15">
      <c r="A30" s="47" t="s">
        <v>396</v>
      </c>
      <c r="B30" s="128"/>
      <c r="C30" s="219" t="s">
        <v>16</v>
      </c>
      <c r="D30" s="38"/>
      <c r="E30" s="116"/>
      <c r="F30" s="38"/>
      <c r="G30" s="38"/>
      <c r="H30" s="274"/>
      <c r="I30" s="38"/>
      <c r="J30" s="231">
        <v>198649</v>
      </c>
      <c r="K30" s="35"/>
      <c r="L30" s="331" t="s">
        <v>5</v>
      </c>
      <c r="M30" s="57"/>
      <c r="N30" s="51"/>
      <c r="O30" s="50"/>
      <c r="P30" s="51"/>
      <c r="Q30" s="50"/>
      <c r="R30" s="50"/>
      <c r="S30" s="50"/>
      <c r="T30" s="26"/>
    </row>
    <row r="31" spans="1:20" ht="15">
      <c r="A31" s="47"/>
      <c r="B31" s="128"/>
      <c r="C31" s="219"/>
      <c r="D31" s="38"/>
      <c r="E31" s="116"/>
      <c r="F31" s="38"/>
      <c r="G31" s="38"/>
      <c r="H31" s="274"/>
      <c r="I31" s="38"/>
      <c r="J31" s="221"/>
      <c r="K31" s="35"/>
      <c r="L31" s="331"/>
      <c r="M31" s="57"/>
      <c r="N31" s="51"/>
      <c r="O31" s="50"/>
      <c r="P31" s="51"/>
      <c r="Q31" s="50"/>
      <c r="R31" s="50"/>
      <c r="S31" s="50"/>
      <c r="T31" s="26"/>
    </row>
    <row r="32" spans="1:20" ht="15">
      <c r="A32" s="47" t="s">
        <v>395</v>
      </c>
      <c r="B32" s="128"/>
      <c r="C32" s="136" t="s">
        <v>394</v>
      </c>
      <c r="D32" s="38" t="s">
        <v>393</v>
      </c>
      <c r="E32" s="270" t="s">
        <v>5</v>
      </c>
      <c r="F32" s="116"/>
      <c r="G32" s="116"/>
      <c r="H32" s="116"/>
      <c r="I32" s="116"/>
      <c r="J32" s="273">
        <f>+J10-J18+J22+J28+J30</f>
        <v>96975134.499834463</v>
      </c>
      <c r="K32" s="35"/>
      <c r="L32" s="331"/>
      <c r="M32" s="57"/>
      <c r="N32" s="51"/>
      <c r="O32" s="50"/>
      <c r="P32" s="51"/>
      <c r="Q32" s="50"/>
      <c r="R32" s="50"/>
      <c r="S32" s="50"/>
      <c r="T32" s="26"/>
    </row>
    <row r="33" spans="1:20" ht="15">
      <c r="A33" s="47" t="s">
        <v>392</v>
      </c>
      <c r="B33" s="128"/>
      <c r="C33" s="314" t="s">
        <v>391</v>
      </c>
      <c r="D33" s="315"/>
      <c r="E33" s="270"/>
      <c r="F33" s="116"/>
      <c r="G33" s="116"/>
      <c r="H33" s="116"/>
      <c r="I33" s="116"/>
      <c r="J33" s="272">
        <v>0</v>
      </c>
      <c r="K33" s="35"/>
      <c r="L33" s="331"/>
      <c r="M33" s="57"/>
      <c r="N33" s="51"/>
      <c r="O33" s="50"/>
      <c r="P33" s="51"/>
      <c r="Q33" s="50"/>
      <c r="R33" s="50"/>
      <c r="S33" s="50"/>
      <c r="T33" s="26"/>
    </row>
    <row r="34" spans="1:20" ht="15">
      <c r="A34" s="47" t="s">
        <v>390</v>
      </c>
      <c r="B34" s="128"/>
      <c r="C34" s="314" t="s">
        <v>389</v>
      </c>
      <c r="D34" s="315"/>
      <c r="E34" s="270"/>
      <c r="F34" s="116"/>
      <c r="G34" s="116"/>
      <c r="H34" s="116"/>
      <c r="I34" s="116"/>
      <c r="J34" s="271">
        <v>0</v>
      </c>
      <c r="K34" s="35"/>
      <c r="L34" s="331"/>
      <c r="M34" s="57"/>
      <c r="N34" s="51"/>
      <c r="O34" s="50"/>
      <c r="P34" s="51"/>
      <c r="Q34" s="50"/>
      <c r="R34" s="50"/>
      <c r="S34" s="50"/>
      <c r="T34" s="26"/>
    </row>
    <row r="35" spans="1:20" ht="16.2" thickBot="1">
      <c r="A35" s="47">
        <v>7</v>
      </c>
      <c r="B35" s="128"/>
      <c r="C35" s="314" t="s">
        <v>388</v>
      </c>
      <c r="D35" s="315"/>
      <c r="E35" s="270"/>
      <c r="F35" s="116"/>
      <c r="G35" s="116"/>
      <c r="H35" s="116"/>
      <c r="I35" s="116"/>
      <c r="J35" s="269">
        <f>SUM(J32:J34)</f>
        <v>96975134.499834463</v>
      </c>
      <c r="K35" s="35"/>
      <c r="L35" s="331" t="s">
        <v>5</v>
      </c>
      <c r="M35" s="224" t="s">
        <v>5</v>
      </c>
      <c r="N35" s="51"/>
      <c r="O35" s="50"/>
      <c r="P35" s="51"/>
      <c r="Q35" s="50"/>
      <c r="R35" s="50"/>
      <c r="S35" s="50"/>
      <c r="T35" s="26"/>
    </row>
    <row r="36" spans="1:20" ht="15.6" thickTop="1">
      <c r="A36" s="49"/>
      <c r="B36" s="71"/>
      <c r="C36" s="71"/>
      <c r="D36" s="35"/>
      <c r="E36" s="268"/>
      <c r="F36" s="83"/>
      <c r="G36" s="83"/>
      <c r="H36" s="83"/>
      <c r="I36" s="83"/>
      <c r="J36" s="71"/>
      <c r="K36" s="35"/>
      <c r="L36" s="331"/>
      <c r="M36" s="57"/>
      <c r="N36" s="51"/>
      <c r="O36" s="50"/>
      <c r="P36" s="51"/>
      <c r="Q36" s="50"/>
      <c r="R36" s="50"/>
      <c r="S36" s="50"/>
      <c r="T36" s="26"/>
    </row>
    <row r="37" spans="1:20" ht="15">
      <c r="A37" s="49"/>
      <c r="B37" s="71"/>
      <c r="C37" s="89" t="s">
        <v>387</v>
      </c>
      <c r="D37" s="35"/>
      <c r="E37" s="260"/>
      <c r="F37" s="35"/>
      <c r="G37" s="35"/>
      <c r="H37" s="35"/>
      <c r="I37" s="35"/>
      <c r="J37" s="260"/>
      <c r="K37" s="35"/>
      <c r="L37" s="331"/>
      <c r="M37" s="57"/>
      <c r="N37" s="51"/>
      <c r="O37" s="50"/>
      <c r="P37" s="51"/>
      <c r="Q37" s="50"/>
      <c r="R37" s="50"/>
      <c r="S37" s="50"/>
      <c r="T37" s="26"/>
    </row>
    <row r="38" spans="1:20" ht="15">
      <c r="A38" s="49">
        <v>8</v>
      </c>
      <c r="B38" s="71"/>
      <c r="C38" s="89" t="s">
        <v>386</v>
      </c>
      <c r="D38" s="93"/>
      <c r="E38" s="260"/>
      <c r="F38" s="35"/>
      <c r="G38" s="35"/>
      <c r="H38" s="35" t="s">
        <v>385</v>
      </c>
      <c r="I38" s="35"/>
      <c r="J38" s="266">
        <v>2023751</v>
      </c>
      <c r="K38" s="35"/>
      <c r="L38" s="331" t="s">
        <v>5</v>
      </c>
      <c r="M38" s="57"/>
      <c r="N38" s="158"/>
      <c r="O38" s="50"/>
      <c r="P38" s="51"/>
      <c r="Q38" s="50"/>
      <c r="R38" s="50"/>
      <c r="S38" s="50"/>
      <c r="T38" s="26"/>
    </row>
    <row r="39" spans="1:20" ht="15">
      <c r="A39" s="49">
        <v>9</v>
      </c>
      <c r="B39" s="71"/>
      <c r="C39" s="89" t="s">
        <v>384</v>
      </c>
      <c r="D39" s="83"/>
      <c r="E39" s="83"/>
      <c r="F39" s="83"/>
      <c r="G39" s="83"/>
      <c r="H39" s="83" t="s">
        <v>383</v>
      </c>
      <c r="I39" s="83"/>
      <c r="J39" s="266">
        <v>0</v>
      </c>
      <c r="K39" s="35"/>
      <c r="L39" s="331"/>
      <c r="M39" s="57"/>
      <c r="N39" s="51"/>
      <c r="O39" s="50"/>
      <c r="P39" s="51"/>
      <c r="Q39" s="50"/>
      <c r="R39" s="50"/>
      <c r="S39" s="50"/>
      <c r="T39" s="26"/>
    </row>
    <row r="40" spans="1:20" ht="15">
      <c r="A40" s="49">
        <v>10</v>
      </c>
      <c r="B40" s="71"/>
      <c r="C40" s="89" t="s">
        <v>382</v>
      </c>
      <c r="D40" s="35"/>
      <c r="E40" s="35"/>
      <c r="F40" s="35"/>
      <c r="G40" s="35"/>
      <c r="H40" s="35" t="s">
        <v>31</v>
      </c>
      <c r="I40" s="35"/>
      <c r="J40" s="266">
        <v>0</v>
      </c>
      <c r="K40" s="35"/>
      <c r="L40" s="331"/>
      <c r="M40" s="57"/>
      <c r="N40" s="57"/>
      <c r="O40" s="32"/>
      <c r="P40" s="57"/>
      <c r="Q40" s="50"/>
      <c r="R40" s="50"/>
      <c r="S40" s="50"/>
      <c r="T40" s="26"/>
    </row>
    <row r="41" spans="1:20" ht="15">
      <c r="A41" s="49">
        <v>11</v>
      </c>
      <c r="B41" s="71"/>
      <c r="C41" s="263" t="s">
        <v>381</v>
      </c>
      <c r="D41" s="35"/>
      <c r="E41" s="35"/>
      <c r="F41" s="35"/>
      <c r="G41" s="35"/>
      <c r="H41" s="35" t="s">
        <v>32</v>
      </c>
      <c r="I41" s="35"/>
      <c r="J41" s="266">
        <v>0</v>
      </c>
      <c r="K41" s="35"/>
      <c r="L41" s="331"/>
      <c r="M41" s="57"/>
      <c r="N41" s="267" t="s">
        <v>446</v>
      </c>
      <c r="O41" s="59"/>
      <c r="P41" s="267"/>
      <c r="Q41" s="50"/>
      <c r="R41" s="50"/>
      <c r="S41" s="50"/>
      <c r="T41" s="26"/>
    </row>
    <row r="42" spans="1:20" ht="15">
      <c r="A42" s="49">
        <v>12</v>
      </c>
      <c r="B42" s="71"/>
      <c r="C42" s="263" t="s">
        <v>380</v>
      </c>
      <c r="D42" s="35"/>
      <c r="E42" s="35"/>
      <c r="F42" s="35"/>
      <c r="G42" s="35"/>
      <c r="H42" s="35"/>
      <c r="I42" s="35"/>
      <c r="J42" s="266">
        <v>0</v>
      </c>
      <c r="K42" s="35"/>
      <c r="L42" s="331"/>
      <c r="M42" s="57"/>
      <c r="N42" s="264"/>
      <c r="O42" s="265"/>
      <c r="P42" s="264"/>
      <c r="Q42" s="50"/>
      <c r="R42" s="50"/>
      <c r="S42" s="50"/>
      <c r="T42" s="26"/>
    </row>
    <row r="43" spans="1:20" ht="15">
      <c r="A43" s="49">
        <v>13</v>
      </c>
      <c r="B43" s="71"/>
      <c r="C43" s="263" t="s">
        <v>379</v>
      </c>
      <c r="D43" s="35"/>
      <c r="E43" s="35"/>
      <c r="F43" s="35"/>
      <c r="G43" s="35"/>
      <c r="H43" s="35"/>
      <c r="I43" s="35"/>
      <c r="J43" s="262">
        <v>0</v>
      </c>
      <c r="K43" s="35"/>
      <c r="L43" s="331"/>
      <c r="M43" s="57"/>
      <c r="N43" s="245" t="s">
        <v>447</v>
      </c>
      <c r="O43" s="246" t="s">
        <v>448</v>
      </c>
      <c r="P43" s="245" t="s">
        <v>449</v>
      </c>
      <c r="Q43" s="50"/>
      <c r="R43" s="50"/>
      <c r="S43" s="50"/>
      <c r="T43" s="26"/>
    </row>
    <row r="44" spans="1:20" ht="15.6" thickBot="1">
      <c r="A44" s="49">
        <v>14</v>
      </c>
      <c r="B44" s="71"/>
      <c r="C44" s="89" t="s">
        <v>378</v>
      </c>
      <c r="D44" s="35"/>
      <c r="E44" s="35"/>
      <c r="F44" s="35"/>
      <c r="G44" s="35"/>
      <c r="H44" s="35"/>
      <c r="I44" s="35"/>
      <c r="J44" s="261">
        <v>0</v>
      </c>
      <c r="K44" s="35"/>
      <c r="L44" s="331"/>
      <c r="M44" s="57"/>
      <c r="N44" s="318" t="s">
        <v>450</v>
      </c>
      <c r="O44" s="319">
        <f>R89*$J$32</f>
        <v>2637119.7365698046</v>
      </c>
      <c r="P44" s="320">
        <v>114616</v>
      </c>
      <c r="Q44" s="50"/>
      <c r="R44" s="50"/>
      <c r="S44" s="50"/>
      <c r="T44" s="26"/>
    </row>
    <row r="45" spans="1:20" ht="15">
      <c r="A45" s="49">
        <v>15</v>
      </c>
      <c r="B45" s="71"/>
      <c r="C45" s="89" t="s">
        <v>377</v>
      </c>
      <c r="D45" s="35"/>
      <c r="E45" s="35"/>
      <c r="F45" s="35"/>
      <c r="G45" s="35"/>
      <c r="H45" s="35"/>
      <c r="I45" s="35"/>
      <c r="J45" s="260">
        <f>SUM(J38:J44)</f>
        <v>2023751</v>
      </c>
      <c r="K45" s="35"/>
      <c r="L45" s="331"/>
      <c r="M45" s="57"/>
      <c r="N45" s="318" t="s">
        <v>466</v>
      </c>
      <c r="O45" s="319">
        <f>(R90*$J$32)+J33</f>
        <v>49426762.769636005</v>
      </c>
      <c r="P45" s="320">
        <v>850381</v>
      </c>
      <c r="Q45" s="50"/>
      <c r="R45" s="50"/>
      <c r="S45" s="50"/>
      <c r="T45" s="26"/>
    </row>
    <row r="46" spans="1:20" ht="15">
      <c r="A46" s="49"/>
      <c r="B46" s="71"/>
      <c r="C46" s="89"/>
      <c r="D46" s="35"/>
      <c r="E46" s="35"/>
      <c r="F46" s="35"/>
      <c r="G46" s="35"/>
      <c r="H46" s="35"/>
      <c r="I46" s="35"/>
      <c r="J46" s="260"/>
      <c r="K46" s="35"/>
      <c r="L46" s="331"/>
      <c r="M46" s="57"/>
      <c r="N46" s="318" t="s">
        <v>452</v>
      </c>
      <c r="O46" s="319">
        <f>R91*$J$32</f>
        <v>12086068.474311803</v>
      </c>
      <c r="P46" s="306">
        <v>187988</v>
      </c>
      <c r="Q46" s="50"/>
      <c r="R46" s="50"/>
      <c r="S46" s="50"/>
      <c r="T46" s="26"/>
    </row>
    <row r="47" spans="1:20" ht="15">
      <c r="A47" s="49">
        <v>16</v>
      </c>
      <c r="B47" s="71"/>
      <c r="C47" s="89" t="s">
        <v>376</v>
      </c>
      <c r="D47" s="35" t="s">
        <v>375</v>
      </c>
      <c r="E47" s="257">
        <f>IF(J45&gt;0,J35/J45,0)</f>
        <v>47.918510972859046</v>
      </c>
      <c r="F47" s="35"/>
      <c r="G47" s="35"/>
      <c r="H47" s="35"/>
      <c r="I47" s="35"/>
      <c r="J47" s="93"/>
      <c r="K47" s="35"/>
      <c r="L47" s="331"/>
      <c r="M47" s="57"/>
      <c r="N47" s="318" t="s">
        <v>453</v>
      </c>
      <c r="O47" s="319">
        <f>R92*$J$32</f>
        <v>5273879.508038668</v>
      </c>
      <c r="P47" s="320">
        <v>144622</v>
      </c>
      <c r="Q47" s="50"/>
      <c r="R47" s="50"/>
      <c r="S47" s="50"/>
      <c r="T47" s="26"/>
    </row>
    <row r="48" spans="1:20" ht="15">
      <c r="A48" s="49">
        <v>17</v>
      </c>
      <c r="B48" s="71"/>
      <c r="C48" s="89" t="s">
        <v>374</v>
      </c>
      <c r="D48" s="35"/>
      <c r="E48" s="257">
        <f>+E47/12</f>
        <v>3.9932092477382537</v>
      </c>
      <c r="F48" s="35"/>
      <c r="G48" s="35"/>
      <c r="H48" s="35"/>
      <c r="I48" s="35"/>
      <c r="J48" s="93"/>
      <c r="K48" s="35"/>
      <c r="L48" s="331"/>
      <c r="M48" s="57"/>
      <c r="N48" s="318" t="s">
        <v>454</v>
      </c>
      <c r="O48" s="319">
        <f>R93*$J$32</f>
        <v>27551304.011278182</v>
      </c>
      <c r="P48" s="320">
        <v>721944</v>
      </c>
      <c r="Q48" s="50"/>
      <c r="R48" s="50"/>
      <c r="S48" s="50"/>
      <c r="T48" s="26"/>
    </row>
    <row r="49" spans="1:20" ht="15">
      <c r="A49" s="49"/>
      <c r="B49" s="71"/>
      <c r="C49" s="89"/>
      <c r="D49" s="35"/>
      <c r="E49" s="257"/>
      <c r="F49" s="35"/>
      <c r="G49" s="35"/>
      <c r="H49" s="35"/>
      <c r="I49" s="35"/>
      <c r="J49" s="93"/>
      <c r="K49" s="35"/>
      <c r="L49" s="331"/>
      <c r="M49" s="57"/>
      <c r="N49" s="318" t="s">
        <v>455</v>
      </c>
      <c r="O49" s="319">
        <v>0</v>
      </c>
      <c r="P49" s="320">
        <v>4200</v>
      </c>
      <c r="Q49" s="50"/>
      <c r="R49" s="50"/>
      <c r="S49" s="50"/>
      <c r="T49" s="26"/>
    </row>
    <row r="50" spans="1:20" ht="15">
      <c r="A50" s="49"/>
      <c r="B50" s="71"/>
      <c r="C50" s="89"/>
      <c r="D50" s="35"/>
      <c r="E50" s="259" t="s">
        <v>373</v>
      </c>
      <c r="F50" s="35"/>
      <c r="G50" s="35"/>
      <c r="H50" s="35"/>
      <c r="I50" s="35"/>
      <c r="J50" s="99" t="s">
        <v>372</v>
      </c>
      <c r="K50" s="35"/>
      <c r="L50" s="331"/>
      <c r="M50" s="57"/>
      <c r="N50" s="321" t="s">
        <v>456</v>
      </c>
      <c r="O50" s="319">
        <f>SUM(O44:O48)</f>
        <v>96975134.499834463</v>
      </c>
      <c r="P50" s="322">
        <f>SUM(P44:P49)</f>
        <v>2023751</v>
      </c>
      <c r="Q50" s="50"/>
      <c r="R50" s="50"/>
      <c r="S50" s="50"/>
      <c r="T50" s="26"/>
    </row>
    <row r="51" spans="1:20" ht="15">
      <c r="A51" s="49"/>
      <c r="B51" s="71"/>
      <c r="C51" s="89"/>
      <c r="D51" s="35"/>
      <c r="E51" s="257"/>
      <c r="F51" s="35"/>
      <c r="G51" s="35"/>
      <c r="H51" s="35"/>
      <c r="I51" s="35"/>
      <c r="J51" s="93"/>
      <c r="K51" s="35"/>
      <c r="L51" s="331"/>
      <c r="M51" s="57"/>
      <c r="N51" s="51"/>
      <c r="O51" s="50"/>
      <c r="P51" s="51"/>
      <c r="Q51" s="50"/>
      <c r="R51" s="50"/>
      <c r="S51" s="50"/>
      <c r="T51" s="26"/>
    </row>
    <row r="52" spans="1:20" ht="15">
      <c r="A52" s="49">
        <v>18</v>
      </c>
      <c r="B52" s="71"/>
      <c r="C52" s="89" t="s">
        <v>371</v>
      </c>
      <c r="D52" s="35" t="s">
        <v>370</v>
      </c>
      <c r="E52" s="257">
        <f>+E47/52</f>
        <v>0.92150982640113555</v>
      </c>
      <c r="F52" s="35"/>
      <c r="G52" s="35"/>
      <c r="H52" s="35"/>
      <c r="I52" s="35"/>
      <c r="J52" s="256">
        <f>+E47/52</f>
        <v>0.92150982640113555</v>
      </c>
      <c r="K52" s="35"/>
      <c r="L52" s="331"/>
      <c r="M52" s="57"/>
      <c r="N52" s="51"/>
      <c r="O52" s="258"/>
      <c r="P52" s="258"/>
      <c r="Q52" s="50"/>
      <c r="R52" s="50"/>
      <c r="S52" s="50"/>
      <c r="T52" s="26"/>
    </row>
    <row r="53" spans="1:20" ht="15">
      <c r="A53" s="49">
        <v>19</v>
      </c>
      <c r="B53" s="71"/>
      <c r="C53" s="89" t="s">
        <v>369</v>
      </c>
      <c r="D53" s="35" t="s">
        <v>368</v>
      </c>
      <c r="E53" s="257">
        <f>+E47/260</f>
        <v>0.1843019652802271</v>
      </c>
      <c r="F53" s="35" t="s">
        <v>367</v>
      </c>
      <c r="G53" s="93"/>
      <c r="H53" s="35"/>
      <c r="I53" s="35"/>
      <c r="J53" s="256">
        <f>+E47/365</f>
        <v>0.13128359170646314</v>
      </c>
      <c r="K53" s="35"/>
      <c r="L53" s="331"/>
      <c r="M53" s="57"/>
      <c r="N53" s="51"/>
      <c r="O53" s="50"/>
      <c r="P53" s="51"/>
      <c r="Q53" s="50"/>
      <c r="R53" s="50"/>
      <c r="S53" s="50"/>
      <c r="T53" s="26"/>
    </row>
    <row r="54" spans="1:20" ht="15">
      <c r="A54" s="49">
        <v>20</v>
      </c>
      <c r="B54" s="71"/>
      <c r="C54" s="89" t="s">
        <v>366</v>
      </c>
      <c r="D54" s="35" t="s">
        <v>365</v>
      </c>
      <c r="E54" s="257">
        <f>+E47/4160*1000</f>
        <v>11.518872830014194</v>
      </c>
      <c r="F54" s="35" t="s">
        <v>364</v>
      </c>
      <c r="G54" s="93"/>
      <c r="H54" s="35"/>
      <c r="I54" s="35"/>
      <c r="J54" s="256">
        <f>E47/8760*1000</f>
        <v>5.4701496544359642</v>
      </c>
      <c r="K54" s="35"/>
      <c r="L54" s="331" t="s">
        <v>5</v>
      </c>
      <c r="M54" s="57"/>
      <c r="N54" s="51"/>
      <c r="O54" s="50"/>
      <c r="P54" s="51"/>
      <c r="Q54" s="50"/>
      <c r="R54" s="50"/>
      <c r="S54" s="50"/>
      <c r="T54" s="26"/>
    </row>
    <row r="55" spans="1:20" ht="15">
      <c r="A55" s="49"/>
      <c r="B55" s="71"/>
      <c r="C55" s="89"/>
      <c r="D55" s="35" t="s">
        <v>363</v>
      </c>
      <c r="E55" s="35"/>
      <c r="F55" s="35" t="s">
        <v>362</v>
      </c>
      <c r="G55" s="93"/>
      <c r="H55" s="35"/>
      <c r="I55" s="35"/>
      <c r="J55" s="93"/>
      <c r="K55" s="35"/>
      <c r="L55" s="331" t="s">
        <v>5</v>
      </c>
      <c r="M55" s="57"/>
      <c r="N55" s="51"/>
      <c r="O55" s="50"/>
      <c r="P55" s="51"/>
      <c r="Q55" s="50"/>
      <c r="R55" s="50"/>
      <c r="S55" s="50"/>
      <c r="T55" s="26"/>
    </row>
    <row r="56" spans="1:20" ht="15">
      <c r="A56" s="49"/>
      <c r="B56" s="71"/>
      <c r="C56" s="89"/>
      <c r="D56" s="35"/>
      <c r="E56" s="35"/>
      <c r="F56" s="35"/>
      <c r="G56" s="93"/>
      <c r="H56" s="35"/>
      <c r="I56" s="35"/>
      <c r="J56" s="93"/>
      <c r="K56" s="35"/>
      <c r="L56" s="331" t="s">
        <v>5</v>
      </c>
      <c r="M56" s="57"/>
      <c r="N56" s="51"/>
      <c r="O56" s="50"/>
      <c r="P56" s="51"/>
      <c r="Q56" s="50"/>
      <c r="R56" s="50"/>
      <c r="S56" s="50"/>
      <c r="T56" s="26"/>
    </row>
    <row r="57" spans="1:20" ht="15">
      <c r="A57" s="49">
        <v>21</v>
      </c>
      <c r="B57" s="71"/>
      <c r="C57" s="89" t="s">
        <v>361</v>
      </c>
      <c r="D57" s="35" t="s">
        <v>360</v>
      </c>
      <c r="E57" s="255">
        <v>0</v>
      </c>
      <c r="F57" s="253" t="s">
        <v>359</v>
      </c>
      <c r="G57" s="253"/>
      <c r="H57" s="253"/>
      <c r="I57" s="253"/>
      <c r="J57" s="253">
        <f>E57</f>
        <v>0</v>
      </c>
      <c r="K57" s="253" t="s">
        <v>359</v>
      </c>
      <c r="L57" s="331"/>
      <c r="M57" s="57"/>
      <c r="N57" s="51"/>
      <c r="O57" s="50"/>
      <c r="P57" s="51"/>
      <c r="Q57" s="50"/>
      <c r="R57" s="50"/>
      <c r="S57" s="50"/>
      <c r="T57" s="26"/>
    </row>
    <row r="58" spans="1:20" ht="15">
      <c r="A58" s="49">
        <v>22</v>
      </c>
      <c r="B58" s="71"/>
      <c r="C58" s="89"/>
      <c r="D58" s="35"/>
      <c r="E58" s="254">
        <v>0</v>
      </c>
      <c r="F58" s="253" t="s">
        <v>358</v>
      </c>
      <c r="G58" s="253"/>
      <c r="H58" s="253"/>
      <c r="I58" s="253"/>
      <c r="J58" s="253">
        <f>E58</f>
        <v>0</v>
      </c>
      <c r="K58" s="253" t="s">
        <v>358</v>
      </c>
      <c r="L58" s="331"/>
      <c r="M58" s="57"/>
      <c r="N58" s="51"/>
      <c r="O58" s="50"/>
      <c r="P58" s="51"/>
      <c r="Q58" s="50"/>
      <c r="R58" s="50"/>
      <c r="S58" s="50"/>
      <c r="T58" s="26"/>
    </row>
    <row r="59" spans="1:20" ht="15">
      <c r="A59" s="93"/>
      <c r="B59" s="71"/>
      <c r="C59" s="71"/>
      <c r="D59" s="71"/>
      <c r="E59" s="71"/>
      <c r="F59" s="71"/>
      <c r="G59" s="71"/>
      <c r="H59" s="71"/>
      <c r="I59" s="71"/>
      <c r="J59" s="71"/>
      <c r="K59" s="252"/>
      <c r="L59" s="331"/>
      <c r="M59" s="57"/>
      <c r="N59" s="51"/>
      <c r="O59" s="50"/>
      <c r="P59" s="51"/>
      <c r="Q59" s="50"/>
      <c r="R59" s="50"/>
      <c r="S59" s="50"/>
      <c r="T59" s="26"/>
    </row>
    <row r="60" spans="1:20" ht="15">
      <c r="A60" s="93"/>
      <c r="B60" s="71"/>
      <c r="C60" s="89"/>
      <c r="D60" s="35"/>
      <c r="E60" s="35"/>
      <c r="F60" s="35"/>
      <c r="G60" s="35"/>
      <c r="H60" s="35"/>
      <c r="I60" s="35"/>
      <c r="J60" s="36"/>
      <c r="K60" s="35"/>
      <c r="L60" s="331"/>
      <c r="M60" s="57"/>
      <c r="N60" s="51"/>
      <c r="O60" s="50"/>
      <c r="P60" s="51"/>
      <c r="Q60" s="50"/>
      <c r="R60" s="50"/>
      <c r="S60" s="50"/>
      <c r="T60" s="26"/>
    </row>
    <row r="61" spans="1:20" ht="15">
      <c r="A61" s="93"/>
      <c r="B61" s="71"/>
      <c r="C61" s="89"/>
      <c r="D61" s="35"/>
      <c r="E61" s="35"/>
      <c r="F61" s="35"/>
      <c r="G61" s="35"/>
      <c r="H61" s="35"/>
      <c r="I61" s="35"/>
      <c r="J61" s="36"/>
      <c r="K61" s="35"/>
      <c r="L61" s="331"/>
      <c r="M61" s="57"/>
      <c r="N61" s="51"/>
      <c r="O61" s="50"/>
      <c r="P61" s="51"/>
      <c r="Q61" s="50"/>
      <c r="R61" s="50"/>
      <c r="S61" s="50"/>
      <c r="T61" s="26"/>
    </row>
    <row r="62" spans="1:20" ht="15">
      <c r="A62" s="93"/>
      <c r="B62" s="71"/>
      <c r="C62" s="89"/>
      <c r="D62" s="35"/>
      <c r="E62" s="35"/>
      <c r="F62" s="35"/>
      <c r="G62" s="35"/>
      <c r="H62" s="35"/>
      <c r="I62" s="35"/>
      <c r="J62" s="36"/>
      <c r="K62" s="35"/>
      <c r="L62" s="331"/>
      <c r="M62" s="57"/>
      <c r="N62" s="51"/>
      <c r="O62" s="50"/>
      <c r="P62" s="51"/>
      <c r="Q62" s="50"/>
      <c r="R62" s="50"/>
      <c r="S62" s="50"/>
      <c r="T62" s="26"/>
    </row>
    <row r="63" spans="1:20" ht="15">
      <c r="A63" s="93"/>
      <c r="B63" s="71"/>
      <c r="C63" s="89"/>
      <c r="D63" s="35"/>
      <c r="E63" s="35"/>
      <c r="F63" s="35"/>
      <c r="G63" s="35"/>
      <c r="H63" s="35"/>
      <c r="I63" s="35"/>
      <c r="J63" s="36"/>
      <c r="K63" s="35"/>
      <c r="L63" s="331"/>
      <c r="M63" s="57"/>
      <c r="N63" s="51"/>
      <c r="O63" s="50"/>
      <c r="P63" s="51"/>
      <c r="Q63" s="50"/>
      <c r="R63" s="50"/>
      <c r="S63" s="50"/>
      <c r="T63" s="26"/>
    </row>
    <row r="64" spans="1:20" ht="15">
      <c r="A64" s="93"/>
      <c r="B64" s="71"/>
      <c r="C64" s="89"/>
      <c r="D64" s="35"/>
      <c r="E64" s="35"/>
      <c r="F64" s="35"/>
      <c r="G64" s="35"/>
      <c r="H64" s="35"/>
      <c r="I64" s="35"/>
      <c r="J64" s="36"/>
      <c r="K64" s="35"/>
      <c r="L64" s="331"/>
      <c r="M64" s="57"/>
      <c r="N64" s="51"/>
      <c r="O64" s="50"/>
      <c r="P64" s="51"/>
      <c r="Q64" s="50"/>
      <c r="R64" s="50"/>
      <c r="S64" s="50"/>
      <c r="T64" s="26"/>
    </row>
    <row r="65" spans="1:20" ht="15">
      <c r="A65" s="93"/>
      <c r="B65" s="71"/>
      <c r="C65" s="89"/>
      <c r="D65" s="35"/>
      <c r="E65" s="35"/>
      <c r="F65" s="35"/>
      <c r="G65" s="35"/>
      <c r="H65" s="35"/>
      <c r="I65" s="35"/>
      <c r="J65" s="36"/>
      <c r="K65" s="35"/>
      <c r="L65" s="331"/>
      <c r="M65" s="57"/>
      <c r="N65" s="51"/>
      <c r="O65" s="50"/>
      <c r="P65" s="51"/>
      <c r="Q65" s="50"/>
      <c r="R65" s="50"/>
      <c r="S65" s="50"/>
      <c r="T65" s="26"/>
    </row>
    <row r="66" spans="1:20" ht="15">
      <c r="A66" s="93"/>
      <c r="B66" s="71"/>
      <c r="C66" s="89"/>
      <c r="D66" s="35"/>
      <c r="E66" s="35"/>
      <c r="F66" s="35"/>
      <c r="G66" s="35"/>
      <c r="H66" s="35"/>
      <c r="I66" s="35"/>
      <c r="J66" s="36"/>
      <c r="K66" s="35"/>
      <c r="L66" s="331"/>
      <c r="M66" s="57"/>
      <c r="N66" s="51"/>
      <c r="O66" s="50"/>
      <c r="P66" s="51"/>
      <c r="Q66" s="50"/>
      <c r="R66" s="50"/>
      <c r="S66" s="50"/>
      <c r="T66" s="26"/>
    </row>
    <row r="67" spans="1:20" ht="15">
      <c r="A67" s="93"/>
      <c r="B67" s="71"/>
      <c r="C67" s="89"/>
      <c r="D67" s="35"/>
      <c r="E67" s="35"/>
      <c r="F67" s="35"/>
      <c r="G67" s="35"/>
      <c r="H67" s="35"/>
      <c r="I67" s="35"/>
      <c r="J67" s="36"/>
      <c r="K67" s="35"/>
      <c r="L67" s="331"/>
      <c r="M67" s="57"/>
      <c r="N67" s="51"/>
      <c r="O67" s="50"/>
      <c r="P67" s="51"/>
      <c r="Q67" s="50"/>
      <c r="R67" s="50"/>
      <c r="S67" s="50"/>
      <c r="T67" s="26"/>
    </row>
    <row r="68" spans="1:20" ht="15">
      <c r="A68" s="93"/>
      <c r="B68" s="71"/>
      <c r="C68" s="89"/>
      <c r="D68" s="35"/>
      <c r="E68" s="35"/>
      <c r="F68" s="35"/>
      <c r="G68" s="35"/>
      <c r="H68" s="35"/>
      <c r="I68" s="35"/>
      <c r="J68" s="36"/>
      <c r="K68" s="35"/>
      <c r="L68" s="331"/>
      <c r="M68" s="57"/>
      <c r="N68" s="51"/>
      <c r="O68" s="50"/>
      <c r="P68" s="51"/>
      <c r="Q68" s="50"/>
      <c r="R68" s="50"/>
      <c r="S68" s="50"/>
      <c r="T68" s="26"/>
    </row>
    <row r="69" spans="1:20" ht="15.6">
      <c r="A69" s="93"/>
      <c r="B69" s="71"/>
      <c r="C69" s="89"/>
      <c r="D69" s="35"/>
      <c r="E69" s="214"/>
      <c r="F69" s="35"/>
      <c r="G69" s="35"/>
      <c r="H69" s="35"/>
      <c r="I69" s="35"/>
      <c r="J69" s="36"/>
      <c r="K69" s="35"/>
      <c r="L69" s="331"/>
      <c r="M69" s="57"/>
      <c r="N69" s="51"/>
      <c r="O69" s="50"/>
      <c r="P69" s="51"/>
      <c r="Q69" s="50"/>
      <c r="R69" s="50"/>
      <c r="S69" s="50"/>
      <c r="T69" s="26"/>
    </row>
    <row r="70" spans="1:20" ht="15">
      <c r="A70" s="93"/>
      <c r="B70" s="71"/>
      <c r="C70" s="89"/>
      <c r="D70" s="35"/>
      <c r="E70" s="35"/>
      <c r="F70" s="35"/>
      <c r="G70" s="35"/>
      <c r="H70" s="35"/>
      <c r="I70" s="35"/>
      <c r="J70" s="36"/>
      <c r="K70" s="35"/>
      <c r="L70" s="331"/>
      <c r="M70" s="57"/>
      <c r="N70" s="51"/>
      <c r="O70" s="50"/>
      <c r="P70" s="51"/>
      <c r="Q70" s="50"/>
      <c r="R70" s="50"/>
      <c r="S70" s="50"/>
      <c r="T70" s="26"/>
    </row>
    <row r="71" spans="1:20" ht="15.6">
      <c r="A71" s="43"/>
      <c r="B71" s="43"/>
      <c r="C71" s="136"/>
      <c r="D71" s="35"/>
      <c r="E71" s="35"/>
      <c r="F71" s="35"/>
      <c r="G71" s="35"/>
      <c r="H71" s="35"/>
      <c r="I71" s="35"/>
      <c r="J71" s="36"/>
      <c r="K71" s="38"/>
      <c r="L71" s="331"/>
      <c r="M71" s="251"/>
      <c r="N71" s="51"/>
      <c r="O71" s="50"/>
      <c r="P71" s="51"/>
      <c r="Q71" s="50"/>
      <c r="R71" s="50"/>
      <c r="S71" s="50"/>
      <c r="T71" s="26"/>
    </row>
    <row r="72" spans="1:20" ht="15.6">
      <c r="A72" s="250"/>
      <c r="B72" s="43"/>
      <c r="C72" s="136"/>
      <c r="D72" s="35"/>
      <c r="E72" s="35"/>
      <c r="F72" s="35"/>
      <c r="G72" s="35"/>
      <c r="H72" s="35"/>
      <c r="I72" s="35"/>
      <c r="J72" s="36"/>
      <c r="K72" s="35"/>
      <c r="L72" s="331"/>
      <c r="M72" s="34"/>
      <c r="N72" s="51"/>
      <c r="O72" s="50"/>
      <c r="P72" s="51"/>
      <c r="Q72" s="50"/>
      <c r="R72" s="50"/>
      <c r="S72" s="50"/>
      <c r="T72" s="26"/>
    </row>
    <row r="73" spans="1:20" ht="15">
      <c r="A73" s="93"/>
      <c r="B73" s="71"/>
      <c r="C73" s="71"/>
      <c r="D73" s="71"/>
      <c r="E73" s="71"/>
      <c r="F73" s="71"/>
      <c r="G73" s="71"/>
      <c r="H73" s="71"/>
      <c r="I73" s="92"/>
      <c r="J73" s="92"/>
      <c r="K73" s="92"/>
      <c r="L73" s="333"/>
      <c r="M73" s="92"/>
      <c r="N73" s="51"/>
      <c r="O73" s="50"/>
      <c r="P73" s="91"/>
      <c r="Q73" s="91"/>
      <c r="R73" s="91"/>
      <c r="S73" s="91"/>
      <c r="T73" s="26"/>
    </row>
    <row r="74" spans="1:20" ht="15">
      <c r="A74" s="93"/>
      <c r="B74" s="71"/>
      <c r="C74" s="89"/>
      <c r="D74" s="89"/>
      <c r="E74" s="90"/>
      <c r="F74" s="89"/>
      <c r="G74" s="89"/>
      <c r="H74" s="89"/>
      <c r="I74" s="35"/>
      <c r="J74" s="311"/>
      <c r="K74" s="311"/>
      <c r="L74" s="333"/>
      <c r="M74" s="92"/>
      <c r="N74" s="51"/>
      <c r="O74" s="50"/>
      <c r="P74" s="51"/>
      <c r="Q74" s="50"/>
      <c r="R74" s="50"/>
      <c r="S74" s="50"/>
      <c r="T74" s="26"/>
    </row>
    <row r="75" spans="1:20" ht="15">
      <c r="A75" s="93"/>
      <c r="B75" s="71"/>
      <c r="C75" s="89"/>
      <c r="D75" s="89"/>
      <c r="E75" s="90"/>
      <c r="F75" s="89"/>
      <c r="G75" s="89"/>
      <c r="H75" s="89"/>
      <c r="I75" s="35"/>
      <c r="J75" s="35"/>
      <c r="K75" s="35"/>
      <c r="L75" s="678" t="s">
        <v>357</v>
      </c>
      <c r="M75" s="678"/>
      <c r="N75" s="249"/>
      <c r="O75" s="248"/>
      <c r="P75" s="247"/>
      <c r="Q75" s="50"/>
      <c r="R75" s="50"/>
      <c r="S75" s="50"/>
      <c r="T75" s="26"/>
    </row>
    <row r="76" spans="1:20" ht="15">
      <c r="A76" s="93"/>
      <c r="B76" s="71"/>
      <c r="C76" s="35"/>
      <c r="D76" s="35"/>
      <c r="E76" s="35"/>
      <c r="F76" s="35"/>
      <c r="G76" s="35"/>
      <c r="H76" s="35"/>
      <c r="I76" s="35"/>
      <c r="J76" s="35"/>
      <c r="K76" s="35"/>
      <c r="L76" s="331"/>
      <c r="M76" s="57"/>
      <c r="N76" s="249"/>
      <c r="O76" s="248"/>
      <c r="P76" s="247"/>
      <c r="Q76" s="50"/>
      <c r="R76" s="50"/>
      <c r="S76" s="50"/>
      <c r="T76" s="26"/>
    </row>
    <row r="77" spans="1:20" ht="15">
      <c r="A77" s="93"/>
      <c r="B77" s="71"/>
      <c r="C77" s="89" t="str">
        <f>C3</f>
        <v xml:space="preserve">Formula Rate - Non-Levelized </v>
      </c>
      <c r="D77" s="89"/>
      <c r="E77" s="90" t="str">
        <f>E3</f>
        <v xml:space="preserve">     Rate Formula Template</v>
      </c>
      <c r="F77" s="89"/>
      <c r="G77" s="89"/>
      <c r="H77" s="89"/>
      <c r="I77" s="89"/>
      <c r="J77" s="49" t="str">
        <f>J3</f>
        <v>For budgeted 12 months ended 12/31/13</v>
      </c>
      <c r="K77" s="89"/>
      <c r="L77" s="334"/>
      <c r="M77" s="75"/>
      <c r="N77" s="249"/>
      <c r="O77" s="248"/>
      <c r="P77" s="247"/>
      <c r="Q77" s="50"/>
      <c r="R77" s="50"/>
      <c r="S77" s="50"/>
      <c r="T77" s="26"/>
    </row>
    <row r="78" spans="1:20" ht="15">
      <c r="A78" s="93"/>
      <c r="B78" s="71"/>
      <c r="C78" s="89"/>
      <c r="D78" s="83"/>
      <c r="E78" s="88" t="str">
        <f>E4</f>
        <v xml:space="preserve"> Utilizing Great River Energy Annual Operating Report</v>
      </c>
      <c r="F78" s="83"/>
      <c r="G78" s="83"/>
      <c r="H78" s="83"/>
      <c r="I78" s="83"/>
      <c r="J78" s="83"/>
      <c r="K78" s="83"/>
      <c r="L78" s="334"/>
      <c r="M78" s="56"/>
      <c r="N78" s="249"/>
      <c r="O78" s="248"/>
      <c r="P78" s="247"/>
      <c r="Q78" s="50"/>
      <c r="R78" s="50"/>
      <c r="S78" s="50"/>
      <c r="T78" s="26"/>
    </row>
    <row r="79" spans="1:20" ht="15">
      <c r="A79" s="93"/>
      <c r="B79" s="71"/>
      <c r="C79" s="89"/>
      <c r="D79" s="83" t="s">
        <v>5</v>
      </c>
      <c r="E79" s="83" t="s">
        <v>5</v>
      </c>
      <c r="F79" s="83"/>
      <c r="G79" s="83"/>
      <c r="H79" s="83" t="s">
        <v>5</v>
      </c>
      <c r="I79" s="83"/>
      <c r="J79" s="83"/>
      <c r="K79" s="83"/>
      <c r="L79" s="334"/>
      <c r="M79" s="56"/>
      <c r="N79" s="249"/>
      <c r="O79" s="248"/>
      <c r="P79" s="247"/>
      <c r="Q79" s="50"/>
      <c r="R79" s="50"/>
      <c r="S79" s="50"/>
      <c r="T79" s="26"/>
    </row>
    <row r="80" spans="1:20" ht="15">
      <c r="A80" s="93"/>
      <c r="B80" s="71"/>
      <c r="C80" s="89"/>
      <c r="D80" s="35"/>
      <c r="E80" s="83" t="str">
        <f>E6</f>
        <v>Great River Energy</v>
      </c>
      <c r="F80" s="83"/>
      <c r="G80" s="83"/>
      <c r="H80" s="83"/>
      <c r="I80" s="83"/>
      <c r="J80" s="83"/>
      <c r="K80" s="83"/>
      <c r="L80" s="334"/>
      <c r="M80" s="56"/>
      <c r="N80" s="249"/>
      <c r="O80" s="248"/>
      <c r="P80" s="247"/>
      <c r="Q80" s="50"/>
      <c r="R80" s="50"/>
      <c r="S80" s="50"/>
      <c r="T80" s="26"/>
    </row>
    <row r="81" spans="1:25" ht="15">
      <c r="A81" s="93"/>
      <c r="B81" s="71"/>
      <c r="C81" s="49" t="s">
        <v>20</v>
      </c>
      <c r="D81" s="49" t="s">
        <v>21</v>
      </c>
      <c r="E81" s="49" t="s">
        <v>22</v>
      </c>
      <c r="F81" s="83" t="s">
        <v>5</v>
      </c>
      <c r="G81" s="83"/>
      <c r="H81" s="210" t="s">
        <v>23</v>
      </c>
      <c r="I81" s="83"/>
      <c r="J81" s="173" t="s">
        <v>303</v>
      </c>
      <c r="K81" s="83"/>
      <c r="L81" s="332"/>
      <c r="M81" s="56"/>
      <c r="N81" s="51"/>
      <c r="O81" s="248"/>
      <c r="P81" s="247"/>
      <c r="Q81" s="50"/>
      <c r="R81" s="50"/>
      <c r="S81" s="50"/>
      <c r="T81" s="26"/>
    </row>
    <row r="82" spans="1:25" ht="15.6">
      <c r="A82" s="93"/>
      <c r="B82" s="71"/>
      <c r="C82" s="89"/>
      <c r="D82" s="146" t="s">
        <v>302</v>
      </c>
      <c r="E82" s="83"/>
      <c r="F82" s="83"/>
      <c r="G82" s="83"/>
      <c r="H82" s="49"/>
      <c r="I82" s="83"/>
      <c r="J82" s="58" t="s">
        <v>26</v>
      </c>
      <c r="K82" s="83"/>
      <c r="L82" s="332"/>
      <c r="M82" s="56"/>
      <c r="N82" s="86"/>
      <c r="O82" s="248"/>
      <c r="P82" s="247"/>
      <c r="Q82" s="50"/>
      <c r="R82" s="50"/>
      <c r="S82" s="50"/>
      <c r="T82" s="26"/>
    </row>
    <row r="83" spans="1:25" ht="15.6">
      <c r="A83" s="49" t="s">
        <v>25</v>
      </c>
      <c r="B83" s="71"/>
      <c r="C83" s="89"/>
      <c r="D83" s="209" t="s">
        <v>301</v>
      </c>
      <c r="E83" s="58" t="s">
        <v>300</v>
      </c>
      <c r="F83" s="208"/>
      <c r="G83" s="58" t="s">
        <v>299</v>
      </c>
      <c r="H83" s="93"/>
      <c r="I83" s="208"/>
      <c r="J83" s="49" t="s">
        <v>298</v>
      </c>
      <c r="K83" s="83"/>
      <c r="L83" s="332"/>
      <c r="M83" s="57"/>
      <c r="N83" s="86"/>
      <c r="O83" s="248"/>
      <c r="P83" s="247"/>
      <c r="Q83" s="50"/>
      <c r="R83" s="50"/>
      <c r="S83" s="50"/>
      <c r="T83" s="26"/>
    </row>
    <row r="84" spans="1:25" ht="16.2" thickBot="1">
      <c r="A84" s="122" t="s">
        <v>28</v>
      </c>
      <c r="B84" s="71"/>
      <c r="C84" s="181" t="s">
        <v>356</v>
      </c>
      <c r="D84" s="83"/>
      <c r="E84" s="83"/>
      <c r="F84" s="83"/>
      <c r="G84" s="83"/>
      <c r="H84" s="83"/>
      <c r="I84" s="83"/>
      <c r="J84" s="83"/>
      <c r="K84" s="83"/>
      <c r="L84" s="334"/>
      <c r="M84" s="57"/>
      <c r="N84" s="86"/>
      <c r="O84" s="248"/>
      <c r="P84" s="247"/>
      <c r="Q84" s="50"/>
      <c r="R84" s="50"/>
      <c r="S84" s="50"/>
      <c r="T84" s="26"/>
    </row>
    <row r="85" spans="1:25" ht="15">
      <c r="A85" s="49"/>
      <c r="B85" s="71"/>
      <c r="C85" s="89"/>
      <c r="D85" s="83"/>
      <c r="E85" s="83"/>
      <c r="F85" s="83"/>
      <c r="G85" s="83"/>
      <c r="H85" s="83"/>
      <c r="I85" s="83"/>
      <c r="J85" s="83"/>
      <c r="K85" s="83"/>
      <c r="L85" s="334"/>
      <c r="M85" s="57"/>
      <c r="N85" s="86"/>
      <c r="O85" s="248"/>
      <c r="P85" s="247"/>
      <c r="Q85" s="50"/>
      <c r="R85" s="50"/>
      <c r="S85" s="50"/>
      <c r="T85" s="26"/>
      <c r="U85" s="26"/>
      <c r="V85" s="26"/>
      <c r="W85" s="26"/>
      <c r="X85" s="26"/>
      <c r="Y85" s="26"/>
    </row>
    <row r="86" spans="1:25" ht="15">
      <c r="A86" s="49"/>
      <c r="B86" s="71"/>
      <c r="C86" s="136" t="s">
        <v>355</v>
      </c>
      <c r="D86" s="233" t="s">
        <v>339</v>
      </c>
      <c r="E86" s="83"/>
      <c r="F86" s="83"/>
      <c r="G86" s="83"/>
      <c r="H86" s="83"/>
      <c r="I86" s="83"/>
      <c r="J86" s="83"/>
      <c r="K86" s="83"/>
      <c r="L86" s="334"/>
      <c r="M86" s="57"/>
      <c r="N86" s="220"/>
      <c r="O86" s="248"/>
      <c r="P86" s="247"/>
      <c r="Q86" s="50"/>
      <c r="R86" s="50"/>
      <c r="S86" s="50"/>
      <c r="T86" s="26"/>
      <c r="U86" s="26"/>
      <c r="V86" s="26"/>
      <c r="W86" s="26"/>
      <c r="X86" s="26"/>
      <c r="Y86" s="26"/>
    </row>
    <row r="87" spans="1:25" ht="15.6">
      <c r="A87" s="49">
        <v>1</v>
      </c>
      <c r="B87" s="71"/>
      <c r="C87" s="136" t="s">
        <v>202</v>
      </c>
      <c r="D87" s="219" t="s">
        <v>354</v>
      </c>
      <c r="E87" s="232">
        <v>2510533422</v>
      </c>
      <c r="F87" s="83"/>
      <c r="G87" s="83" t="s">
        <v>245</v>
      </c>
      <c r="H87" s="147" t="s">
        <v>5</v>
      </c>
      <c r="I87" s="83"/>
      <c r="J87" s="83" t="s">
        <v>5</v>
      </c>
      <c r="K87" s="83"/>
      <c r="L87" s="334"/>
      <c r="M87" s="57"/>
      <c r="N87" s="245"/>
      <c r="O87" s="248"/>
      <c r="P87" s="247"/>
      <c r="Q87" s="193" t="s">
        <v>468</v>
      </c>
      <c r="R87" s="50"/>
      <c r="S87" s="50"/>
      <c r="T87" s="26"/>
      <c r="U87" s="26"/>
      <c r="V87" s="26"/>
      <c r="W87" s="26"/>
      <c r="X87" s="26"/>
      <c r="Y87" s="26"/>
    </row>
    <row r="88" spans="1:25" ht="15">
      <c r="A88" s="49">
        <v>2</v>
      </c>
      <c r="B88" s="71"/>
      <c r="C88" s="136" t="s">
        <v>201</v>
      </c>
      <c r="D88" s="219" t="s">
        <v>353</v>
      </c>
      <c r="E88" s="335">
        <v>789050012</v>
      </c>
      <c r="F88" s="83"/>
      <c r="G88" s="83" t="s">
        <v>205</v>
      </c>
      <c r="H88" s="147">
        <f>J249</f>
        <v>0.96805483858227226</v>
      </c>
      <c r="I88" s="83"/>
      <c r="J88" s="116">
        <f>+H88*E88</f>
        <v>763843682</v>
      </c>
      <c r="K88" s="83"/>
      <c r="L88" s="334"/>
      <c r="M88" s="57"/>
      <c r="N88" s="307"/>
      <c r="O88" s="244" t="s">
        <v>445</v>
      </c>
      <c r="P88" s="243" t="s">
        <v>352</v>
      </c>
      <c r="Q88" s="336" t="s">
        <v>469</v>
      </c>
      <c r="R88" s="243" t="s">
        <v>352</v>
      </c>
      <c r="S88" s="50"/>
      <c r="T88" s="26"/>
      <c r="U88" s="26"/>
      <c r="V88" s="26"/>
      <c r="W88" s="26"/>
      <c r="X88" s="26"/>
      <c r="Y88" s="26"/>
    </row>
    <row r="89" spans="1:25" ht="15">
      <c r="A89" s="49">
        <v>3</v>
      </c>
      <c r="B89" s="71"/>
      <c r="C89" s="136" t="s">
        <v>200</v>
      </c>
      <c r="D89" s="219" t="s">
        <v>351</v>
      </c>
      <c r="E89" s="232">
        <v>0</v>
      </c>
      <c r="F89" s="83"/>
      <c r="G89" s="83" t="s">
        <v>245</v>
      </c>
      <c r="H89" s="147" t="s">
        <v>5</v>
      </c>
      <c r="I89" s="83"/>
      <c r="J89" s="83" t="s">
        <v>5</v>
      </c>
      <c r="K89" s="83"/>
      <c r="L89" s="334"/>
      <c r="M89" s="57"/>
      <c r="N89" s="318" t="s">
        <v>450</v>
      </c>
      <c r="O89" s="323">
        <v>18996317</v>
      </c>
      <c r="P89" s="324">
        <f>O89/SUM($O$89:$O$93)</f>
        <v>2.4869377658870262E-2</v>
      </c>
      <c r="Q89" s="337">
        <f>37830+41615+88942</f>
        <v>168387</v>
      </c>
      <c r="R89" s="338">
        <f>(O89-Q89)/($O$94-$Q$94)</f>
        <v>2.7193772405381983E-2</v>
      </c>
      <c r="S89" s="339"/>
      <c r="T89" s="340"/>
      <c r="U89" s="26"/>
      <c r="V89" s="26"/>
      <c r="W89" s="26"/>
      <c r="X89" s="26"/>
      <c r="Y89" s="26"/>
    </row>
    <row r="90" spans="1:25" ht="15">
      <c r="A90" s="49">
        <v>4</v>
      </c>
      <c r="B90" s="71"/>
      <c r="C90" s="136" t="s">
        <v>350</v>
      </c>
      <c r="D90" s="219" t="s">
        <v>349</v>
      </c>
      <c r="E90" s="232">
        <v>364318986</v>
      </c>
      <c r="F90" s="83"/>
      <c r="G90" s="83" t="s">
        <v>268</v>
      </c>
      <c r="H90" s="147">
        <f>J258</f>
        <v>0.2101052359885297</v>
      </c>
      <c r="I90" s="83"/>
      <c r="J90" s="83">
        <f>+H90*E90</f>
        <v>76545326.528631851</v>
      </c>
      <c r="K90" s="83"/>
      <c r="L90" s="334"/>
      <c r="M90" s="57"/>
      <c r="N90" s="318" t="s">
        <v>451</v>
      </c>
      <c r="O90" s="323">
        <f>363854401-2076340-6835240-3+15888385+23118231+18289923+9899</f>
        <v>412249256</v>
      </c>
      <c r="P90" s="324">
        <f>O90/SUM($O$89:$O$93)</f>
        <v>0.53970369293438758</v>
      </c>
      <c r="Q90" s="337">
        <f>2066340+15888385+23118231+18289923</f>
        <v>59362879</v>
      </c>
      <c r="R90" s="338">
        <f t="shared" ref="R90:R93" si="0">(O90-Q90)/($O$94-$Q$94)</f>
        <v>0.50968491072028754</v>
      </c>
      <c r="S90" s="339"/>
      <c r="T90" s="340"/>
      <c r="U90" s="26"/>
      <c r="V90" s="26"/>
      <c r="W90" s="26"/>
      <c r="X90" s="26"/>
      <c r="Y90" s="26"/>
    </row>
    <row r="91" spans="1:25" ht="15.6" thickBot="1">
      <c r="A91" s="49">
        <v>5</v>
      </c>
      <c r="B91" s="71"/>
      <c r="C91" s="136" t="s">
        <v>285</v>
      </c>
      <c r="D91" s="116"/>
      <c r="E91" s="117">
        <v>0</v>
      </c>
      <c r="F91" s="83"/>
      <c r="G91" s="83" t="s">
        <v>189</v>
      </c>
      <c r="H91" s="147">
        <f>L264</f>
        <v>0</v>
      </c>
      <c r="I91" s="83"/>
      <c r="J91" s="142">
        <f>+H91*E91</f>
        <v>0</v>
      </c>
      <c r="K91" s="83"/>
      <c r="L91" s="334"/>
      <c r="M91" s="57"/>
      <c r="N91" s="318" t="s">
        <v>452</v>
      </c>
      <c r="O91" s="323">
        <v>93107895</v>
      </c>
      <c r="P91" s="324">
        <f>O91/SUM($O$89:$O$93)</f>
        <v>0.12189391258197251</v>
      </c>
      <c r="Q91" s="337">
        <v>6818430</v>
      </c>
      <c r="R91" s="338">
        <f t="shared" si="0"/>
        <v>0.12463059253949715</v>
      </c>
      <c r="S91" s="339"/>
      <c r="T91" s="340"/>
      <c r="U91" s="26"/>
      <c r="V91" s="26"/>
      <c r="W91" s="26"/>
      <c r="X91" s="26"/>
      <c r="Y91" s="26"/>
    </row>
    <row r="92" spans="1:25" ht="15">
      <c r="A92" s="49">
        <v>6</v>
      </c>
      <c r="B92" s="71"/>
      <c r="C92" s="136" t="s">
        <v>348</v>
      </c>
      <c r="D92" s="116"/>
      <c r="E92" s="83">
        <f>SUM(E87:E91)</f>
        <v>3663902420</v>
      </c>
      <c r="F92" s="83"/>
      <c r="G92" s="83" t="s">
        <v>347</v>
      </c>
      <c r="H92" s="145">
        <f>IF(J92&gt;0,J92/E92,0)</f>
        <v>0.22936992097312237</v>
      </c>
      <c r="I92" s="83"/>
      <c r="J92" s="83">
        <f>SUM(J87:J91)</f>
        <v>840389008.52863181</v>
      </c>
      <c r="K92" s="83"/>
      <c r="L92" s="334"/>
      <c r="M92" s="57"/>
      <c r="N92" s="318" t="s">
        <v>453</v>
      </c>
      <c r="O92" s="323">
        <v>37653290</v>
      </c>
      <c r="P92" s="324">
        <f>O92/SUM($O$89:$O$93)</f>
        <v>4.9294496881104002E-2</v>
      </c>
      <c r="Q92" s="337">
        <v>0</v>
      </c>
      <c r="R92" s="338">
        <f t="shared" si="0"/>
        <v>5.4383832878805341E-2</v>
      </c>
      <c r="S92" s="339"/>
      <c r="T92" s="340"/>
      <c r="U92" s="26"/>
      <c r="V92" s="26"/>
      <c r="W92" s="26"/>
      <c r="X92" s="26"/>
      <c r="Y92" s="26"/>
    </row>
    <row r="93" spans="1:25" ht="15">
      <c r="A93" s="93"/>
      <c r="B93" s="71"/>
      <c r="C93" s="136"/>
      <c r="D93" s="116"/>
      <c r="E93" s="83"/>
      <c r="F93" s="83"/>
      <c r="G93" s="83"/>
      <c r="H93" s="145"/>
      <c r="I93" s="83"/>
      <c r="J93" s="83"/>
      <c r="K93" s="83"/>
      <c r="L93" s="334"/>
      <c r="M93" s="57"/>
      <c r="N93" s="318" t="s">
        <v>454</v>
      </c>
      <c r="O93" s="323">
        <f>201836924</f>
        <v>201836924</v>
      </c>
      <c r="P93" s="324">
        <f>O93/SUM($O$89:$O$93)</f>
        <v>0.26423851994366565</v>
      </c>
      <c r="Q93" s="337">
        <f>4569753+478058+84346</f>
        <v>5132157</v>
      </c>
      <c r="R93" s="338">
        <f t="shared" si="0"/>
        <v>0.28410689145602797</v>
      </c>
      <c r="S93" s="339"/>
      <c r="T93" s="340"/>
      <c r="U93" s="26"/>
      <c r="V93" s="26"/>
      <c r="W93" s="26"/>
      <c r="X93" s="26"/>
      <c r="Y93" s="26"/>
    </row>
    <row r="94" spans="1:25" ht="15">
      <c r="A94" s="93"/>
      <c r="B94" s="71"/>
      <c r="C94" s="136" t="s">
        <v>346</v>
      </c>
      <c r="D94" s="233" t="s">
        <v>339</v>
      </c>
      <c r="E94" s="83"/>
      <c r="F94" s="83"/>
      <c r="G94" s="83"/>
      <c r="H94" s="83"/>
      <c r="I94" s="83"/>
      <c r="J94" s="83"/>
      <c r="K94" s="83"/>
      <c r="L94" s="334"/>
      <c r="M94" s="57"/>
      <c r="N94" s="341" t="s">
        <v>458</v>
      </c>
      <c r="O94" s="319">
        <f>SUM(O89:O93)</f>
        <v>763843682</v>
      </c>
      <c r="P94" s="342">
        <f>SUM(P89:P93)</f>
        <v>1</v>
      </c>
      <c r="Q94" s="343">
        <f>SUM(Q89:Q93)</f>
        <v>71481853</v>
      </c>
      <c r="R94" s="338">
        <f>SUM(R89:R93)</f>
        <v>1</v>
      </c>
      <c r="S94" s="50"/>
      <c r="T94" s="340"/>
      <c r="U94" s="26"/>
      <c r="V94" s="26"/>
      <c r="W94" s="26"/>
      <c r="X94" s="26"/>
      <c r="Y94" s="26"/>
    </row>
    <row r="95" spans="1:25" ht="15">
      <c r="A95" s="49">
        <v>7</v>
      </c>
      <c r="B95" s="71"/>
      <c r="C95" s="136" t="str">
        <f>+C87</f>
        <v xml:space="preserve">  Production</v>
      </c>
      <c r="D95" s="219" t="s">
        <v>345</v>
      </c>
      <c r="E95" s="119">
        <f>1037551397+203832758+1</f>
        <v>1241384156</v>
      </c>
      <c r="F95" s="83"/>
      <c r="G95" s="83" t="str">
        <f>+G87</f>
        <v>NA</v>
      </c>
      <c r="H95" s="147" t="str">
        <f>+H87</f>
        <v xml:space="preserve"> </v>
      </c>
      <c r="I95" s="83"/>
      <c r="J95" s="83" t="s">
        <v>5</v>
      </c>
      <c r="K95" s="83"/>
      <c r="L95" s="334"/>
      <c r="M95" s="57"/>
      <c r="N95" s="344"/>
      <c r="O95" s="345">
        <f>J88-O94</f>
        <v>0</v>
      </c>
      <c r="P95" s="346"/>
      <c r="Q95" s="286" t="s">
        <v>470</v>
      </c>
      <c r="R95" s="347"/>
      <c r="S95" s="50"/>
      <c r="T95" s="340"/>
      <c r="U95" s="26"/>
      <c r="V95" s="26"/>
      <c r="W95" s="26"/>
      <c r="X95" s="26"/>
      <c r="Y95" s="26"/>
    </row>
    <row r="96" spans="1:25" ht="15.6">
      <c r="A96" s="49">
        <v>8</v>
      </c>
      <c r="B96" s="71"/>
      <c r="C96" s="136" t="str">
        <f>+C88</f>
        <v xml:space="preserve">  Transmission</v>
      </c>
      <c r="D96" s="219" t="s">
        <v>344</v>
      </c>
      <c r="E96" s="119">
        <v>275211799</v>
      </c>
      <c r="F96" s="83"/>
      <c r="G96" s="83" t="str">
        <f>+G88</f>
        <v>TP</v>
      </c>
      <c r="H96" s="147">
        <f>J249</f>
        <v>0.96805483858227226</v>
      </c>
      <c r="I96" s="83"/>
      <c r="J96" s="83">
        <f>+H96*E96</f>
        <v>266420113.65688175</v>
      </c>
      <c r="K96" s="83"/>
      <c r="L96" s="334"/>
      <c r="M96" s="57"/>
      <c r="N96" s="348"/>
      <c r="O96" s="349"/>
      <c r="P96" s="350"/>
      <c r="R96" s="50"/>
      <c r="S96" s="50"/>
      <c r="T96" s="340"/>
      <c r="U96" s="26"/>
      <c r="V96" s="26"/>
      <c r="W96" s="26"/>
      <c r="X96" s="26"/>
      <c r="Y96" s="26"/>
    </row>
    <row r="97" spans="1:20" ht="15.6">
      <c r="A97" s="49">
        <v>9</v>
      </c>
      <c r="B97" s="71"/>
      <c r="C97" s="136" t="str">
        <f>+C89</f>
        <v xml:space="preserve">  Distribution</v>
      </c>
      <c r="D97" s="219" t="s">
        <v>343</v>
      </c>
      <c r="E97" s="119">
        <v>0</v>
      </c>
      <c r="F97" s="83"/>
      <c r="G97" s="83" t="str">
        <f t="shared" ref="G97:H99" si="1">+G89</f>
        <v>NA</v>
      </c>
      <c r="H97" s="147" t="str">
        <f t="shared" si="1"/>
        <v xml:space="preserve"> </v>
      </c>
      <c r="I97" s="83"/>
      <c r="J97" s="83" t="s">
        <v>5</v>
      </c>
      <c r="K97" s="83"/>
      <c r="L97" s="334"/>
      <c r="M97" s="57"/>
      <c r="N97" s="223" t="s">
        <v>5</v>
      </c>
      <c r="O97" s="351"/>
      <c r="P97" s="127"/>
      <c r="Q97" s="352"/>
      <c r="R97" s="353"/>
      <c r="S97" s="50"/>
      <c r="T97" s="26"/>
    </row>
    <row r="98" spans="1:20" ht="15.6">
      <c r="A98" s="49">
        <v>10</v>
      </c>
      <c r="B98" s="71"/>
      <c r="C98" s="136" t="str">
        <f>+C90</f>
        <v xml:space="preserve">  General &amp; Intangible</v>
      </c>
      <c r="D98" s="219" t="s">
        <v>342</v>
      </c>
      <c r="E98" s="232">
        <v>170538289</v>
      </c>
      <c r="F98" s="83"/>
      <c r="G98" s="83" t="str">
        <f t="shared" si="1"/>
        <v>W/S</v>
      </c>
      <c r="H98" s="147">
        <f t="shared" si="1"/>
        <v>0.2101052359885297</v>
      </c>
      <c r="I98" s="83"/>
      <c r="J98" s="83">
        <f>+H98*E98</f>
        <v>35830987.455425076</v>
      </c>
      <c r="K98" s="83"/>
      <c r="L98" s="334"/>
      <c r="M98" s="57"/>
      <c r="N98" s="354"/>
      <c r="O98" s="351"/>
      <c r="P98" s="127"/>
      <c r="Q98" s="126"/>
      <c r="R98" s="126"/>
      <c r="S98" s="50"/>
      <c r="T98" s="26"/>
    </row>
    <row r="99" spans="1:20" ht="16.2" thickBot="1">
      <c r="A99" s="49">
        <v>11</v>
      </c>
      <c r="B99" s="71"/>
      <c r="C99" s="136" t="str">
        <f>+C91</f>
        <v xml:space="preserve">  Common</v>
      </c>
      <c r="D99" s="116"/>
      <c r="E99" s="117">
        <v>0</v>
      </c>
      <c r="F99" s="83"/>
      <c r="G99" s="83" t="str">
        <f t="shared" si="1"/>
        <v>CE</v>
      </c>
      <c r="H99" s="147">
        <f t="shared" si="1"/>
        <v>0</v>
      </c>
      <c r="I99" s="83"/>
      <c r="J99" s="142">
        <f>+H99*E99</f>
        <v>0</v>
      </c>
      <c r="K99" s="83"/>
      <c r="L99" s="334"/>
      <c r="M99" s="57"/>
      <c r="N99" s="223"/>
      <c r="O99" s="126"/>
      <c r="P99" s="127"/>
      <c r="Q99" s="355"/>
      <c r="R99" s="353"/>
      <c r="S99" s="50"/>
      <c r="T99" s="26"/>
    </row>
    <row r="100" spans="1:20" ht="15">
      <c r="A100" s="49">
        <v>12</v>
      </c>
      <c r="B100" s="71"/>
      <c r="C100" s="136" t="s">
        <v>341</v>
      </c>
      <c r="D100" s="116"/>
      <c r="E100" s="83">
        <f>SUM(E95:E99)</f>
        <v>1687134244</v>
      </c>
      <c r="F100" s="83"/>
      <c r="G100" s="83"/>
      <c r="H100" s="83"/>
      <c r="I100" s="83"/>
      <c r="J100" s="83">
        <f>SUM(J95:J99)</f>
        <v>302251101.11230683</v>
      </c>
      <c r="K100" s="83"/>
      <c r="L100" s="334"/>
      <c r="M100" s="57"/>
      <c r="N100" s="86"/>
      <c r="O100" s="126"/>
      <c r="P100" s="127"/>
      <c r="Q100" s="355"/>
      <c r="R100" s="125"/>
      <c r="S100" s="50"/>
      <c r="T100" s="26"/>
    </row>
    <row r="101" spans="1:20" ht="15">
      <c r="A101" s="49"/>
      <c r="B101" s="71"/>
      <c r="C101" s="221"/>
      <c r="D101" s="116" t="s">
        <v>5</v>
      </c>
      <c r="E101" s="71"/>
      <c r="F101" s="83"/>
      <c r="G101" s="83"/>
      <c r="H101" s="145"/>
      <c r="I101" s="83"/>
      <c r="J101" s="71"/>
      <c r="K101" s="83"/>
      <c r="L101" s="334"/>
      <c r="M101" s="57"/>
      <c r="N101" s="86"/>
      <c r="O101" s="50"/>
      <c r="P101" s="86"/>
      <c r="Q101" s="349"/>
      <c r="R101" s="50"/>
      <c r="S101" s="50"/>
      <c r="T101" s="26"/>
    </row>
    <row r="102" spans="1:20" ht="15">
      <c r="A102" s="49"/>
      <c r="B102" s="71"/>
      <c r="C102" s="136" t="s">
        <v>340</v>
      </c>
      <c r="D102" s="233" t="s">
        <v>339</v>
      </c>
      <c r="E102" s="83"/>
      <c r="F102" s="83"/>
      <c r="G102" s="83"/>
      <c r="H102" s="83"/>
      <c r="I102" s="83"/>
      <c r="J102" s="83"/>
      <c r="K102" s="83"/>
      <c r="L102" s="334"/>
      <c r="M102" s="57"/>
      <c r="N102" s="86"/>
      <c r="O102" s="50"/>
      <c r="P102" s="86"/>
      <c r="Q102" s="50"/>
      <c r="R102" s="50"/>
      <c r="S102" s="50"/>
      <c r="T102" s="26"/>
    </row>
    <row r="103" spans="1:20" ht="15">
      <c r="A103" s="49">
        <v>13</v>
      </c>
      <c r="B103" s="71"/>
      <c r="C103" s="136" t="str">
        <f>+C95</f>
        <v xml:space="preserve">  Production</v>
      </c>
      <c r="D103" s="116" t="s">
        <v>338</v>
      </c>
      <c r="E103" s="83">
        <f>E87-E95</f>
        <v>1269149266</v>
      </c>
      <c r="F103" s="83"/>
      <c r="G103" s="83"/>
      <c r="H103" s="145"/>
      <c r="I103" s="83"/>
      <c r="J103" s="83" t="s">
        <v>5</v>
      </c>
      <c r="K103" s="83"/>
      <c r="L103" s="334"/>
      <c r="M103" s="57"/>
      <c r="N103" s="86"/>
      <c r="O103" s="50"/>
      <c r="P103" s="86"/>
      <c r="Q103" s="50"/>
      <c r="R103" s="50"/>
      <c r="S103" s="50"/>
      <c r="T103" s="26"/>
    </row>
    <row r="104" spans="1:20" ht="15">
      <c r="A104" s="49">
        <v>14</v>
      </c>
      <c r="B104" s="71"/>
      <c r="C104" s="136" t="str">
        <f>+C96</f>
        <v xml:space="preserve">  Transmission</v>
      </c>
      <c r="D104" s="116" t="s">
        <v>337</v>
      </c>
      <c r="E104" s="83">
        <f>E88-E96</f>
        <v>513838213</v>
      </c>
      <c r="F104" s="83"/>
      <c r="G104" s="83"/>
      <c r="H104" s="147"/>
      <c r="I104" s="83"/>
      <c r="J104" s="116">
        <f>J88-J96</f>
        <v>497423568.34311825</v>
      </c>
      <c r="K104" s="83"/>
      <c r="L104" s="334"/>
      <c r="M104" s="57"/>
      <c r="N104" s="86"/>
      <c r="O104" s="50"/>
      <c r="P104" s="86"/>
      <c r="Q104" s="50"/>
      <c r="R104" s="50"/>
      <c r="S104" s="50"/>
      <c r="T104" s="26"/>
    </row>
    <row r="105" spans="1:20" ht="15">
      <c r="A105" s="49">
        <v>15</v>
      </c>
      <c r="B105" s="71"/>
      <c r="C105" s="136" t="str">
        <f>+C97</f>
        <v xml:space="preserve">  Distribution</v>
      </c>
      <c r="D105" s="116" t="s">
        <v>336</v>
      </c>
      <c r="E105" s="83">
        <f>E89-E97</f>
        <v>0</v>
      </c>
      <c r="F105" s="83"/>
      <c r="G105" s="83"/>
      <c r="H105" s="145"/>
      <c r="I105" s="83"/>
      <c r="J105" s="83" t="s">
        <v>5</v>
      </c>
      <c r="K105" s="83"/>
      <c r="L105" s="334"/>
      <c r="M105" s="57"/>
      <c r="N105" s="86"/>
      <c r="O105" s="50"/>
      <c r="P105" s="86"/>
      <c r="Q105" s="50"/>
      <c r="R105" s="50"/>
      <c r="S105" s="50"/>
      <c r="T105" s="26"/>
    </row>
    <row r="106" spans="1:20" ht="15">
      <c r="A106" s="49">
        <v>16</v>
      </c>
      <c r="B106" s="71"/>
      <c r="C106" s="136" t="str">
        <f>+C98</f>
        <v xml:space="preserve">  General &amp; Intangible</v>
      </c>
      <c r="D106" s="116" t="s">
        <v>335</v>
      </c>
      <c r="E106" s="83">
        <f>E90-E98</f>
        <v>193780697</v>
      </c>
      <c r="F106" s="83"/>
      <c r="G106" s="83"/>
      <c r="H106" s="145"/>
      <c r="I106" s="83"/>
      <c r="J106" s="83">
        <f>J90-J98</f>
        <v>40714339.073206775</v>
      </c>
      <c r="K106" s="83"/>
      <c r="L106" s="334"/>
      <c r="M106" s="57"/>
      <c r="N106" s="86"/>
      <c r="O106" s="50"/>
      <c r="P106" s="339"/>
      <c r="Q106" s="50"/>
      <c r="R106" s="50"/>
      <c r="S106" s="50"/>
      <c r="T106" s="26"/>
    </row>
    <row r="107" spans="1:20" ht="15.6" thickBot="1">
      <c r="A107" s="49">
        <v>17</v>
      </c>
      <c r="B107" s="71"/>
      <c r="C107" s="136" t="str">
        <f>+C99</f>
        <v xml:space="preserve">  Common</v>
      </c>
      <c r="D107" s="116" t="s">
        <v>334</v>
      </c>
      <c r="E107" s="142">
        <f>E91-E99</f>
        <v>0</v>
      </c>
      <c r="F107" s="83"/>
      <c r="G107" s="83"/>
      <c r="H107" s="145"/>
      <c r="I107" s="83"/>
      <c r="J107" s="142">
        <f>J91-J99</f>
        <v>0</v>
      </c>
      <c r="K107" s="83"/>
      <c r="L107" s="334"/>
      <c r="M107" s="57"/>
      <c r="N107" s="86"/>
      <c r="O107" s="50"/>
      <c r="P107" s="86"/>
      <c r="Q107" s="50"/>
      <c r="R107" s="50"/>
      <c r="S107" s="50"/>
      <c r="T107" s="26"/>
    </row>
    <row r="108" spans="1:20" ht="15">
      <c r="A108" s="49">
        <v>18</v>
      </c>
      <c r="B108" s="71"/>
      <c r="C108" s="136" t="s">
        <v>333</v>
      </c>
      <c r="D108" s="116"/>
      <c r="E108" s="83">
        <f>SUM(E103:E107)</f>
        <v>1976768176</v>
      </c>
      <c r="F108" s="83"/>
      <c r="G108" s="83" t="s">
        <v>332</v>
      </c>
      <c r="H108" s="145">
        <f>IF(J108&gt;0,J108/E108,0)</f>
        <v>0.27223116698754712</v>
      </c>
      <c r="I108" s="83"/>
      <c r="J108" s="83">
        <f>SUM(J103:J107)</f>
        <v>538137907.41632497</v>
      </c>
      <c r="K108" s="83"/>
      <c r="L108" s="334"/>
      <c r="M108" s="57"/>
      <c r="N108" s="86"/>
      <c r="O108" s="50"/>
      <c r="P108" s="86"/>
      <c r="Q108" s="50"/>
      <c r="R108" s="50"/>
      <c r="S108" s="50"/>
      <c r="T108" s="26"/>
    </row>
    <row r="109" spans="1:20" ht="15">
      <c r="A109" s="49"/>
      <c r="B109" s="71"/>
      <c r="C109" s="136"/>
      <c r="D109" s="116"/>
      <c r="E109" s="83"/>
      <c r="F109" s="83"/>
      <c r="G109" s="83"/>
      <c r="H109" s="145"/>
      <c r="I109" s="83"/>
      <c r="J109" s="83"/>
      <c r="K109" s="83"/>
      <c r="L109" s="334"/>
      <c r="M109" s="57"/>
      <c r="N109" s="86"/>
      <c r="O109" s="50"/>
      <c r="P109" s="86"/>
      <c r="Q109" s="50"/>
      <c r="R109" s="50"/>
      <c r="S109" s="50"/>
      <c r="T109" s="26"/>
    </row>
    <row r="110" spans="1:20" ht="15">
      <c r="A110" s="240" t="s">
        <v>331</v>
      </c>
      <c r="B110" s="98"/>
      <c r="C110" s="242" t="s">
        <v>330</v>
      </c>
      <c r="D110" s="116" t="s">
        <v>329</v>
      </c>
      <c r="E110" s="356">
        <v>115782462</v>
      </c>
      <c r="F110" s="83"/>
      <c r="G110" s="83" t="s">
        <v>275</v>
      </c>
      <c r="H110" s="192">
        <v>1</v>
      </c>
      <c r="I110" s="83"/>
      <c r="J110" s="83">
        <f>+E110*H110</f>
        <v>115782462</v>
      </c>
      <c r="K110" s="83"/>
      <c r="L110" s="334"/>
      <c r="M110" s="57"/>
      <c r="N110" s="86"/>
      <c r="O110" s="50"/>
      <c r="P110" s="86"/>
      <c r="Q110" s="50"/>
      <c r="R110" s="50"/>
      <c r="S110" s="50"/>
      <c r="T110" s="26"/>
    </row>
    <row r="111" spans="1:20" ht="15">
      <c r="A111" s="240"/>
      <c r="B111" s="98"/>
      <c r="C111" s="219" t="s">
        <v>328</v>
      </c>
      <c r="D111" s="116"/>
      <c r="E111" s="239"/>
      <c r="F111" s="83"/>
      <c r="G111" s="83"/>
      <c r="H111" s="145"/>
      <c r="I111" s="83"/>
      <c r="J111" s="83"/>
      <c r="K111" s="83"/>
      <c r="L111" s="334"/>
      <c r="M111" s="57"/>
      <c r="N111" s="86"/>
      <c r="O111" s="50"/>
      <c r="P111" s="86"/>
      <c r="Q111" s="50"/>
      <c r="R111" s="50"/>
      <c r="S111" s="50"/>
      <c r="T111" s="26"/>
    </row>
    <row r="112" spans="1:20" ht="15">
      <c r="A112" s="238"/>
      <c r="B112" s="71"/>
      <c r="C112" s="185"/>
      <c r="D112" s="237"/>
      <c r="E112" s="236"/>
      <c r="F112" s="83"/>
      <c r="G112" s="234"/>
      <c r="H112" s="235"/>
      <c r="I112" s="83"/>
      <c r="J112" s="234"/>
      <c r="K112" s="83"/>
      <c r="L112" s="334"/>
      <c r="M112" s="57"/>
      <c r="N112" s="86"/>
      <c r="O112" s="50"/>
      <c r="P112" s="86"/>
      <c r="Q112" s="50"/>
      <c r="R112" s="50"/>
      <c r="S112" s="50"/>
      <c r="T112" s="26"/>
    </row>
    <row r="113" spans="1:20" ht="15">
      <c r="A113" s="49"/>
      <c r="B113" s="71"/>
      <c r="C113" s="136" t="s">
        <v>327</v>
      </c>
      <c r="D113" s="233" t="s">
        <v>326</v>
      </c>
      <c r="E113" s="83"/>
      <c r="F113" s="83"/>
      <c r="G113" s="83"/>
      <c r="H113" s="83"/>
      <c r="I113" s="83"/>
      <c r="J113" s="83"/>
      <c r="K113" s="83"/>
      <c r="L113" s="334"/>
      <c r="M113" s="57"/>
      <c r="N113" s="86"/>
      <c r="O113" s="50"/>
      <c r="P113" s="86"/>
      <c r="Q113" s="50"/>
      <c r="R113" s="50"/>
      <c r="S113" s="50"/>
      <c r="T113" s="26"/>
    </row>
    <row r="114" spans="1:20" ht="15">
      <c r="A114" s="49">
        <v>19</v>
      </c>
      <c r="B114" s="71"/>
      <c r="C114" s="136" t="s">
        <v>325</v>
      </c>
      <c r="D114" s="116"/>
      <c r="E114" s="119">
        <v>0</v>
      </c>
      <c r="F114" s="83"/>
      <c r="G114" s="83"/>
      <c r="H114" s="179" t="s">
        <v>263</v>
      </c>
      <c r="I114" s="83"/>
      <c r="J114" s="83">
        <v>0</v>
      </c>
      <c r="K114" s="83"/>
      <c r="L114" s="334"/>
      <c r="M114" s="57"/>
      <c r="N114" s="86"/>
      <c r="O114" s="50"/>
      <c r="P114" s="86"/>
      <c r="Q114" s="50"/>
      <c r="R114" s="50"/>
      <c r="S114" s="50"/>
      <c r="T114" s="26"/>
    </row>
    <row r="115" spans="1:20" ht="15">
      <c r="A115" s="49">
        <v>20</v>
      </c>
      <c r="B115" s="71"/>
      <c r="C115" s="136" t="s">
        <v>324</v>
      </c>
      <c r="D115" s="116"/>
      <c r="E115" s="119">
        <v>0</v>
      </c>
      <c r="F115" s="83"/>
      <c r="G115" s="83" t="s">
        <v>247</v>
      </c>
      <c r="H115" s="147">
        <f>+H108</f>
        <v>0.27223116698754712</v>
      </c>
      <c r="I115" s="83"/>
      <c r="J115" s="83">
        <f>E115*H115</f>
        <v>0</v>
      </c>
      <c r="K115" s="83"/>
      <c r="L115" s="334"/>
      <c r="M115" s="57"/>
      <c r="N115" s="86"/>
      <c r="O115" s="50"/>
      <c r="P115" s="86"/>
      <c r="Q115" s="50"/>
      <c r="R115" s="50"/>
      <c r="S115" s="50"/>
      <c r="T115" s="26"/>
    </row>
    <row r="116" spans="1:20" ht="15">
      <c r="A116" s="49">
        <v>21</v>
      </c>
      <c r="B116" s="71"/>
      <c r="C116" s="136" t="s">
        <v>323</v>
      </c>
      <c r="D116" s="116"/>
      <c r="E116" s="232">
        <v>0</v>
      </c>
      <c r="F116" s="83"/>
      <c r="G116" s="83" t="s">
        <v>247</v>
      </c>
      <c r="H116" s="147">
        <f>+H115</f>
        <v>0.27223116698754712</v>
      </c>
      <c r="I116" s="83"/>
      <c r="J116" s="83">
        <f>E116*H116</f>
        <v>0</v>
      </c>
      <c r="K116" s="83"/>
      <c r="L116" s="334"/>
      <c r="M116" s="57"/>
      <c r="N116" s="86"/>
      <c r="O116" s="50"/>
      <c r="P116" s="86"/>
      <c r="Q116" s="50"/>
      <c r="R116" s="50"/>
      <c r="S116" s="50"/>
      <c r="T116" s="26"/>
    </row>
    <row r="117" spans="1:20" ht="15">
      <c r="A117" s="49">
        <v>22</v>
      </c>
      <c r="B117" s="71"/>
      <c r="C117" s="136" t="s">
        <v>322</v>
      </c>
      <c r="D117" s="116"/>
      <c r="E117" s="232">
        <v>0</v>
      </c>
      <c r="F117" s="83"/>
      <c r="G117" s="83" t="str">
        <f>+G116</f>
        <v>NP</v>
      </c>
      <c r="H117" s="147">
        <f>+H116</f>
        <v>0.27223116698754712</v>
      </c>
      <c r="I117" s="83"/>
      <c r="J117" s="83">
        <f>E117*H117</f>
        <v>0</v>
      </c>
      <c r="K117" s="83"/>
      <c r="L117" s="334"/>
      <c r="M117" s="57"/>
      <c r="N117" s="86"/>
      <c r="O117" s="50"/>
      <c r="P117" s="86"/>
      <c r="Q117" s="50"/>
      <c r="R117" s="50"/>
      <c r="S117" s="50"/>
      <c r="T117" s="26"/>
    </row>
    <row r="118" spans="1:20" ht="15">
      <c r="A118" s="49">
        <v>23</v>
      </c>
      <c r="B118" s="71"/>
      <c r="C118" s="219" t="s">
        <v>321</v>
      </c>
      <c r="D118" s="128"/>
      <c r="E118" s="232">
        <v>0</v>
      </c>
      <c r="F118" s="83"/>
      <c r="G118" s="83" t="s">
        <v>247</v>
      </c>
      <c r="H118" s="147">
        <f>+H116</f>
        <v>0.27223116698754712</v>
      </c>
      <c r="I118" s="83"/>
      <c r="J118" s="183">
        <f>E118*H118</f>
        <v>0</v>
      </c>
      <c r="K118" s="83"/>
      <c r="L118" s="334"/>
      <c r="M118" s="57"/>
      <c r="N118" s="86"/>
      <c r="O118" s="50"/>
      <c r="P118" s="86"/>
      <c r="Q118" s="50"/>
      <c r="R118" s="50"/>
      <c r="S118" s="50"/>
      <c r="T118" s="26"/>
    </row>
    <row r="119" spans="1:20" ht="15.6">
      <c r="A119" s="200" t="s">
        <v>320</v>
      </c>
      <c r="B119" s="199"/>
      <c r="C119" s="199" t="s">
        <v>319</v>
      </c>
      <c r="D119" s="228"/>
      <c r="E119" s="232">
        <v>-6563846</v>
      </c>
      <c r="F119" s="196"/>
      <c r="G119" s="196" t="s">
        <v>275</v>
      </c>
      <c r="H119" s="226">
        <v>1</v>
      </c>
      <c r="I119" s="196"/>
      <c r="J119" s="230">
        <f>+E119*H119</f>
        <v>-6563846</v>
      </c>
      <c r="K119" s="83"/>
      <c r="L119" s="334"/>
      <c r="M119" s="57"/>
      <c r="N119" s="223"/>
      <c r="O119" s="193"/>
      <c r="P119" s="223"/>
      <c r="Q119" s="193"/>
      <c r="R119" s="193"/>
      <c r="S119" s="193"/>
      <c r="T119" s="26"/>
    </row>
    <row r="120" spans="1:20" ht="16.2" thickBot="1">
      <c r="A120" s="200" t="s">
        <v>318</v>
      </c>
      <c r="B120" s="59"/>
      <c r="C120" s="229" t="s">
        <v>317</v>
      </c>
      <c r="D120" s="228"/>
      <c r="E120" s="227">
        <v>0</v>
      </c>
      <c r="F120" s="196"/>
      <c r="G120" s="196" t="s">
        <v>275</v>
      </c>
      <c r="H120" s="226">
        <v>1</v>
      </c>
      <c r="I120" s="196"/>
      <c r="J120" s="225">
        <f>+E120*H120</f>
        <v>0</v>
      </c>
      <c r="K120" s="83"/>
      <c r="L120" s="334"/>
      <c r="M120" s="57"/>
      <c r="N120" s="223"/>
      <c r="O120" s="193"/>
      <c r="P120" s="223"/>
      <c r="Q120" s="193"/>
      <c r="R120" s="193"/>
      <c r="S120" s="193"/>
      <c r="T120" s="26"/>
    </row>
    <row r="121" spans="1:20" ht="15">
      <c r="A121" s="49">
        <v>24</v>
      </c>
      <c r="B121" s="98"/>
      <c r="C121" s="136" t="s">
        <v>316</v>
      </c>
      <c r="D121" s="116"/>
      <c r="E121" s="222">
        <f>SUM(E114:E120)</f>
        <v>-6563846</v>
      </c>
      <c r="F121" s="83"/>
      <c r="G121" s="83"/>
      <c r="H121" s="83"/>
      <c r="I121" s="83"/>
      <c r="J121" s="222">
        <f>SUM(J114:J120)</f>
        <v>-6563846</v>
      </c>
      <c r="K121" s="83"/>
      <c r="L121" s="334"/>
      <c r="M121" s="57"/>
      <c r="N121" s="86"/>
      <c r="O121" s="50"/>
      <c r="P121" s="86"/>
      <c r="Q121" s="50"/>
      <c r="R121" s="50"/>
      <c r="S121" s="50"/>
      <c r="T121" s="26"/>
    </row>
    <row r="122" spans="1:20" ht="15">
      <c r="A122" s="49"/>
      <c r="B122" s="71"/>
      <c r="C122" s="221"/>
      <c r="D122" s="116"/>
      <c r="E122" s="71"/>
      <c r="F122" s="83"/>
      <c r="G122" s="83"/>
      <c r="H122" s="145"/>
      <c r="I122" s="83"/>
      <c r="J122" s="71"/>
      <c r="K122" s="83"/>
      <c r="L122" s="334"/>
      <c r="M122" s="57"/>
      <c r="N122" s="86"/>
      <c r="O122" s="50"/>
      <c r="P122" s="86"/>
      <c r="Q122" s="50"/>
      <c r="R122" s="50"/>
      <c r="S122" s="50"/>
      <c r="T122" s="26"/>
    </row>
    <row r="123" spans="1:20" ht="15">
      <c r="A123" s="49">
        <v>25</v>
      </c>
      <c r="B123" s="71"/>
      <c r="C123" s="136" t="s">
        <v>315</v>
      </c>
      <c r="D123" s="116" t="s">
        <v>314</v>
      </c>
      <c r="E123" s="119">
        <v>0</v>
      </c>
      <c r="F123" s="83"/>
      <c r="G123" s="83" t="str">
        <f>+G96</f>
        <v>TP</v>
      </c>
      <c r="H123" s="147">
        <f>+H96</f>
        <v>0.96805483858227226</v>
      </c>
      <c r="I123" s="83"/>
      <c r="J123" s="83">
        <f>+H123*E123</f>
        <v>0</v>
      </c>
      <c r="K123" s="83"/>
      <c r="L123" s="334"/>
      <c r="M123" s="57"/>
      <c r="N123" s="86"/>
      <c r="O123" s="50"/>
      <c r="P123" s="86"/>
      <c r="Q123" s="50"/>
      <c r="R123" s="50"/>
      <c r="S123" s="50"/>
      <c r="T123" s="26"/>
    </row>
    <row r="124" spans="1:20" ht="15">
      <c r="A124" s="49"/>
      <c r="B124" s="71"/>
      <c r="C124" s="136"/>
      <c r="D124" s="116"/>
      <c r="E124" s="83"/>
      <c r="F124" s="83"/>
      <c r="G124" s="83"/>
      <c r="H124" s="83"/>
      <c r="I124" s="83"/>
      <c r="J124" s="83"/>
      <c r="K124" s="83"/>
      <c r="L124" s="334"/>
      <c r="M124" s="57"/>
      <c r="N124" s="86"/>
      <c r="O124" s="50"/>
      <c r="P124" s="86"/>
      <c r="Q124" s="50"/>
      <c r="R124" s="50"/>
      <c r="S124" s="50"/>
      <c r="T124" s="26"/>
    </row>
    <row r="125" spans="1:20" ht="15">
      <c r="A125" s="49"/>
      <c r="B125" s="71"/>
      <c r="C125" s="136" t="s">
        <v>313</v>
      </c>
      <c r="D125" s="221"/>
      <c r="E125" s="83"/>
      <c r="F125" s="83"/>
      <c r="G125" s="83"/>
      <c r="H125" s="83"/>
      <c r="I125" s="83"/>
      <c r="J125" s="83"/>
      <c r="K125" s="83"/>
      <c r="L125" s="334"/>
      <c r="M125" s="57"/>
      <c r="N125" s="86"/>
      <c r="O125" s="50"/>
      <c r="P125" s="86"/>
      <c r="Q125" s="50"/>
      <c r="R125" s="50"/>
      <c r="S125" s="50"/>
      <c r="T125" s="26"/>
    </row>
    <row r="126" spans="1:20" ht="15">
      <c r="A126" s="49">
        <v>26</v>
      </c>
      <c r="B126" s="71"/>
      <c r="C126" s="136" t="s">
        <v>312</v>
      </c>
      <c r="D126" s="116" t="s">
        <v>311</v>
      </c>
      <c r="E126" s="83">
        <f>E164/8</f>
        <v>11488470.75</v>
      </c>
      <c r="F126" s="83"/>
      <c r="G126" s="83"/>
      <c r="H126" s="145"/>
      <c r="I126" s="83"/>
      <c r="J126" s="83">
        <f>J164/8</f>
        <v>6658489.0675065909</v>
      </c>
      <c r="K126" s="35"/>
      <c r="L126" s="334"/>
      <c r="M126" s="57"/>
      <c r="N126" s="86"/>
      <c r="O126" s="50"/>
      <c r="P126" s="86"/>
      <c r="Q126" s="50"/>
      <c r="R126" s="50"/>
      <c r="S126" s="50"/>
      <c r="T126" s="26"/>
    </row>
    <row r="127" spans="1:20" ht="15">
      <c r="A127" s="49">
        <v>27</v>
      </c>
      <c r="B127" s="71"/>
      <c r="C127" s="136" t="s">
        <v>310</v>
      </c>
      <c r="D127" s="219" t="s">
        <v>309</v>
      </c>
      <c r="E127" s="119">
        <v>13883106</v>
      </c>
      <c r="F127" s="83"/>
      <c r="G127" s="83" t="s">
        <v>292</v>
      </c>
      <c r="H127" s="147">
        <f>J250</f>
        <v>0.93333715663742078</v>
      </c>
      <c r="I127" s="83"/>
      <c r="J127" s="83">
        <f>+H127*E127</f>
        <v>12957618.679335916</v>
      </c>
      <c r="K127" s="83" t="s">
        <v>5</v>
      </c>
      <c r="L127" s="334"/>
      <c r="M127" s="57"/>
      <c r="N127" s="220"/>
      <c r="O127" s="158"/>
      <c r="P127" s="86"/>
      <c r="Q127" s="50"/>
      <c r="R127" s="50"/>
      <c r="S127" s="50"/>
      <c r="T127" s="26"/>
    </row>
    <row r="128" spans="1:20" ht="15.6" thickBot="1">
      <c r="A128" s="49">
        <v>28</v>
      </c>
      <c r="B128" s="71"/>
      <c r="C128" s="136" t="s">
        <v>308</v>
      </c>
      <c r="D128" s="219" t="s">
        <v>307</v>
      </c>
      <c r="E128" s="117">
        <v>20770383</v>
      </c>
      <c r="F128" s="83"/>
      <c r="G128" s="83" t="s">
        <v>260</v>
      </c>
      <c r="H128" s="147">
        <f>+H92</f>
        <v>0.22936992097312237</v>
      </c>
      <c r="I128" s="83"/>
      <c r="J128" s="142">
        <f>+H128*E128</f>
        <v>4764101.1072914843</v>
      </c>
      <c r="K128" s="83"/>
      <c r="L128" s="334"/>
      <c r="M128" s="57"/>
      <c r="N128" s="86"/>
      <c r="O128" s="50"/>
      <c r="P128" s="86"/>
      <c r="Q128" s="50"/>
      <c r="R128" s="50"/>
      <c r="S128" s="50"/>
      <c r="T128" s="26"/>
    </row>
    <row r="129" spans="1:20" ht="15">
      <c r="A129" s="49">
        <v>29</v>
      </c>
      <c r="B129" s="71"/>
      <c r="C129" s="89" t="s">
        <v>306</v>
      </c>
      <c r="D129" s="35"/>
      <c r="E129" s="83">
        <f>E126+E127+E128</f>
        <v>46141959.75</v>
      </c>
      <c r="F129" s="35"/>
      <c r="G129" s="35"/>
      <c r="H129" s="35"/>
      <c r="I129" s="35"/>
      <c r="J129" s="83">
        <f>J126+J127+J128</f>
        <v>24380208.854133993</v>
      </c>
      <c r="K129" s="35"/>
      <c r="L129" s="334"/>
      <c r="M129" s="57"/>
      <c r="N129" s="86"/>
      <c r="O129" s="50"/>
      <c r="P129" s="86"/>
      <c r="Q129" s="50"/>
      <c r="R129" s="50"/>
      <c r="S129" s="50"/>
      <c r="T129" s="26"/>
    </row>
    <row r="130" spans="1:20" ht="15.6" thickBot="1">
      <c r="A130" s="93"/>
      <c r="B130" s="71"/>
      <c r="C130" s="71"/>
      <c r="D130" s="83"/>
      <c r="E130" s="218"/>
      <c r="F130" s="83"/>
      <c r="G130" s="83"/>
      <c r="H130" s="83"/>
      <c r="I130" s="83"/>
      <c r="J130" s="218"/>
      <c r="K130" s="83"/>
      <c r="L130" s="334"/>
      <c r="M130" s="57"/>
      <c r="N130" s="86"/>
      <c r="O130" s="50"/>
      <c r="P130" s="86"/>
      <c r="Q130" s="50"/>
      <c r="R130" s="50"/>
      <c r="S130" s="50"/>
      <c r="T130" s="26"/>
    </row>
    <row r="131" spans="1:20" ht="15.6" thickBot="1">
      <c r="A131" s="49">
        <v>30</v>
      </c>
      <c r="B131" s="98"/>
      <c r="C131" s="136" t="s">
        <v>305</v>
      </c>
      <c r="D131" s="83"/>
      <c r="E131" s="217">
        <f>+E108+E110+E121+E123+E129</f>
        <v>2132128751.75</v>
      </c>
      <c r="F131" s="183"/>
      <c r="G131" s="183"/>
      <c r="H131" s="183"/>
      <c r="I131" s="183"/>
      <c r="J131" s="217">
        <f>+J108+J110+J121+J123+J129</f>
        <v>671736732.27045894</v>
      </c>
      <c r="K131" s="83"/>
      <c r="L131" s="334"/>
      <c r="M131" s="57"/>
      <c r="N131" s="86"/>
      <c r="O131" s="50"/>
      <c r="P131" s="86"/>
      <c r="Q131" s="50"/>
      <c r="R131" s="50"/>
      <c r="S131" s="50"/>
      <c r="T131" s="26"/>
    </row>
    <row r="132" spans="1:20" ht="15.6" thickTop="1">
      <c r="A132" s="49"/>
      <c r="B132" s="71"/>
      <c r="C132" s="89"/>
      <c r="D132" s="83"/>
      <c r="E132" s="216"/>
      <c r="F132" s="83"/>
      <c r="G132" s="83"/>
      <c r="H132" s="83"/>
      <c r="I132" s="83"/>
      <c r="J132" s="216"/>
      <c r="K132" s="83"/>
      <c r="L132" s="334"/>
      <c r="M132" s="57"/>
      <c r="N132" s="86"/>
      <c r="O132" s="50"/>
      <c r="P132" s="86"/>
      <c r="Q132" s="50"/>
      <c r="R132" s="50"/>
      <c r="S132" s="50"/>
      <c r="T132" s="26"/>
    </row>
    <row r="133" spans="1:20" ht="15">
      <c r="A133" s="49"/>
      <c r="B133" s="71"/>
      <c r="C133" s="215"/>
      <c r="D133" s="83"/>
      <c r="E133" s="183"/>
      <c r="F133" s="83"/>
      <c r="G133" s="83"/>
      <c r="H133" s="83"/>
      <c r="I133" s="83"/>
      <c r="J133" s="183"/>
      <c r="K133" s="83"/>
      <c r="L133" s="334"/>
      <c r="M133" s="57"/>
      <c r="N133" s="86"/>
      <c r="O133" s="50"/>
      <c r="P133" s="86"/>
      <c r="Q133" s="50"/>
      <c r="R133" s="50"/>
      <c r="S133" s="50"/>
      <c r="T133" s="26"/>
    </row>
    <row r="134" spans="1:20" ht="15">
      <c r="A134" s="49"/>
      <c r="B134" s="71"/>
      <c r="C134" s="89"/>
      <c r="D134" s="83"/>
      <c r="E134" s="83"/>
      <c r="F134" s="83"/>
      <c r="G134" s="83"/>
      <c r="H134" s="83"/>
      <c r="I134" s="83"/>
      <c r="J134" s="83"/>
      <c r="K134" s="83"/>
      <c r="L134" s="334"/>
      <c r="M134" s="57"/>
      <c r="N134" s="86"/>
      <c r="O134" s="50"/>
      <c r="P134" s="86"/>
      <c r="Q134" s="50"/>
      <c r="R134" s="50"/>
      <c r="S134" s="50"/>
      <c r="T134" s="26"/>
    </row>
    <row r="135" spans="1:20" ht="15">
      <c r="A135" s="49"/>
      <c r="B135" s="71"/>
      <c r="C135" s="89"/>
      <c r="D135" s="83"/>
      <c r="E135" s="83"/>
      <c r="F135" s="83"/>
      <c r="G135" s="83"/>
      <c r="H135" s="83"/>
      <c r="I135" s="83"/>
      <c r="J135" s="83"/>
      <c r="K135" s="83"/>
      <c r="L135" s="334"/>
      <c r="M135" s="57"/>
      <c r="N135" s="86"/>
      <c r="O135" s="50"/>
      <c r="P135" s="86"/>
      <c r="Q135" s="50"/>
      <c r="R135" s="50"/>
      <c r="S135" s="50"/>
      <c r="T135" s="26"/>
    </row>
    <row r="136" spans="1:20" ht="15.6">
      <c r="A136" s="49"/>
      <c r="B136" s="71"/>
      <c r="C136" s="89"/>
      <c r="D136" s="83"/>
      <c r="E136" s="214"/>
      <c r="F136" s="83"/>
      <c r="G136" s="83"/>
      <c r="H136" s="83"/>
      <c r="I136" s="83"/>
      <c r="J136" s="83"/>
      <c r="K136" s="83"/>
      <c r="L136" s="334"/>
      <c r="M136" s="57"/>
      <c r="N136" s="86"/>
      <c r="O136" s="50"/>
      <c r="P136" s="86"/>
      <c r="Q136" s="50"/>
      <c r="R136" s="50"/>
      <c r="S136" s="50"/>
      <c r="T136" s="26"/>
    </row>
    <row r="137" spans="1:20" ht="15">
      <c r="A137" s="49"/>
      <c r="B137" s="71"/>
      <c r="C137" s="89"/>
      <c r="D137" s="83"/>
      <c r="E137" s="83"/>
      <c r="F137" s="83"/>
      <c r="G137" s="83"/>
      <c r="H137" s="83"/>
      <c r="I137" s="83"/>
      <c r="J137" s="83"/>
      <c r="K137" s="83"/>
      <c r="L137" s="334"/>
      <c r="M137" s="57"/>
      <c r="N137" s="86"/>
      <c r="O137" s="50"/>
      <c r="P137" s="86"/>
      <c r="Q137" s="50"/>
      <c r="R137" s="50"/>
      <c r="S137" s="50"/>
      <c r="T137" s="26"/>
    </row>
    <row r="138" spans="1:20" ht="15">
      <c r="A138" s="32"/>
      <c r="B138" s="32"/>
      <c r="C138" s="89"/>
      <c r="D138" s="35"/>
      <c r="E138" s="35"/>
      <c r="F138" s="35"/>
      <c r="G138" s="35"/>
      <c r="H138" s="35"/>
      <c r="I138" s="35"/>
      <c r="J138" s="36"/>
      <c r="K138" s="35"/>
      <c r="L138" s="334"/>
      <c r="M138" s="57"/>
      <c r="N138" s="86"/>
      <c r="O138" s="50"/>
      <c r="P138" s="86"/>
      <c r="Q138" s="50"/>
      <c r="R138" s="50"/>
      <c r="S138" s="50"/>
      <c r="T138" s="26"/>
    </row>
    <row r="139" spans="1:20" ht="15.6">
      <c r="A139" s="184"/>
      <c r="B139" s="32"/>
      <c r="C139" s="89"/>
      <c r="D139" s="35"/>
      <c r="E139" s="35"/>
      <c r="F139" s="35"/>
      <c r="G139" s="35"/>
      <c r="H139" s="35"/>
      <c r="I139" s="35"/>
      <c r="J139" s="36"/>
      <c r="K139" s="35"/>
      <c r="L139" s="334"/>
      <c r="M139" s="57"/>
      <c r="N139" s="86"/>
      <c r="O139" s="50"/>
      <c r="P139" s="86"/>
      <c r="Q139" s="50"/>
      <c r="R139" s="50"/>
      <c r="S139" s="50"/>
      <c r="T139" s="26"/>
    </row>
    <row r="140" spans="1:20" ht="15">
      <c r="A140" s="49"/>
      <c r="B140" s="71"/>
      <c r="C140" s="89"/>
      <c r="D140" s="83"/>
      <c r="E140" s="83"/>
      <c r="F140" s="83"/>
      <c r="G140" s="83"/>
      <c r="H140" s="83"/>
      <c r="I140" s="83"/>
      <c r="J140" s="83"/>
      <c r="K140" s="83"/>
      <c r="L140" s="334"/>
      <c r="M140" s="57"/>
      <c r="N140" s="51"/>
      <c r="O140" s="50"/>
      <c r="P140" s="86"/>
      <c r="Q140" s="50"/>
      <c r="R140" s="50"/>
      <c r="S140" s="50"/>
      <c r="T140" s="26"/>
    </row>
    <row r="141" spans="1:20" ht="15">
      <c r="A141" s="93"/>
      <c r="B141" s="71"/>
      <c r="C141" s="71"/>
      <c r="D141" s="71"/>
      <c r="E141" s="71"/>
      <c r="F141" s="71"/>
      <c r="G141" s="71"/>
      <c r="H141" s="71"/>
      <c r="I141" s="92"/>
      <c r="J141" s="92"/>
      <c r="K141" s="92"/>
      <c r="L141" s="334"/>
      <c r="M141" s="57"/>
      <c r="N141" s="51"/>
      <c r="O141" s="50"/>
      <c r="P141" s="91"/>
      <c r="Q141" s="91"/>
      <c r="R141" s="91"/>
      <c r="S141" s="91"/>
      <c r="T141" s="26"/>
    </row>
    <row r="142" spans="1:20" ht="15">
      <c r="A142" s="93"/>
      <c r="B142" s="71"/>
      <c r="C142" s="89"/>
      <c r="D142" s="89"/>
      <c r="E142" s="90"/>
      <c r="F142" s="89"/>
      <c r="G142" s="89"/>
      <c r="H142" s="89"/>
      <c r="I142" s="35"/>
      <c r="J142" s="311"/>
      <c r="K142" s="311"/>
      <c r="L142" s="334"/>
      <c r="M142" s="57"/>
      <c r="N142" s="51"/>
      <c r="O142" s="50"/>
      <c r="P142" s="51"/>
      <c r="Q142" s="50"/>
      <c r="R142" s="50"/>
      <c r="S142" s="50"/>
      <c r="T142" s="26"/>
    </row>
    <row r="143" spans="1:20" ht="15">
      <c r="A143" s="93"/>
      <c r="B143" s="71"/>
      <c r="C143" s="89"/>
      <c r="D143" s="89"/>
      <c r="E143" s="90"/>
      <c r="F143" s="89"/>
      <c r="G143" s="89"/>
      <c r="H143" s="89"/>
      <c r="I143" s="35"/>
      <c r="J143" s="311"/>
      <c r="K143" s="311"/>
      <c r="L143" s="333"/>
      <c r="M143" s="92"/>
      <c r="N143" s="51"/>
      <c r="O143" s="50"/>
      <c r="P143" s="51"/>
      <c r="Q143" s="50"/>
      <c r="R143" s="50"/>
      <c r="S143" s="50"/>
      <c r="T143" s="26"/>
    </row>
    <row r="144" spans="1:20" ht="15">
      <c r="A144" s="93"/>
      <c r="B144" s="71"/>
      <c r="C144" s="89"/>
      <c r="D144" s="89"/>
      <c r="E144" s="90"/>
      <c r="F144" s="89"/>
      <c r="G144" s="89"/>
      <c r="H144" s="89"/>
      <c r="I144" s="35"/>
      <c r="J144" s="35"/>
      <c r="K144" s="35"/>
      <c r="L144" s="678" t="s">
        <v>304</v>
      </c>
      <c r="M144" s="678"/>
      <c r="N144" s="51"/>
      <c r="O144" s="50"/>
      <c r="P144" s="51"/>
      <c r="Q144" s="50"/>
      <c r="R144" s="50"/>
      <c r="S144" s="50"/>
      <c r="T144" s="26"/>
    </row>
    <row r="145" spans="1:20" ht="15">
      <c r="A145" s="49"/>
      <c r="B145" s="71"/>
      <c r="C145" s="89"/>
      <c r="D145" s="83"/>
      <c r="E145" s="83"/>
      <c r="F145" s="83"/>
      <c r="G145" s="83"/>
      <c r="H145" s="83"/>
      <c r="I145" s="83"/>
      <c r="J145" s="83"/>
      <c r="K145" s="83"/>
      <c r="L145" s="334"/>
      <c r="M145" s="56"/>
      <c r="N145" s="51"/>
      <c r="O145" s="50"/>
      <c r="P145" s="86"/>
      <c r="Q145" s="50"/>
      <c r="R145" s="50"/>
      <c r="S145" s="50"/>
      <c r="T145" s="26"/>
    </row>
    <row r="146" spans="1:20" ht="15">
      <c r="A146" s="49"/>
      <c r="B146" s="71"/>
      <c r="C146" s="89" t="str">
        <f>C3</f>
        <v xml:space="preserve">Formula Rate - Non-Levelized </v>
      </c>
      <c r="D146" s="83"/>
      <c r="E146" s="83" t="str">
        <f>E3</f>
        <v xml:space="preserve">     Rate Formula Template</v>
      </c>
      <c r="F146" s="83"/>
      <c r="G146" s="83"/>
      <c r="H146" s="83"/>
      <c r="I146" s="83"/>
      <c r="L146" s="333" t="str">
        <f>J3</f>
        <v>For budgeted 12 months ended 12/31/13</v>
      </c>
      <c r="M146" s="212"/>
      <c r="N146" s="211"/>
      <c r="O146" s="50"/>
      <c r="P146" s="86"/>
      <c r="Q146" s="50"/>
      <c r="R146" s="50"/>
      <c r="S146" s="50"/>
      <c r="T146" s="26"/>
    </row>
    <row r="147" spans="1:20" ht="15">
      <c r="A147" s="49"/>
      <c r="B147" s="71"/>
      <c r="C147" s="89"/>
      <c r="D147" s="83"/>
      <c r="E147" s="88" t="str">
        <f>E4</f>
        <v xml:space="preserve"> Utilizing Great River Energy Annual Operating Report</v>
      </c>
      <c r="F147" s="83"/>
      <c r="G147" s="83"/>
      <c r="H147" s="83"/>
      <c r="I147" s="83"/>
      <c r="J147" s="83"/>
      <c r="K147" s="83"/>
      <c r="L147" s="334"/>
      <c r="M147" s="56"/>
      <c r="N147" s="51"/>
      <c r="O147" s="50"/>
      <c r="P147" s="86"/>
      <c r="Q147" s="50"/>
      <c r="R147" s="50"/>
      <c r="S147" s="50"/>
      <c r="T147" s="26"/>
    </row>
    <row r="148" spans="1:20" ht="15">
      <c r="A148" s="49"/>
      <c r="B148" s="71"/>
      <c r="C148" s="71"/>
      <c r="D148" s="83"/>
      <c r="E148" s="83"/>
      <c r="F148" s="83"/>
      <c r="G148" s="83"/>
      <c r="H148" s="83"/>
      <c r="I148" s="83"/>
      <c r="J148" s="83"/>
      <c r="K148" s="83"/>
      <c r="L148" s="334"/>
      <c r="M148" s="56"/>
      <c r="N148" s="86"/>
      <c r="O148" s="50"/>
      <c r="P148" s="86"/>
      <c r="Q148" s="50"/>
      <c r="R148" s="50"/>
      <c r="S148" s="50"/>
      <c r="T148" s="26"/>
    </row>
    <row r="149" spans="1:20" ht="15">
      <c r="A149" s="49"/>
      <c r="B149" s="71"/>
      <c r="C149" s="71"/>
      <c r="D149" s="93"/>
      <c r="E149" s="93" t="str">
        <f>E6</f>
        <v>Great River Energy</v>
      </c>
      <c r="F149" s="93"/>
      <c r="G149" s="93"/>
      <c r="H149" s="93"/>
      <c r="I149" s="93"/>
      <c r="J149" s="93"/>
      <c r="K149" s="83"/>
      <c r="L149" s="334"/>
      <c r="M149" s="56"/>
      <c r="N149" s="86"/>
      <c r="O149" s="50"/>
      <c r="P149" s="86"/>
      <c r="Q149" s="50"/>
      <c r="R149" s="50"/>
      <c r="S149" s="50"/>
      <c r="T149" s="26"/>
    </row>
    <row r="150" spans="1:20" ht="15">
      <c r="A150" s="49"/>
      <c r="B150" s="71"/>
      <c r="C150" s="49" t="s">
        <v>20</v>
      </c>
      <c r="D150" s="49" t="s">
        <v>21</v>
      </c>
      <c r="E150" s="49" t="s">
        <v>22</v>
      </c>
      <c r="F150" s="83" t="s">
        <v>5</v>
      </c>
      <c r="G150" s="83"/>
      <c r="H150" s="210" t="s">
        <v>23</v>
      </c>
      <c r="I150" s="83"/>
      <c r="J150" s="173" t="s">
        <v>303</v>
      </c>
      <c r="K150" s="83"/>
      <c r="L150" s="334"/>
      <c r="M150" s="56"/>
      <c r="N150" s="86"/>
      <c r="O150" s="50"/>
      <c r="P150" s="86"/>
      <c r="Q150" s="50"/>
      <c r="R150" s="50"/>
      <c r="S150" s="50"/>
      <c r="T150" s="26"/>
    </row>
    <row r="151" spans="1:20" ht="15.6">
      <c r="A151" s="49"/>
      <c r="B151" s="71"/>
      <c r="C151" s="49"/>
      <c r="D151" s="79"/>
      <c r="E151" s="79"/>
      <c r="F151" s="79"/>
      <c r="G151" s="79"/>
      <c r="H151" s="79"/>
      <c r="I151" s="79"/>
      <c r="J151" s="79"/>
      <c r="K151" s="79"/>
      <c r="L151" s="357"/>
      <c r="M151" s="79"/>
      <c r="N151" s="86"/>
      <c r="O151" s="50"/>
      <c r="P151" s="86"/>
      <c r="Q151" s="50"/>
      <c r="R151" s="50"/>
      <c r="S151" s="50"/>
      <c r="T151" s="26"/>
    </row>
    <row r="152" spans="1:20" ht="15.6">
      <c r="A152" s="49" t="s">
        <v>25</v>
      </c>
      <c r="B152" s="71"/>
      <c r="C152" s="89"/>
      <c r="D152" s="146" t="s">
        <v>302</v>
      </c>
      <c r="E152" s="83"/>
      <c r="F152" s="83"/>
      <c r="G152" s="83"/>
      <c r="H152" s="49"/>
      <c r="I152" s="83"/>
      <c r="J152" s="58" t="s">
        <v>26</v>
      </c>
      <c r="K152" s="83"/>
      <c r="L152" s="357"/>
      <c r="M152" s="83"/>
      <c r="N152" s="86"/>
      <c r="O152" s="50"/>
      <c r="P152" s="86"/>
      <c r="Q152" s="50"/>
      <c r="R152" s="50"/>
      <c r="S152" s="50"/>
      <c r="T152" s="26"/>
    </row>
    <row r="153" spans="1:20" ht="16.2" thickBot="1">
      <c r="A153" s="122" t="s">
        <v>28</v>
      </c>
      <c r="B153" s="71"/>
      <c r="C153" s="89"/>
      <c r="D153" s="209" t="s">
        <v>301</v>
      </c>
      <c r="E153" s="58" t="s">
        <v>300</v>
      </c>
      <c r="F153" s="208"/>
      <c r="G153" s="58" t="s">
        <v>299</v>
      </c>
      <c r="H153" s="93"/>
      <c r="I153" s="208"/>
      <c r="J153" s="207" t="s">
        <v>298</v>
      </c>
      <c r="K153" s="83"/>
      <c r="L153" s="358"/>
      <c r="M153" s="205"/>
      <c r="N153" s="86"/>
      <c r="O153" s="50"/>
      <c r="P153" s="86"/>
      <c r="Q153" s="50"/>
      <c r="R153" s="50"/>
      <c r="S153" s="50"/>
      <c r="T153" s="26"/>
    </row>
    <row r="154" spans="1:20" ht="15.6">
      <c r="A154" s="93"/>
      <c r="B154" s="71"/>
      <c r="C154" s="89"/>
      <c r="D154" s="83"/>
      <c r="E154" s="203"/>
      <c r="F154" s="204"/>
      <c r="G154" s="58"/>
      <c r="H154" s="93"/>
      <c r="I154" s="204"/>
      <c r="J154" s="203"/>
      <c r="K154" s="83"/>
      <c r="L154" s="334"/>
      <c r="M154" s="56"/>
      <c r="N154" s="86"/>
      <c r="O154" s="50"/>
      <c r="P154" s="86"/>
      <c r="Q154" s="50"/>
      <c r="R154" s="50"/>
      <c r="S154" s="50"/>
      <c r="T154" s="26"/>
    </row>
    <row r="155" spans="1:20" ht="15">
      <c r="A155" s="49"/>
      <c r="B155" s="71"/>
      <c r="C155" s="89" t="s">
        <v>297</v>
      </c>
      <c r="D155" s="83"/>
      <c r="E155" s="83"/>
      <c r="F155" s="83"/>
      <c r="G155" s="83"/>
      <c r="H155" s="83"/>
      <c r="I155" s="83"/>
      <c r="J155" s="83"/>
      <c r="K155" s="83"/>
      <c r="L155" s="334"/>
      <c r="M155" s="56"/>
      <c r="N155" s="182"/>
      <c r="O155" s="50"/>
      <c r="P155" s="86"/>
      <c r="Q155" s="50"/>
      <c r="R155" s="50"/>
      <c r="S155" s="50"/>
      <c r="T155" s="26"/>
    </row>
    <row r="156" spans="1:20" ht="15">
      <c r="A156" s="49">
        <v>1</v>
      </c>
      <c r="B156" s="71"/>
      <c r="C156" s="89" t="s">
        <v>296</v>
      </c>
      <c r="D156" s="93" t="s">
        <v>295</v>
      </c>
      <c r="E156" s="119">
        <v>87468758</v>
      </c>
      <c r="F156" s="83"/>
      <c r="G156" s="83" t="s">
        <v>292</v>
      </c>
      <c r="H156" s="147">
        <f>J250</f>
        <v>0.93333715663742078</v>
      </c>
      <c r="I156" s="83"/>
      <c r="J156" s="83">
        <f t="shared" ref="J156:J163" si="2">+H156*E156</f>
        <v>81637841.886326656</v>
      </c>
      <c r="K156" s="35"/>
      <c r="L156" s="334"/>
      <c r="M156" s="56"/>
      <c r="N156" s="175"/>
      <c r="O156" s="50"/>
      <c r="P156" s="182"/>
      <c r="Q156" s="50"/>
      <c r="R156" s="50"/>
      <c r="S156" s="50"/>
      <c r="T156" s="26"/>
    </row>
    <row r="157" spans="1:20" ht="15">
      <c r="A157" s="49">
        <v>2</v>
      </c>
      <c r="B157" s="71"/>
      <c r="C157" s="89" t="s">
        <v>294</v>
      </c>
      <c r="D157" s="93" t="s">
        <v>293</v>
      </c>
      <c r="E157" s="119">
        <v>40724000</v>
      </c>
      <c r="F157" s="83"/>
      <c r="G157" s="116" t="s">
        <v>292</v>
      </c>
      <c r="H157" s="202">
        <f>J250</f>
        <v>0.93333715663742078</v>
      </c>
      <c r="I157" s="83"/>
      <c r="J157" s="83">
        <f t="shared" si="2"/>
        <v>38009222.366902322</v>
      </c>
      <c r="K157" s="35"/>
      <c r="L157" s="334"/>
      <c r="M157" s="56"/>
      <c r="N157" s="86"/>
      <c r="O157" s="50"/>
      <c r="P157" s="182"/>
      <c r="Q157" s="50"/>
      <c r="R157" s="50"/>
      <c r="S157" s="50"/>
      <c r="T157" s="26"/>
    </row>
    <row r="158" spans="1:20" ht="15">
      <c r="A158" s="49">
        <v>3</v>
      </c>
      <c r="B158" s="71"/>
      <c r="C158" s="89" t="s">
        <v>291</v>
      </c>
      <c r="D158" s="93" t="s">
        <v>290</v>
      </c>
      <c r="E158" s="119">
        <v>47192008</v>
      </c>
      <c r="F158" s="83"/>
      <c r="G158" s="83" t="s">
        <v>268</v>
      </c>
      <c r="H158" s="147">
        <f>J258</f>
        <v>0.2101052359885297</v>
      </c>
      <c r="I158" s="83"/>
      <c r="J158" s="83">
        <f t="shared" si="2"/>
        <v>9915287.9776125811</v>
      </c>
      <c r="K158" s="83"/>
      <c r="L158" s="334"/>
      <c r="M158" s="56"/>
      <c r="N158" s="86"/>
      <c r="O158" s="50"/>
      <c r="P158" s="86"/>
      <c r="Q158" s="50"/>
      <c r="R158" s="50"/>
      <c r="S158" s="50"/>
      <c r="T158" s="26"/>
    </row>
    <row r="159" spans="1:20" ht="15">
      <c r="A159" s="49">
        <v>4</v>
      </c>
      <c r="B159" s="71"/>
      <c r="C159" s="89" t="s">
        <v>289</v>
      </c>
      <c r="D159" s="83"/>
      <c r="E159" s="119">
        <v>0</v>
      </c>
      <c r="F159" s="83"/>
      <c r="G159" s="83" t="str">
        <f>+G158</f>
        <v>W/S</v>
      </c>
      <c r="H159" s="147">
        <f>J258</f>
        <v>0.2101052359885297</v>
      </c>
      <c r="I159" s="83"/>
      <c r="J159" s="83">
        <f t="shared" si="2"/>
        <v>0</v>
      </c>
      <c r="K159" s="83"/>
      <c r="L159" s="334"/>
      <c r="M159" s="56"/>
      <c r="N159" s="86"/>
      <c r="O159" s="50"/>
      <c r="P159" s="86"/>
      <c r="Q159" s="50"/>
      <c r="R159" s="50"/>
      <c r="S159" s="50"/>
      <c r="T159" s="26"/>
    </row>
    <row r="160" spans="1:20" ht="15">
      <c r="A160" s="49">
        <v>5</v>
      </c>
      <c r="B160" s="71"/>
      <c r="C160" s="89" t="s">
        <v>288</v>
      </c>
      <c r="D160" s="83"/>
      <c r="E160" s="119">
        <v>2236829</v>
      </c>
      <c r="F160" s="83"/>
      <c r="G160" s="83" t="str">
        <f>+G159</f>
        <v>W/S</v>
      </c>
      <c r="H160" s="147">
        <f>J258</f>
        <v>0.2101052359885297</v>
      </c>
      <c r="I160" s="83"/>
      <c r="J160" s="83">
        <f t="shared" si="2"/>
        <v>469969.48491098691</v>
      </c>
      <c r="K160" s="83"/>
      <c r="L160" s="334"/>
      <c r="M160" s="56"/>
      <c r="N160" s="86"/>
      <c r="O160" s="50"/>
      <c r="P160" s="86"/>
      <c r="Q160" s="50"/>
      <c r="R160" s="50"/>
      <c r="S160" s="50"/>
      <c r="T160" s="26"/>
    </row>
    <row r="161" spans="1:20" ht="15">
      <c r="A161" s="49" t="s">
        <v>287</v>
      </c>
      <c r="B161" s="71"/>
      <c r="C161" s="89" t="s">
        <v>286</v>
      </c>
      <c r="D161" s="83"/>
      <c r="E161" s="119">
        <v>207829</v>
      </c>
      <c r="F161" s="83"/>
      <c r="G161" s="83" t="str">
        <f>+G156</f>
        <v>TE</v>
      </c>
      <c r="H161" s="147">
        <f>+H156</f>
        <v>0.93333715663742078</v>
      </c>
      <c r="I161" s="83"/>
      <c r="J161" s="83">
        <f t="shared" si="2"/>
        <v>193974.52792679853</v>
      </c>
      <c r="K161" s="83"/>
      <c r="L161" s="334"/>
      <c r="M161" s="56"/>
      <c r="N161" s="86"/>
      <c r="O161" s="50"/>
      <c r="P161" s="86"/>
      <c r="Q161" s="50"/>
      <c r="R161" s="50"/>
      <c r="S161" s="50"/>
      <c r="T161" s="26"/>
    </row>
    <row r="162" spans="1:20" ht="15">
      <c r="A162" s="49">
        <v>6</v>
      </c>
      <c r="B162" s="71"/>
      <c r="C162" s="89" t="s">
        <v>285</v>
      </c>
      <c r="D162" s="83"/>
      <c r="E162" s="119">
        <v>0</v>
      </c>
      <c r="F162" s="83"/>
      <c r="G162" s="83" t="s">
        <v>189</v>
      </c>
      <c r="H162" s="147">
        <f>L264</f>
        <v>0</v>
      </c>
      <c r="I162" s="83"/>
      <c r="J162" s="83">
        <f t="shared" si="2"/>
        <v>0</v>
      </c>
      <c r="K162" s="83"/>
      <c r="L162" s="334"/>
      <c r="M162" s="56"/>
      <c r="N162" s="86"/>
      <c r="O162" s="50"/>
      <c r="P162" s="86"/>
      <c r="Q162" s="50"/>
      <c r="R162" s="50"/>
      <c r="S162" s="50"/>
      <c r="T162" s="26"/>
    </row>
    <row r="163" spans="1:20" ht="15.6" thickBot="1">
      <c r="A163" s="49">
        <v>7</v>
      </c>
      <c r="B163" s="71"/>
      <c r="C163" s="89" t="s">
        <v>284</v>
      </c>
      <c r="D163" s="83"/>
      <c r="E163" s="117">
        <v>0</v>
      </c>
      <c r="F163" s="83"/>
      <c r="G163" s="83" t="s">
        <v>245</v>
      </c>
      <c r="H163" s="147">
        <v>1</v>
      </c>
      <c r="I163" s="83"/>
      <c r="J163" s="142">
        <f t="shared" si="2"/>
        <v>0</v>
      </c>
      <c r="K163" s="83"/>
      <c r="L163" s="334"/>
      <c r="M163" s="56"/>
      <c r="N163" s="86"/>
      <c r="O163" s="50"/>
      <c r="P163" s="86"/>
      <c r="Q163" s="50"/>
      <c r="R163" s="50"/>
      <c r="S163" s="50"/>
      <c r="T163" s="26"/>
    </row>
    <row r="164" spans="1:20" ht="15">
      <c r="A164" s="49">
        <v>8</v>
      </c>
      <c r="B164" s="71"/>
      <c r="C164" s="89" t="s">
        <v>283</v>
      </c>
      <c r="D164" s="83"/>
      <c r="E164" s="83">
        <f>+E156-E157+E158-E159-E160+E161+E162+E163</f>
        <v>91907766</v>
      </c>
      <c r="F164" s="83"/>
      <c r="G164" s="83"/>
      <c r="H164" s="83"/>
      <c r="I164" s="83"/>
      <c r="J164" s="116">
        <f>+J156-J157+J158-J159-J160+J161+J162+J163</f>
        <v>53267912.540052727</v>
      </c>
      <c r="K164" s="83"/>
      <c r="L164" s="334"/>
      <c r="M164" s="56"/>
      <c r="N164" s="86"/>
      <c r="O164" s="50"/>
      <c r="P164" s="86"/>
      <c r="Q164" s="50"/>
      <c r="R164" s="50"/>
      <c r="S164" s="50"/>
      <c r="T164" s="26"/>
    </row>
    <row r="165" spans="1:20" ht="15">
      <c r="A165" s="49"/>
      <c r="B165" s="71"/>
      <c r="C165" s="71"/>
      <c r="D165" s="83"/>
      <c r="E165" s="71"/>
      <c r="F165" s="83"/>
      <c r="G165" s="83"/>
      <c r="H165" s="83"/>
      <c r="I165" s="83"/>
      <c r="J165" s="71"/>
      <c r="K165" s="83"/>
      <c r="L165" s="334"/>
      <c r="M165" s="56"/>
      <c r="N165" s="86"/>
      <c r="O165" s="50"/>
      <c r="P165" s="86"/>
      <c r="Q165" s="50"/>
      <c r="R165" s="50"/>
      <c r="S165" s="50"/>
      <c r="T165" s="26"/>
    </row>
    <row r="166" spans="1:20" ht="15">
      <c r="A166" s="49"/>
      <c r="B166" s="71"/>
      <c r="C166" s="89" t="s">
        <v>282</v>
      </c>
      <c r="D166" s="83"/>
      <c r="E166" s="83"/>
      <c r="F166" s="83"/>
      <c r="G166" s="83"/>
      <c r="H166" s="83"/>
      <c r="I166" s="83"/>
      <c r="J166" s="83"/>
      <c r="K166" s="83"/>
      <c r="L166" s="334"/>
      <c r="M166" s="56"/>
      <c r="N166" s="182"/>
      <c r="O166" s="50"/>
      <c r="P166" s="86"/>
      <c r="Q166" s="50"/>
      <c r="R166" s="50"/>
      <c r="S166" s="50"/>
      <c r="T166" s="26"/>
    </row>
    <row r="167" spans="1:20" ht="15">
      <c r="A167" s="49">
        <v>9</v>
      </c>
      <c r="B167" s="71"/>
      <c r="C167" s="89" t="str">
        <f>+C156</f>
        <v xml:space="preserve">  Transmission </v>
      </c>
      <c r="D167" s="93" t="s">
        <v>281</v>
      </c>
      <c r="E167" s="119">
        <v>20871012</v>
      </c>
      <c r="F167" s="83"/>
      <c r="G167" s="83" t="s">
        <v>205</v>
      </c>
      <c r="H167" s="147">
        <f>+H123</f>
        <v>0.96805483858227226</v>
      </c>
      <c r="I167" s="83"/>
      <c r="J167" s="83">
        <f>+H167*E167</f>
        <v>20204284.152708668</v>
      </c>
      <c r="K167" s="83"/>
      <c r="L167" s="334"/>
      <c r="M167" s="56"/>
      <c r="N167" s="175"/>
      <c r="O167" s="50"/>
      <c r="P167" s="182"/>
      <c r="Q167" s="50"/>
      <c r="R167" s="50"/>
      <c r="S167" s="50"/>
      <c r="T167" s="26"/>
    </row>
    <row r="168" spans="1:20" ht="15.6">
      <c r="A168" s="200" t="s">
        <v>280</v>
      </c>
      <c r="B168" s="59"/>
      <c r="C168" s="199" t="s">
        <v>279</v>
      </c>
      <c r="D168" s="199" t="s">
        <v>276</v>
      </c>
      <c r="E168" s="119">
        <v>-182696</v>
      </c>
      <c r="F168" s="196"/>
      <c r="G168" s="196" t="s">
        <v>275</v>
      </c>
      <c r="H168" s="197">
        <v>1</v>
      </c>
      <c r="I168" s="196"/>
      <c r="J168" s="83">
        <f>+E168*H168</f>
        <v>-182696</v>
      </c>
      <c r="K168" s="83"/>
      <c r="L168" s="334"/>
      <c r="M168" s="56"/>
      <c r="N168" s="194"/>
      <c r="O168" s="193"/>
      <c r="P168" s="194"/>
      <c r="Q168" s="193"/>
      <c r="R168" s="193"/>
      <c r="S168" s="193"/>
      <c r="T168" s="26"/>
    </row>
    <row r="169" spans="1:20" ht="15.6">
      <c r="A169" s="200" t="s">
        <v>278</v>
      </c>
      <c r="B169" s="59"/>
      <c r="C169" s="199" t="s">
        <v>277</v>
      </c>
      <c r="D169" s="199" t="s">
        <v>276</v>
      </c>
      <c r="E169" s="198">
        <v>0</v>
      </c>
      <c r="F169" s="196"/>
      <c r="G169" s="196" t="s">
        <v>275</v>
      </c>
      <c r="H169" s="197">
        <v>1</v>
      </c>
      <c r="I169" s="196"/>
      <c r="J169" s="196">
        <f>+E169*H169</f>
        <v>0</v>
      </c>
      <c r="K169" s="83"/>
      <c r="L169" s="334"/>
      <c r="M169" s="56"/>
      <c r="N169" s="194"/>
      <c r="O169" s="193"/>
      <c r="P169" s="194"/>
      <c r="Q169" s="193"/>
      <c r="R169" s="193"/>
      <c r="S169" s="193"/>
      <c r="T169" s="26"/>
    </row>
    <row r="170" spans="1:20" ht="15">
      <c r="A170" s="49">
        <v>10</v>
      </c>
      <c r="B170" s="71"/>
      <c r="C170" s="89" t="s">
        <v>274</v>
      </c>
      <c r="D170" s="93" t="s">
        <v>273</v>
      </c>
      <c r="E170" s="119">
        <v>16747680</v>
      </c>
      <c r="F170" s="83"/>
      <c r="G170" s="83" t="s">
        <v>268</v>
      </c>
      <c r="H170" s="147">
        <f>+H158</f>
        <v>0.2101052359885297</v>
      </c>
      <c r="I170" s="83"/>
      <c r="J170" s="83">
        <f>+H170*E170</f>
        <v>3518775.2586603793</v>
      </c>
      <c r="K170" s="83"/>
      <c r="L170" s="334"/>
      <c r="M170" s="56"/>
      <c r="N170" s="182"/>
      <c r="O170" s="50"/>
      <c r="P170" s="182"/>
      <c r="Q170" s="50"/>
      <c r="R170" s="50"/>
      <c r="S170" s="50"/>
      <c r="T170" s="26"/>
    </row>
    <row r="171" spans="1:20" ht="15.6" thickBot="1">
      <c r="A171" s="49">
        <v>11</v>
      </c>
      <c r="B171" s="71"/>
      <c r="C171" s="89" t="str">
        <f>+C162</f>
        <v xml:space="preserve">  Common</v>
      </c>
      <c r="D171" s="83"/>
      <c r="E171" s="117">
        <v>0</v>
      </c>
      <c r="F171" s="83"/>
      <c r="G171" s="83" t="s">
        <v>189</v>
      </c>
      <c r="H171" s="147">
        <f>+H162</f>
        <v>0</v>
      </c>
      <c r="I171" s="83"/>
      <c r="J171" s="142">
        <f>+H171*E171</f>
        <v>0</v>
      </c>
      <c r="K171" s="83"/>
      <c r="L171" s="334"/>
      <c r="M171" s="56"/>
      <c r="N171" s="86"/>
      <c r="O171" s="50"/>
      <c r="P171" s="182"/>
      <c r="Q171" s="50"/>
      <c r="R171" s="50"/>
      <c r="S171" s="50"/>
      <c r="T171" s="26"/>
    </row>
    <row r="172" spans="1:20" ht="15">
      <c r="A172" s="49">
        <v>12</v>
      </c>
      <c r="B172" s="71"/>
      <c r="C172" s="89" t="s">
        <v>272</v>
      </c>
      <c r="D172" s="83"/>
      <c r="E172" s="83">
        <f>SUM(E167:E171)</f>
        <v>37435996</v>
      </c>
      <c r="F172" s="83"/>
      <c r="G172" s="83"/>
      <c r="H172" s="83"/>
      <c r="I172" s="83"/>
      <c r="J172" s="83">
        <f>SUM(J167:J171)</f>
        <v>23540363.411369048</v>
      </c>
      <c r="K172" s="83"/>
      <c r="L172" s="334"/>
      <c r="M172" s="56"/>
      <c r="N172" s="86"/>
      <c r="O172" s="50"/>
      <c r="P172" s="86"/>
      <c r="Q172" s="50"/>
      <c r="R172" s="50"/>
      <c r="S172" s="50"/>
      <c r="T172" s="26"/>
    </row>
    <row r="173" spans="1:20" ht="15">
      <c r="A173" s="49"/>
      <c r="B173" s="71"/>
      <c r="C173" s="89"/>
      <c r="D173" s="83"/>
      <c r="E173" s="83"/>
      <c r="F173" s="83"/>
      <c r="G173" s="83"/>
      <c r="H173" s="83"/>
      <c r="I173" s="83"/>
      <c r="J173" s="83"/>
      <c r="K173" s="83"/>
      <c r="L173" s="334"/>
      <c r="M173" s="56"/>
      <c r="N173" s="86"/>
      <c r="O173" s="50"/>
      <c r="P173" s="86"/>
      <c r="Q173" s="50"/>
      <c r="R173" s="50"/>
      <c r="S173" s="50"/>
      <c r="T173" s="26"/>
    </row>
    <row r="174" spans="1:20" ht="15">
      <c r="A174" s="49" t="s">
        <v>5</v>
      </c>
      <c r="B174" s="71"/>
      <c r="C174" s="89" t="s">
        <v>271</v>
      </c>
      <c r="D174" s="93"/>
      <c r="E174" s="83"/>
      <c r="F174" s="83"/>
      <c r="G174" s="83"/>
      <c r="H174" s="83"/>
      <c r="I174" s="83"/>
      <c r="J174" s="83"/>
      <c r="K174" s="83"/>
      <c r="L174" s="334"/>
      <c r="M174" s="56"/>
      <c r="N174" s="86"/>
      <c r="O174" s="50"/>
      <c r="P174" s="86"/>
      <c r="Q174" s="50"/>
      <c r="R174" s="50"/>
      <c r="S174" s="50"/>
      <c r="T174" s="26"/>
    </row>
    <row r="175" spans="1:20" ht="15">
      <c r="A175" s="49"/>
      <c r="B175" s="71"/>
      <c r="C175" s="89" t="s">
        <v>270</v>
      </c>
      <c r="D175" s="93"/>
      <c r="E175" s="93"/>
      <c r="F175" s="83"/>
      <c r="G175" s="83"/>
      <c r="H175" s="93"/>
      <c r="I175" s="83"/>
      <c r="J175" s="93"/>
      <c r="K175" s="83"/>
      <c r="L175" s="334"/>
      <c r="M175" s="56"/>
      <c r="N175" s="86"/>
      <c r="O175" s="50"/>
      <c r="P175" s="86"/>
      <c r="Q175" s="50"/>
      <c r="R175" s="50"/>
      <c r="S175" s="50"/>
      <c r="T175" s="26"/>
    </row>
    <row r="176" spans="1:20" ht="15">
      <c r="A176" s="49">
        <v>13</v>
      </c>
      <c r="B176" s="71"/>
      <c r="C176" s="89" t="s">
        <v>269</v>
      </c>
      <c r="D176" s="83"/>
      <c r="E176" s="119">
        <v>6961815</v>
      </c>
      <c r="F176" s="83"/>
      <c r="G176" s="83" t="s">
        <v>268</v>
      </c>
      <c r="H176" s="143">
        <f>+H170</f>
        <v>0.2101052359885297</v>
      </c>
      <c r="I176" s="83"/>
      <c r="J176" s="83">
        <f>+H176*E176</f>
        <v>1462713.7834834859</v>
      </c>
      <c r="K176" s="83"/>
      <c r="L176" s="334"/>
      <c r="M176" s="56"/>
      <c r="N176" s="86"/>
      <c r="O176" s="50"/>
      <c r="P176" s="86"/>
      <c r="Q176" s="50"/>
      <c r="R176" s="50"/>
      <c r="S176" s="50"/>
      <c r="T176" s="26"/>
    </row>
    <row r="177" spans="1:20" ht="15">
      <c r="A177" s="49">
        <v>14</v>
      </c>
      <c r="B177" s="71"/>
      <c r="C177" s="89" t="s">
        <v>267</v>
      </c>
      <c r="D177" s="83"/>
      <c r="E177" s="119">
        <v>0</v>
      </c>
      <c r="F177" s="83"/>
      <c r="G177" s="83" t="str">
        <f>+G176</f>
        <v>W/S</v>
      </c>
      <c r="H177" s="143">
        <f>+H176</f>
        <v>0.2101052359885297</v>
      </c>
      <c r="I177" s="83"/>
      <c r="J177" s="83">
        <f>+H177*E177</f>
        <v>0</v>
      </c>
      <c r="K177" s="83"/>
      <c r="L177" s="334"/>
      <c r="M177" s="56"/>
      <c r="N177" s="86"/>
      <c r="O177" s="50"/>
      <c r="P177" s="86"/>
      <c r="Q177" s="50"/>
      <c r="R177" s="50"/>
      <c r="S177" s="50"/>
      <c r="T177" s="26"/>
    </row>
    <row r="178" spans="1:20" ht="15">
      <c r="A178" s="49">
        <v>15</v>
      </c>
      <c r="B178" s="71"/>
      <c r="C178" s="89" t="s">
        <v>266</v>
      </c>
      <c r="D178" s="83"/>
      <c r="E178" s="93"/>
      <c r="F178" s="83"/>
      <c r="G178" s="83"/>
      <c r="H178" s="93"/>
      <c r="I178" s="83"/>
      <c r="J178" s="93"/>
      <c r="K178" s="83"/>
      <c r="L178" s="334"/>
      <c r="M178" s="56"/>
      <c r="N178" s="86"/>
      <c r="O178" s="50"/>
      <c r="P178" s="86"/>
      <c r="Q178" s="50"/>
      <c r="R178" s="50"/>
      <c r="S178" s="50"/>
      <c r="T178" s="26"/>
    </row>
    <row r="179" spans="1:20" ht="15">
      <c r="A179" s="49">
        <v>16</v>
      </c>
      <c r="B179" s="71"/>
      <c r="C179" s="89" t="s">
        <v>265</v>
      </c>
      <c r="D179" s="83"/>
      <c r="E179" s="119">
        <v>2358543</v>
      </c>
      <c r="F179" s="83"/>
      <c r="G179" s="83" t="s">
        <v>260</v>
      </c>
      <c r="H179" s="143">
        <f>+H92</f>
        <v>0.22936992097312237</v>
      </c>
      <c r="I179" s="83"/>
      <c r="J179" s="83">
        <f>+H179*E179</f>
        <v>540978.82152171095</v>
      </c>
      <c r="K179" s="83"/>
      <c r="L179" s="334"/>
      <c r="M179" s="56"/>
      <c r="N179" s="86"/>
      <c r="O179" s="50"/>
      <c r="P179" s="86"/>
      <c r="Q179" s="50"/>
      <c r="R179" s="50"/>
      <c r="S179" s="50"/>
      <c r="T179" s="26"/>
    </row>
    <row r="180" spans="1:20" ht="15">
      <c r="A180" s="49">
        <v>17</v>
      </c>
      <c r="B180" s="71"/>
      <c r="C180" s="89" t="s">
        <v>264</v>
      </c>
      <c r="D180" s="83"/>
      <c r="E180" s="119">
        <v>0</v>
      </c>
      <c r="F180" s="83"/>
      <c r="G180" s="83"/>
      <c r="H180" s="192" t="s">
        <v>263</v>
      </c>
      <c r="I180" s="83"/>
      <c r="J180" s="83">
        <v>0</v>
      </c>
      <c r="K180" s="83"/>
      <c r="L180" s="334"/>
      <c r="M180" s="56"/>
      <c r="N180" s="86"/>
      <c r="O180" s="50"/>
      <c r="P180" s="86"/>
      <c r="Q180" s="50"/>
      <c r="R180" s="50"/>
      <c r="S180" s="50"/>
      <c r="T180" s="26"/>
    </row>
    <row r="181" spans="1:20" ht="15">
      <c r="A181" s="49">
        <v>18</v>
      </c>
      <c r="B181" s="71"/>
      <c r="C181" s="89" t="s">
        <v>262</v>
      </c>
      <c r="D181" s="83"/>
      <c r="E181" s="119">
        <v>15100</v>
      </c>
      <c r="F181" s="83"/>
      <c r="G181" s="83" t="str">
        <f>+G179</f>
        <v>GP</v>
      </c>
      <c r="H181" s="143">
        <f>+H179</f>
        <v>0.22936992097312237</v>
      </c>
      <c r="I181" s="83"/>
      <c r="J181" s="83">
        <f>+H181*E181</f>
        <v>3463.4858066941479</v>
      </c>
      <c r="K181" s="83"/>
      <c r="L181" s="334"/>
      <c r="M181" s="56"/>
      <c r="N181" s="86"/>
      <c r="O181" s="50"/>
      <c r="P181" s="86"/>
      <c r="Q181" s="50"/>
      <c r="R181" s="50"/>
      <c r="S181" s="50"/>
      <c r="T181" s="26"/>
    </row>
    <row r="182" spans="1:20" ht="15.6" thickBot="1">
      <c r="A182" s="49">
        <v>19</v>
      </c>
      <c r="B182" s="71"/>
      <c r="C182" s="89" t="s">
        <v>261</v>
      </c>
      <c r="D182" s="83"/>
      <c r="E182" s="117">
        <v>0</v>
      </c>
      <c r="F182" s="83"/>
      <c r="G182" s="83" t="s">
        <v>260</v>
      </c>
      <c r="H182" s="143">
        <f>+H181</f>
        <v>0.22936992097312237</v>
      </c>
      <c r="I182" s="83"/>
      <c r="J182" s="142">
        <f>+H182*E182</f>
        <v>0</v>
      </c>
      <c r="K182" s="83"/>
      <c r="L182" s="334"/>
      <c r="M182" s="56"/>
      <c r="N182" s="86"/>
      <c r="O182" s="50"/>
      <c r="P182" s="86"/>
      <c r="Q182" s="50"/>
      <c r="R182" s="50"/>
      <c r="S182" s="50"/>
      <c r="T182" s="26"/>
    </row>
    <row r="183" spans="1:20" ht="15">
      <c r="A183" s="49">
        <v>20</v>
      </c>
      <c r="B183" s="71"/>
      <c r="C183" s="89" t="s">
        <v>259</v>
      </c>
      <c r="D183" s="83"/>
      <c r="E183" s="83">
        <f>SUM(E176:E182)</f>
        <v>9335458</v>
      </c>
      <c r="F183" s="83"/>
      <c r="G183" s="83"/>
      <c r="H183" s="143"/>
      <c r="I183" s="83"/>
      <c r="J183" s="116">
        <f>SUM(J176:J182)</f>
        <v>2007156.090811891</v>
      </c>
      <c r="K183" s="83"/>
      <c r="L183" s="334"/>
      <c r="M183" s="56"/>
      <c r="N183" s="86"/>
      <c r="O183" s="50"/>
      <c r="P183" s="86"/>
      <c r="Q183" s="50"/>
      <c r="R183" s="50"/>
      <c r="S183" s="50"/>
      <c r="T183" s="26"/>
    </row>
    <row r="184" spans="1:20" ht="15">
      <c r="A184" s="49"/>
      <c r="B184" s="71"/>
      <c r="C184" s="89"/>
      <c r="D184" s="83"/>
      <c r="E184" s="83"/>
      <c r="F184" s="83"/>
      <c r="G184" s="83"/>
      <c r="H184" s="143"/>
      <c r="I184" s="83"/>
      <c r="J184" s="83"/>
      <c r="K184" s="83"/>
      <c r="L184" s="334"/>
      <c r="M184" s="56"/>
      <c r="N184" s="86"/>
      <c r="O184" s="50"/>
      <c r="P184" s="86"/>
      <c r="Q184" s="50"/>
      <c r="R184" s="50"/>
      <c r="S184" s="50"/>
      <c r="T184" s="26"/>
    </row>
    <row r="185" spans="1:20" ht="15">
      <c r="A185" s="49" t="s">
        <v>258</v>
      </c>
      <c r="B185" s="71"/>
      <c r="C185" s="89"/>
      <c r="D185" s="83"/>
      <c r="E185" s="83"/>
      <c r="F185" s="83"/>
      <c r="G185" s="83"/>
      <c r="H185" s="143"/>
      <c r="I185" s="83"/>
      <c r="J185" s="83"/>
      <c r="K185" s="83"/>
      <c r="L185" s="334"/>
      <c r="M185" s="56"/>
      <c r="N185" s="182"/>
      <c r="O185" s="50"/>
      <c r="P185" s="86"/>
      <c r="Q185" s="50"/>
      <c r="R185" s="50"/>
      <c r="S185" s="50"/>
      <c r="T185" s="26"/>
    </row>
    <row r="186" spans="1:20" ht="15">
      <c r="A186" s="49"/>
      <c r="B186" s="71"/>
      <c r="C186" s="89" t="s">
        <v>257</v>
      </c>
      <c r="D186" s="188" t="s">
        <v>256</v>
      </c>
      <c r="E186" s="83"/>
      <c r="F186" s="83"/>
      <c r="G186" s="83" t="s">
        <v>245</v>
      </c>
      <c r="H186" s="144"/>
      <c r="I186" s="83"/>
      <c r="J186" s="83"/>
      <c r="K186" s="83"/>
      <c r="L186" s="334"/>
      <c r="M186" s="56"/>
      <c r="N186" s="182"/>
      <c r="O186" s="50"/>
      <c r="P186" s="182"/>
      <c r="Q186" s="50"/>
      <c r="R186" s="50"/>
      <c r="S186" s="50"/>
      <c r="T186" s="26"/>
    </row>
    <row r="187" spans="1:20" ht="15">
      <c r="A187" s="49">
        <v>21</v>
      </c>
      <c r="B187" s="71"/>
      <c r="C187" s="187" t="s">
        <v>255</v>
      </c>
      <c r="D187" s="83"/>
      <c r="E187" s="191">
        <f>IF(E346&gt;0,1-(((1-E347)*(1-E346))/(1-E347*E346*E348)),0)</f>
        <v>0</v>
      </c>
      <c r="F187" s="83"/>
      <c r="G187" s="71"/>
      <c r="H187" s="144"/>
      <c r="I187" s="83"/>
      <c r="J187" s="71"/>
      <c r="K187" s="83"/>
      <c r="L187" s="334"/>
      <c r="M187" s="56"/>
      <c r="N187" s="182"/>
      <c r="O187" s="50"/>
      <c r="P187" s="182"/>
      <c r="Q187" s="50"/>
      <c r="R187" s="50"/>
      <c r="S187" s="50"/>
      <c r="T187" s="26"/>
    </row>
    <row r="188" spans="1:20" ht="15">
      <c r="A188" s="49">
        <v>22</v>
      </c>
      <c r="B188" s="71"/>
      <c r="C188" s="93" t="s">
        <v>254</v>
      </c>
      <c r="D188" s="83"/>
      <c r="E188" s="191">
        <f>IF(J275&gt;0,(E187/(1-E187))*(1-J273/J275),0)</f>
        <v>0</v>
      </c>
      <c r="F188" s="83"/>
      <c r="G188" s="71"/>
      <c r="H188" s="144"/>
      <c r="I188" s="83"/>
      <c r="J188" s="71"/>
      <c r="K188" s="83"/>
      <c r="L188" s="334"/>
      <c r="M188" s="56"/>
      <c r="N188" s="182"/>
      <c r="O188" s="50"/>
      <c r="P188" s="182"/>
      <c r="Q188" s="50"/>
      <c r="R188" s="50"/>
      <c r="S188" s="50"/>
      <c r="T188" s="26"/>
    </row>
    <row r="189" spans="1:20" ht="15">
      <c r="A189" s="49"/>
      <c r="B189" s="98"/>
      <c r="C189" s="89" t="s">
        <v>253</v>
      </c>
      <c r="D189" s="83"/>
      <c r="E189" s="83"/>
      <c r="F189" s="83"/>
      <c r="G189" s="98"/>
      <c r="H189" s="144"/>
      <c r="I189" s="83"/>
      <c r="J189" s="98"/>
      <c r="K189" s="83"/>
      <c r="L189" s="334"/>
      <c r="M189" s="56"/>
      <c r="N189" s="182"/>
      <c r="O189" s="50"/>
      <c r="P189" s="182"/>
      <c r="Q189" s="50"/>
      <c r="R189" s="50"/>
      <c r="S189" s="50"/>
      <c r="T189" s="26"/>
    </row>
    <row r="190" spans="1:20" ht="15">
      <c r="A190" s="49"/>
      <c r="B190" s="71"/>
      <c r="C190" s="89" t="s">
        <v>252</v>
      </c>
      <c r="D190" s="83"/>
      <c r="E190" s="83"/>
      <c r="F190" s="83"/>
      <c r="G190" s="71"/>
      <c r="H190" s="144"/>
      <c r="I190" s="83"/>
      <c r="J190" s="71"/>
      <c r="K190" s="83"/>
      <c r="L190" s="334"/>
      <c r="M190" s="56"/>
      <c r="N190" s="182"/>
      <c r="O190" s="50"/>
      <c r="P190" s="182"/>
      <c r="Q190" s="50"/>
      <c r="R190" s="50"/>
      <c r="S190" s="50"/>
      <c r="T190" s="26"/>
    </row>
    <row r="191" spans="1:20" ht="15">
      <c r="A191" s="49">
        <v>23</v>
      </c>
      <c r="B191" s="71"/>
      <c r="C191" s="187" t="s">
        <v>251</v>
      </c>
      <c r="D191" s="83"/>
      <c r="E191" s="190">
        <f>IF(E187&gt;0,1/(1-E187),0)</f>
        <v>0</v>
      </c>
      <c r="F191" s="83"/>
      <c r="G191" s="71"/>
      <c r="H191" s="144"/>
      <c r="I191" s="83"/>
      <c r="J191" s="71"/>
      <c r="K191" s="83"/>
      <c r="L191" s="334"/>
      <c r="M191" s="56"/>
      <c r="N191" s="182"/>
      <c r="O191" s="50"/>
      <c r="P191" s="182"/>
      <c r="Q191" s="50"/>
      <c r="R191" s="50"/>
      <c r="S191" s="50"/>
      <c r="T191" s="26"/>
    </row>
    <row r="192" spans="1:20" ht="15">
      <c r="A192" s="49">
        <v>24</v>
      </c>
      <c r="B192" s="71"/>
      <c r="C192" s="89" t="s">
        <v>250</v>
      </c>
      <c r="D192" s="83"/>
      <c r="E192" s="359">
        <v>0</v>
      </c>
      <c r="F192" s="83"/>
      <c r="G192" s="71"/>
      <c r="H192" s="144"/>
      <c r="I192" s="83"/>
      <c r="J192" s="71"/>
      <c r="K192" s="83"/>
      <c r="L192" s="334"/>
      <c r="M192" s="56"/>
      <c r="N192" s="182"/>
      <c r="O192" s="50"/>
      <c r="P192" s="182"/>
      <c r="Q192" s="50"/>
      <c r="R192" s="50"/>
      <c r="S192" s="50"/>
      <c r="T192" s="26"/>
    </row>
    <row r="193" spans="1:20" ht="15">
      <c r="A193" s="49"/>
      <c r="B193" s="71"/>
      <c r="C193" s="89"/>
      <c r="D193" s="83"/>
      <c r="E193" s="83"/>
      <c r="F193" s="83"/>
      <c r="G193" s="71"/>
      <c r="H193" s="144"/>
      <c r="I193" s="83"/>
      <c r="J193" s="71"/>
      <c r="K193" s="83"/>
      <c r="L193" s="334"/>
      <c r="M193" s="56"/>
      <c r="N193" s="86"/>
      <c r="O193" s="50"/>
      <c r="P193" s="182"/>
      <c r="Q193" s="50"/>
      <c r="R193" s="50"/>
      <c r="S193" s="50"/>
      <c r="T193" s="26"/>
    </row>
    <row r="194" spans="1:20" ht="15">
      <c r="A194" s="49">
        <v>25</v>
      </c>
      <c r="B194" s="71"/>
      <c r="C194" s="187" t="s">
        <v>249</v>
      </c>
      <c r="D194" s="188"/>
      <c r="E194" s="83">
        <f>E188*E198</f>
        <v>0</v>
      </c>
      <c r="F194" s="83"/>
      <c r="G194" s="83" t="s">
        <v>245</v>
      </c>
      <c r="H194" s="143"/>
      <c r="I194" s="83"/>
      <c r="J194" s="83">
        <f>E188*J198</f>
        <v>0</v>
      </c>
      <c r="K194" s="83"/>
      <c r="L194" s="334"/>
      <c r="M194" s="56"/>
      <c r="N194" s="86"/>
      <c r="O194" s="50"/>
      <c r="P194" s="182"/>
      <c r="Q194" s="50"/>
      <c r="R194" s="50"/>
      <c r="S194" s="50"/>
      <c r="T194" s="26"/>
    </row>
    <row r="195" spans="1:20" ht="15.6" thickBot="1">
      <c r="A195" s="49">
        <v>26</v>
      </c>
      <c r="B195" s="71"/>
      <c r="C195" s="93" t="s">
        <v>248</v>
      </c>
      <c r="D195" s="188"/>
      <c r="E195" s="142">
        <f>E191*E192</f>
        <v>0</v>
      </c>
      <c r="F195" s="83"/>
      <c r="G195" s="71" t="s">
        <v>247</v>
      </c>
      <c r="H195" s="143">
        <f>H108</f>
        <v>0.27223116698754712</v>
      </c>
      <c r="I195" s="83"/>
      <c r="J195" s="142">
        <f>H195*E195</f>
        <v>0</v>
      </c>
      <c r="K195" s="83"/>
      <c r="L195" s="334"/>
      <c r="M195" s="56"/>
      <c r="N195" s="86"/>
      <c r="O195" s="50"/>
      <c r="P195" s="182"/>
      <c r="Q195" s="50"/>
      <c r="R195" s="50"/>
      <c r="S195" s="50"/>
      <c r="T195" s="26"/>
    </row>
    <row r="196" spans="1:20" ht="15">
      <c r="A196" s="49">
        <v>27</v>
      </c>
      <c r="B196" s="71"/>
      <c r="C196" s="187" t="s">
        <v>29</v>
      </c>
      <c r="D196" s="71" t="s">
        <v>246</v>
      </c>
      <c r="E196" s="189">
        <f>+E194+E195</f>
        <v>0</v>
      </c>
      <c r="F196" s="83"/>
      <c r="G196" s="83" t="s">
        <v>5</v>
      </c>
      <c r="H196" s="143" t="s">
        <v>5</v>
      </c>
      <c r="I196" s="83"/>
      <c r="J196" s="189">
        <f>+J194+J195</f>
        <v>0</v>
      </c>
      <c r="K196" s="83"/>
      <c r="L196" s="334"/>
      <c r="M196" s="56"/>
      <c r="N196" s="86"/>
      <c r="O196" s="50"/>
      <c r="P196" s="182"/>
      <c r="Q196" s="50"/>
      <c r="R196" s="50"/>
      <c r="S196" s="50"/>
      <c r="T196" s="26"/>
    </row>
    <row r="197" spans="1:20" ht="15">
      <c r="A197" s="49"/>
      <c r="B197" s="71"/>
      <c r="C197" s="89"/>
      <c r="D197" s="188"/>
      <c r="E197" s="83"/>
      <c r="F197" s="83"/>
      <c r="G197" s="83"/>
      <c r="H197" s="144"/>
      <c r="I197" s="83"/>
      <c r="J197" s="83"/>
      <c r="K197" s="83"/>
      <c r="L197" s="334"/>
      <c r="M197" s="56"/>
      <c r="N197" s="182"/>
      <c r="O197" s="50"/>
      <c r="P197" s="182"/>
      <c r="Q197" s="50"/>
      <c r="R197" s="50"/>
      <c r="S197" s="50"/>
      <c r="T197" s="26"/>
    </row>
    <row r="198" spans="1:20" ht="15">
      <c r="A198" s="49">
        <v>28</v>
      </c>
      <c r="B198" s="71"/>
      <c r="C198" s="89" t="s">
        <v>30</v>
      </c>
      <c r="D198" s="145"/>
      <c r="E198" s="83">
        <f>+$J275*E131</f>
        <v>136967072.6492362</v>
      </c>
      <c r="F198" s="83"/>
      <c r="G198" s="83" t="s">
        <v>245</v>
      </c>
      <c r="H198" s="144"/>
      <c r="I198" s="83"/>
      <c r="J198" s="116">
        <f>+$J275*J131</f>
        <v>43152090.948791116</v>
      </c>
      <c r="K198" s="83"/>
      <c r="L198" s="334"/>
      <c r="M198" s="56"/>
      <c r="N198" s="182"/>
      <c r="O198" s="50"/>
      <c r="P198" s="182"/>
      <c r="Q198" s="50"/>
      <c r="R198" s="50"/>
      <c r="S198" s="50"/>
      <c r="T198" s="26"/>
    </row>
    <row r="199" spans="1:20" ht="15">
      <c r="A199" s="49"/>
      <c r="B199" s="71"/>
      <c r="C199" s="187" t="s">
        <v>244</v>
      </c>
      <c r="D199" s="93"/>
      <c r="E199" s="83"/>
      <c r="F199" s="83"/>
      <c r="G199" s="83"/>
      <c r="H199" s="144"/>
      <c r="I199" s="83"/>
      <c r="J199" s="83"/>
      <c r="K199" s="83"/>
      <c r="L199" s="334"/>
      <c r="M199" s="56"/>
      <c r="N199" s="86"/>
      <c r="O199" s="50"/>
      <c r="P199" s="182"/>
      <c r="Q199" s="50"/>
      <c r="R199" s="50"/>
      <c r="S199" s="50"/>
      <c r="T199" s="26"/>
    </row>
    <row r="200" spans="1:20" ht="15">
      <c r="A200" s="49"/>
      <c r="B200" s="71"/>
      <c r="C200" s="187"/>
      <c r="D200" s="93"/>
      <c r="E200" s="83"/>
      <c r="F200" s="83"/>
      <c r="G200" s="83"/>
      <c r="H200" s="144"/>
      <c r="I200" s="83"/>
      <c r="J200" s="83"/>
      <c r="K200" s="83"/>
      <c r="L200" s="334"/>
      <c r="M200" s="56"/>
      <c r="N200" s="86"/>
      <c r="O200" s="50"/>
      <c r="P200" s="182"/>
      <c r="Q200" s="50"/>
      <c r="R200" s="50"/>
      <c r="S200" s="50"/>
      <c r="T200" s="26"/>
    </row>
    <row r="201" spans="1:20" ht="15.6" thickBot="1">
      <c r="A201" s="49"/>
      <c r="B201" s="71"/>
      <c r="C201" s="89"/>
      <c r="D201" s="93"/>
      <c r="E201" s="142"/>
      <c r="F201" s="83"/>
      <c r="G201" s="83"/>
      <c r="H201" s="144"/>
      <c r="I201" s="83"/>
      <c r="J201" s="142"/>
      <c r="K201" s="83"/>
      <c r="L201" s="334"/>
      <c r="M201" s="56"/>
      <c r="N201" s="51"/>
      <c r="O201" s="50"/>
      <c r="P201" s="182"/>
      <c r="Q201" s="50"/>
      <c r="R201" s="50"/>
      <c r="S201" s="50"/>
      <c r="T201" s="26"/>
    </row>
    <row r="202" spans="1:20" ht="15">
      <c r="A202" s="49">
        <v>29</v>
      </c>
      <c r="B202" s="71"/>
      <c r="C202" s="89" t="s">
        <v>243</v>
      </c>
      <c r="D202" s="83"/>
      <c r="E202" s="135">
        <f>+E198+E196+E183+E172+E164</f>
        <v>275646292.6492362</v>
      </c>
      <c r="F202" s="83"/>
      <c r="G202" s="83"/>
      <c r="H202" s="83"/>
      <c r="I202" s="83"/>
      <c r="J202" s="183">
        <f>+J198+J196+J183+J172+J164</f>
        <v>121967522.99102478</v>
      </c>
      <c r="K202" s="35"/>
      <c r="L202" s="334"/>
      <c r="M202" s="56"/>
      <c r="N202" s="51"/>
      <c r="O202" s="50"/>
      <c r="P202" s="86"/>
      <c r="Q202" s="50"/>
      <c r="R202" s="50"/>
      <c r="S202" s="50"/>
      <c r="T202" s="26"/>
    </row>
    <row r="203" spans="1:20" ht="15">
      <c r="A203" s="49"/>
      <c r="B203" s="71"/>
      <c r="C203" s="89"/>
      <c r="D203" s="83"/>
      <c r="E203" s="135"/>
      <c r="F203" s="83"/>
      <c r="G203" s="83"/>
      <c r="H203" s="83"/>
      <c r="I203" s="83"/>
      <c r="J203" s="183"/>
      <c r="K203" s="35"/>
      <c r="L203" s="334"/>
      <c r="M203" s="56"/>
      <c r="N203" s="51"/>
      <c r="O203" s="50"/>
      <c r="P203" s="86"/>
      <c r="Q203" s="50"/>
      <c r="R203" s="50"/>
      <c r="S203" s="50"/>
      <c r="T203" s="26"/>
    </row>
    <row r="204" spans="1:20" ht="15">
      <c r="A204" s="49">
        <v>30</v>
      </c>
      <c r="B204" s="98"/>
      <c r="C204" s="89" t="s">
        <v>242</v>
      </c>
      <c r="D204" s="83"/>
      <c r="E204" s="183"/>
      <c r="F204" s="83"/>
      <c r="G204" s="83"/>
      <c r="H204" s="83"/>
      <c r="I204" s="83"/>
      <c r="J204" s="183"/>
      <c r="K204" s="35"/>
      <c r="L204" s="334"/>
      <c r="M204" s="56"/>
      <c r="N204" s="51"/>
      <c r="O204" s="50"/>
      <c r="P204" s="86"/>
      <c r="Q204" s="50"/>
      <c r="R204" s="50"/>
      <c r="S204" s="50"/>
      <c r="T204" s="26"/>
    </row>
    <row r="205" spans="1:20" ht="15">
      <c r="A205" s="49"/>
      <c r="B205" s="98"/>
      <c r="C205" s="136" t="s">
        <v>241</v>
      </c>
      <c r="D205" s="83"/>
      <c r="E205" s="183"/>
      <c r="F205" s="83"/>
      <c r="G205" s="83"/>
      <c r="H205" s="83"/>
      <c r="I205" s="83"/>
      <c r="J205" s="183"/>
      <c r="K205" s="35"/>
      <c r="L205" s="334"/>
      <c r="M205" s="56"/>
      <c r="N205" s="51"/>
      <c r="O205" s="50"/>
      <c r="P205" s="86"/>
      <c r="Q205" s="50"/>
      <c r="R205" s="50"/>
      <c r="S205" s="50"/>
      <c r="T205" s="26"/>
    </row>
    <row r="206" spans="1:20" ht="15">
      <c r="A206" s="49"/>
      <c r="B206" s="71"/>
      <c r="C206" s="89" t="s">
        <v>236</v>
      </c>
      <c r="D206" s="83"/>
      <c r="E206" s="183"/>
      <c r="F206" s="83"/>
      <c r="G206" s="83"/>
      <c r="H206" s="83"/>
      <c r="I206" s="83"/>
      <c r="J206" s="183"/>
      <c r="K206" s="35"/>
      <c r="L206" s="334"/>
      <c r="M206" s="56"/>
      <c r="N206" s="51"/>
      <c r="O206" s="50"/>
      <c r="P206" s="86"/>
      <c r="Q206" s="50"/>
      <c r="R206" s="50"/>
      <c r="S206" s="50"/>
      <c r="T206" s="26"/>
    </row>
    <row r="207" spans="1:20" ht="15">
      <c r="A207" s="49"/>
      <c r="B207" s="71"/>
      <c r="C207" s="89" t="s">
        <v>240</v>
      </c>
      <c r="D207" s="83"/>
      <c r="E207" s="359">
        <v>17872720</v>
      </c>
      <c r="F207" s="83"/>
      <c r="G207" s="83"/>
      <c r="H207" s="83"/>
      <c r="I207" s="83"/>
      <c r="J207" s="183">
        <f>+E207</f>
        <v>17872720</v>
      </c>
      <c r="K207" s="35"/>
      <c r="L207" s="334"/>
      <c r="M207" s="56"/>
      <c r="N207" s="51"/>
      <c r="O207" s="50"/>
      <c r="P207" s="86"/>
      <c r="Q207" s="50"/>
      <c r="R207" s="50"/>
      <c r="S207" s="50"/>
      <c r="T207" s="26"/>
    </row>
    <row r="208" spans="1:20" ht="15">
      <c r="A208" s="49"/>
      <c r="B208" s="71"/>
      <c r="C208" s="89"/>
      <c r="D208" s="83"/>
      <c r="E208" s="183"/>
      <c r="F208" s="83"/>
      <c r="G208" s="83"/>
      <c r="H208" s="83"/>
      <c r="I208" s="83"/>
      <c r="J208" s="183"/>
      <c r="K208" s="35"/>
      <c r="L208" s="334"/>
      <c r="M208" s="56"/>
      <c r="N208" s="51"/>
      <c r="O208" s="50"/>
      <c r="P208" s="86"/>
      <c r="Q208" s="50"/>
      <c r="R208" s="50"/>
      <c r="S208" s="50"/>
      <c r="T208" s="26"/>
    </row>
    <row r="209" spans="1:20" ht="15">
      <c r="A209" s="49" t="s">
        <v>239</v>
      </c>
      <c r="B209" s="98"/>
      <c r="C209" s="89" t="s">
        <v>238</v>
      </c>
      <c r="D209" s="83"/>
      <c r="E209" s="183"/>
      <c r="F209" s="83"/>
      <c r="G209" s="83"/>
      <c r="H209" s="83"/>
      <c r="I209" s="83"/>
      <c r="J209" s="183"/>
      <c r="K209" s="35"/>
      <c r="L209" s="334"/>
      <c r="M209" s="56"/>
      <c r="N209" s="51"/>
      <c r="O209" s="50"/>
      <c r="P209" s="86"/>
      <c r="Q209" s="50"/>
      <c r="R209" s="50"/>
      <c r="S209" s="50"/>
      <c r="T209" s="26"/>
    </row>
    <row r="210" spans="1:20" ht="15">
      <c r="A210" s="49"/>
      <c r="B210" s="98"/>
      <c r="C210" s="136" t="s">
        <v>237</v>
      </c>
      <c r="D210" s="83"/>
      <c r="E210" s="183"/>
      <c r="F210" s="83"/>
      <c r="G210" s="83"/>
      <c r="H210" s="83"/>
      <c r="I210" s="83"/>
      <c r="J210" s="183"/>
      <c r="K210" s="35"/>
      <c r="L210" s="334"/>
      <c r="M210" s="56"/>
      <c r="N210" s="51"/>
      <c r="O210" s="50"/>
      <c r="P210" s="86"/>
      <c r="Q210" s="50"/>
      <c r="R210" s="50"/>
      <c r="S210" s="50"/>
      <c r="T210" s="26"/>
    </row>
    <row r="211" spans="1:20" ht="15">
      <c r="A211" s="49"/>
      <c r="B211" s="71"/>
      <c r="C211" s="89" t="s">
        <v>236</v>
      </c>
      <c r="D211" s="83"/>
      <c r="E211" s="183"/>
      <c r="F211" s="83"/>
      <c r="G211" s="83"/>
      <c r="H211" s="83"/>
      <c r="I211" s="83"/>
      <c r="J211" s="183"/>
      <c r="K211" s="35"/>
      <c r="L211" s="334"/>
      <c r="M211" s="56"/>
      <c r="N211" s="51"/>
      <c r="O211" s="50"/>
      <c r="P211" s="86"/>
      <c r="Q211" s="50"/>
      <c r="R211" s="50"/>
      <c r="S211" s="50"/>
      <c r="T211" s="26"/>
    </row>
    <row r="212" spans="1:20" ht="15.6" thickBot="1">
      <c r="A212" s="49"/>
      <c r="B212" s="71"/>
      <c r="C212" s="89" t="s">
        <v>235</v>
      </c>
      <c r="D212" s="83"/>
      <c r="E212" s="359">
        <v>5998423</v>
      </c>
      <c r="F212" s="83"/>
      <c r="G212" s="83"/>
      <c r="H212" s="83"/>
      <c r="I212" s="83"/>
      <c r="J212" s="142">
        <f>+E212</f>
        <v>5998423</v>
      </c>
      <c r="K212" s="35"/>
      <c r="L212" s="334"/>
      <c r="M212" s="56"/>
      <c r="N212" s="51"/>
      <c r="O212" s="50"/>
      <c r="P212" s="86"/>
      <c r="Q212" s="50"/>
      <c r="R212" s="50"/>
      <c r="S212" s="50"/>
      <c r="T212" s="26"/>
    </row>
    <row r="213" spans="1:20" ht="15.6" thickBot="1">
      <c r="A213" s="49">
        <v>31</v>
      </c>
      <c r="B213" s="71"/>
      <c r="C213" s="89" t="s">
        <v>234</v>
      </c>
      <c r="D213" s="83"/>
      <c r="E213" s="186">
        <f>E202-E207-E212</f>
        <v>251775149.6492362</v>
      </c>
      <c r="F213" s="83"/>
      <c r="G213" s="83"/>
      <c r="H213" s="83"/>
      <c r="I213" s="83"/>
      <c r="J213" s="186">
        <f>J202-J207-J212</f>
        <v>98096379.991024777</v>
      </c>
      <c r="K213" s="35"/>
      <c r="L213" s="334"/>
      <c r="M213" s="56"/>
      <c r="N213" s="51"/>
      <c r="O213" s="50"/>
      <c r="P213" s="86"/>
      <c r="Q213" s="50"/>
      <c r="R213" s="50"/>
      <c r="S213" s="50"/>
      <c r="T213" s="26"/>
    </row>
    <row r="214" spans="1:20" ht="15.6" thickTop="1">
      <c r="A214" s="49"/>
      <c r="B214" s="71"/>
      <c r="C214" s="89" t="s">
        <v>233</v>
      </c>
      <c r="D214" s="83"/>
      <c r="E214" s="183"/>
      <c r="F214" s="83"/>
      <c r="G214" s="83"/>
      <c r="H214" s="83"/>
      <c r="I214" s="83"/>
      <c r="J214" s="183"/>
      <c r="K214" s="35"/>
      <c r="L214" s="334"/>
      <c r="M214" s="56"/>
      <c r="N214" s="51"/>
      <c r="O214" s="50"/>
      <c r="P214" s="86"/>
      <c r="Q214" s="50"/>
      <c r="R214" s="50"/>
      <c r="S214" s="50"/>
      <c r="T214" s="26"/>
    </row>
    <row r="215" spans="1:20" ht="15">
      <c r="A215" s="49"/>
      <c r="B215" s="71"/>
      <c r="C215" s="89"/>
      <c r="D215" s="83"/>
      <c r="E215" s="183"/>
      <c r="F215" s="83"/>
      <c r="G215" s="83"/>
      <c r="H215" s="83"/>
      <c r="I215" s="83"/>
      <c r="J215" s="183"/>
      <c r="K215" s="35"/>
      <c r="L215" s="334"/>
      <c r="M215" s="56"/>
      <c r="N215" s="51"/>
      <c r="O215" s="50"/>
      <c r="P215" s="86"/>
      <c r="Q215" s="50"/>
      <c r="R215" s="50"/>
      <c r="S215" s="50"/>
      <c r="T215" s="26"/>
    </row>
    <row r="216" spans="1:20" ht="15">
      <c r="A216" s="49"/>
      <c r="B216" s="71"/>
      <c r="C216" s="89"/>
      <c r="D216" s="185"/>
      <c r="E216" s="183"/>
      <c r="F216" s="83"/>
      <c r="G216" s="83"/>
      <c r="H216" s="83"/>
      <c r="I216" s="83"/>
      <c r="J216" s="183"/>
      <c r="K216" s="35"/>
      <c r="L216" s="334"/>
      <c r="M216" s="56"/>
      <c r="N216" s="51"/>
      <c r="O216" s="50"/>
      <c r="P216" s="86"/>
      <c r="Q216" s="50"/>
      <c r="R216" s="50"/>
      <c r="S216" s="50"/>
      <c r="T216" s="26"/>
    </row>
    <row r="217" spans="1:20" ht="15">
      <c r="A217" s="32"/>
      <c r="B217" s="32"/>
      <c r="C217" s="89"/>
      <c r="D217" s="35"/>
      <c r="E217" s="35"/>
      <c r="F217" s="35"/>
      <c r="G217" s="35"/>
      <c r="H217" s="35"/>
      <c r="I217" s="35"/>
      <c r="J217" s="36"/>
      <c r="K217" s="35"/>
      <c r="L217" s="334"/>
      <c r="M217" s="34"/>
      <c r="N217" s="51"/>
      <c r="O217" s="50"/>
      <c r="P217" s="86"/>
      <c r="Q217" s="50"/>
      <c r="R217" s="50"/>
      <c r="S217" s="50"/>
      <c r="T217" s="26"/>
    </row>
    <row r="218" spans="1:20" ht="15.6">
      <c r="A218" s="184"/>
      <c r="B218" s="32"/>
      <c r="C218" s="89"/>
      <c r="D218" s="35"/>
      <c r="E218" s="35"/>
      <c r="F218" s="35"/>
      <c r="G218" s="35"/>
      <c r="H218" s="35"/>
      <c r="I218" s="35"/>
      <c r="J218" s="36"/>
      <c r="K218" s="35"/>
      <c r="L218" s="331"/>
      <c r="M218" s="34"/>
      <c r="N218" s="51"/>
      <c r="O218" s="50"/>
      <c r="P218" s="86"/>
      <c r="Q218" s="50"/>
      <c r="R218" s="50"/>
      <c r="S218" s="50"/>
      <c r="T218" s="26"/>
    </row>
    <row r="219" spans="1:20" ht="15">
      <c r="A219" s="49"/>
      <c r="B219" s="71"/>
      <c r="C219" s="89"/>
      <c r="D219" s="83"/>
      <c r="E219" s="183"/>
      <c r="F219" s="83"/>
      <c r="G219" s="83"/>
      <c r="H219" s="83"/>
      <c r="I219" s="83"/>
      <c r="J219" s="183"/>
      <c r="K219" s="35"/>
      <c r="L219" s="331"/>
      <c r="M219" s="57"/>
      <c r="N219" s="51"/>
      <c r="O219" s="50"/>
      <c r="P219" s="86"/>
      <c r="Q219" s="50"/>
      <c r="R219" s="50"/>
      <c r="S219" s="50"/>
      <c r="T219" s="26"/>
    </row>
    <row r="220" spans="1:20" ht="15">
      <c r="A220" s="93"/>
      <c r="B220" s="71"/>
      <c r="C220" s="71"/>
      <c r="D220" s="71"/>
      <c r="E220" s="71"/>
      <c r="F220" s="71"/>
      <c r="G220" s="71"/>
      <c r="H220" s="71"/>
      <c r="I220" s="92"/>
      <c r="J220" s="92"/>
      <c r="K220" s="92"/>
      <c r="L220" s="333"/>
      <c r="M220" s="92"/>
      <c r="N220" s="51"/>
      <c r="O220" s="50"/>
      <c r="P220" s="91"/>
      <c r="Q220" s="91"/>
      <c r="R220" s="91"/>
      <c r="S220" s="91"/>
      <c r="T220" s="26"/>
    </row>
    <row r="221" spans="1:20" ht="15">
      <c r="A221" s="93"/>
      <c r="B221" s="71"/>
      <c r="C221" s="89"/>
      <c r="D221" s="71"/>
      <c r="E221" s="71"/>
      <c r="F221" s="71"/>
      <c r="G221" s="71"/>
      <c r="H221" s="71"/>
      <c r="I221" s="92"/>
      <c r="J221" s="92"/>
      <c r="K221" s="92"/>
      <c r="L221" s="333"/>
      <c r="M221" s="92"/>
      <c r="N221" s="51"/>
      <c r="O221" s="50"/>
      <c r="P221" s="91"/>
      <c r="Q221" s="91"/>
      <c r="R221" s="91"/>
      <c r="S221" s="91"/>
      <c r="T221" s="26"/>
    </row>
    <row r="222" spans="1:20" ht="15">
      <c r="A222" s="93"/>
      <c r="B222" s="71"/>
      <c r="C222" s="89"/>
      <c r="D222" s="89"/>
      <c r="E222" s="90"/>
      <c r="F222" s="89"/>
      <c r="G222" s="89"/>
      <c r="H222" s="89"/>
      <c r="I222" s="35"/>
      <c r="J222" s="311"/>
      <c r="K222" s="311"/>
      <c r="L222" s="333"/>
      <c r="M222" s="311"/>
      <c r="N222" s="51"/>
      <c r="O222" s="50"/>
      <c r="P222" s="51"/>
      <c r="Q222" s="50"/>
      <c r="R222" s="50"/>
      <c r="S222" s="50"/>
      <c r="T222" s="26"/>
    </row>
    <row r="223" spans="1:20" ht="15">
      <c r="A223" s="93"/>
      <c r="B223" s="71"/>
      <c r="C223" s="89"/>
      <c r="D223" s="89"/>
      <c r="E223" s="90"/>
      <c r="F223" s="89"/>
      <c r="G223" s="89"/>
      <c r="H223" s="89"/>
      <c r="I223" s="35"/>
      <c r="J223" s="35"/>
      <c r="K223" s="678" t="s">
        <v>24</v>
      </c>
      <c r="L223" s="678"/>
      <c r="M223" s="678"/>
      <c r="N223" s="51"/>
      <c r="O223" s="50"/>
      <c r="P223" s="51"/>
      <c r="Q223" s="50"/>
      <c r="R223" s="50"/>
      <c r="S223" s="50"/>
      <c r="T223" s="26"/>
    </row>
    <row r="224" spans="1:20" ht="15">
      <c r="A224" s="93"/>
      <c r="B224" s="71"/>
      <c r="C224" s="89"/>
      <c r="D224" s="89"/>
      <c r="E224" s="90"/>
      <c r="F224" s="89"/>
      <c r="G224" s="89"/>
      <c r="H224" s="89"/>
      <c r="I224" s="35"/>
      <c r="J224" s="35"/>
      <c r="K224" s="35"/>
      <c r="L224" s="678" t="s">
        <v>232</v>
      </c>
      <c r="M224" s="678"/>
      <c r="N224" s="51"/>
      <c r="O224" s="50"/>
      <c r="P224" s="51"/>
      <c r="Q224" s="50"/>
      <c r="R224" s="50"/>
      <c r="S224" s="50"/>
      <c r="T224" s="26"/>
    </row>
    <row r="225" spans="1:20" ht="15">
      <c r="A225" s="49"/>
      <c r="B225" s="71"/>
      <c r="C225" s="93"/>
      <c r="D225" s="93"/>
      <c r="E225" s="93"/>
      <c r="F225" s="93"/>
      <c r="G225" s="93"/>
      <c r="H225" s="93"/>
      <c r="I225" s="93"/>
      <c r="J225" s="93"/>
      <c r="K225" s="83"/>
      <c r="L225" s="334"/>
      <c r="M225" s="56"/>
      <c r="N225" s="51"/>
      <c r="O225" s="50"/>
      <c r="P225" s="182"/>
      <c r="Q225" s="50"/>
      <c r="R225" s="50"/>
      <c r="S225" s="50"/>
      <c r="T225" s="26"/>
    </row>
    <row r="226" spans="1:20" ht="15">
      <c r="A226" s="49"/>
      <c r="B226" s="71"/>
      <c r="C226" s="89" t="str">
        <f>C3</f>
        <v xml:space="preserve">Formula Rate - Non-Levelized </v>
      </c>
      <c r="D226" s="93"/>
      <c r="E226" s="93" t="str">
        <f>E3</f>
        <v xml:space="preserve">     Rate Formula Template</v>
      </c>
      <c r="F226" s="93"/>
      <c r="G226" s="93"/>
      <c r="H226" s="93"/>
      <c r="I226" s="93"/>
      <c r="J226" s="93"/>
      <c r="K226" s="83"/>
      <c r="L226" s="333" t="str">
        <f>J3</f>
        <v>For budgeted 12 months ended 12/31/13</v>
      </c>
      <c r="M226" s="56"/>
      <c r="N226" s="86"/>
      <c r="O226" s="50"/>
      <c r="P226" s="86"/>
      <c r="Q226" s="50"/>
      <c r="R226" s="50"/>
      <c r="S226" s="50"/>
      <c r="T226" s="26"/>
    </row>
    <row r="227" spans="1:20" ht="15">
      <c r="A227" s="49"/>
      <c r="B227" s="71"/>
      <c r="C227" s="89"/>
      <c r="D227" s="93"/>
      <c r="E227" s="99" t="str">
        <f>E4</f>
        <v xml:space="preserve"> Utilizing Great River Energy Annual Operating Report</v>
      </c>
      <c r="F227" s="93"/>
      <c r="G227" s="93"/>
      <c r="H227" s="93"/>
      <c r="I227" s="93"/>
      <c r="J227" s="93"/>
      <c r="K227" s="83"/>
      <c r="L227" s="334"/>
      <c r="M227" s="56"/>
      <c r="N227" s="86"/>
      <c r="O227" s="50"/>
      <c r="P227" s="86"/>
      <c r="Q227" s="50"/>
      <c r="R227" s="50"/>
      <c r="S227" s="50"/>
      <c r="T227" s="26"/>
    </row>
    <row r="228" spans="1:20" ht="15">
      <c r="A228" s="49"/>
      <c r="B228" s="71"/>
      <c r="C228" s="93"/>
      <c r="D228" s="93"/>
      <c r="E228" s="93"/>
      <c r="F228" s="93"/>
      <c r="G228" s="93"/>
      <c r="H228" s="93"/>
      <c r="I228" s="93"/>
      <c r="J228" s="93"/>
      <c r="K228" s="83"/>
      <c r="L228" s="334"/>
      <c r="M228" s="56"/>
      <c r="N228" s="86"/>
      <c r="O228" s="50"/>
      <c r="P228" s="86"/>
      <c r="Q228" s="50"/>
      <c r="R228" s="50"/>
      <c r="S228" s="50"/>
      <c r="T228" s="26"/>
    </row>
    <row r="229" spans="1:20" ht="15">
      <c r="A229" s="49"/>
      <c r="B229" s="71"/>
      <c r="C229" s="71"/>
      <c r="D229" s="93"/>
      <c r="E229" s="93" t="str">
        <f>E6</f>
        <v>Great River Energy</v>
      </c>
      <c r="F229" s="93"/>
      <c r="G229" s="93"/>
      <c r="H229" s="93"/>
      <c r="I229" s="93"/>
      <c r="J229" s="93"/>
      <c r="K229" s="83"/>
      <c r="L229" s="334"/>
      <c r="M229" s="56"/>
      <c r="N229" s="86"/>
      <c r="O229" s="50"/>
      <c r="P229" s="86"/>
      <c r="Q229" s="50"/>
      <c r="R229" s="50"/>
      <c r="S229" s="50"/>
      <c r="T229" s="26"/>
    </row>
    <row r="230" spans="1:20" ht="15">
      <c r="A230" s="49" t="s">
        <v>25</v>
      </c>
      <c r="B230" s="71"/>
      <c r="C230" s="71"/>
      <c r="D230" s="89"/>
      <c r="E230" s="89"/>
      <c r="F230" s="89"/>
      <c r="G230" s="89"/>
      <c r="H230" s="89"/>
      <c r="I230" s="89"/>
      <c r="J230" s="89"/>
      <c r="K230" s="89"/>
      <c r="L230" s="334"/>
      <c r="M230" s="75"/>
      <c r="N230" s="86"/>
      <c r="O230" s="50"/>
      <c r="P230" s="86"/>
      <c r="Q230" s="50"/>
      <c r="R230" s="50"/>
      <c r="S230" s="50"/>
      <c r="T230" s="26"/>
    </row>
    <row r="231" spans="1:20" ht="16.2" thickBot="1">
      <c r="A231" s="122" t="s">
        <v>28</v>
      </c>
      <c r="B231" s="71"/>
      <c r="C231" s="93"/>
      <c r="D231" s="181" t="s">
        <v>231</v>
      </c>
      <c r="E231" s="71"/>
      <c r="F231" s="35"/>
      <c r="G231" s="35"/>
      <c r="H231" s="35"/>
      <c r="I231" s="35"/>
      <c r="J231" s="35"/>
      <c r="K231" s="83"/>
      <c r="L231" s="334"/>
      <c r="M231" s="56"/>
      <c r="N231" s="86"/>
      <c r="O231" s="50"/>
      <c r="P231" s="86"/>
      <c r="Q231" s="50"/>
      <c r="R231" s="50"/>
      <c r="S231" s="50"/>
      <c r="T231" s="26"/>
    </row>
    <row r="232" spans="1:20" ht="15.6">
      <c r="A232" s="49"/>
      <c r="B232" s="71"/>
      <c r="C232" s="181"/>
      <c r="D232" s="35"/>
      <c r="E232" s="35"/>
      <c r="F232" s="35"/>
      <c r="G232" s="35"/>
      <c r="H232" s="35"/>
      <c r="I232" s="35"/>
      <c r="J232" s="35"/>
      <c r="K232" s="83"/>
      <c r="L232" s="334"/>
      <c r="M232" s="56"/>
      <c r="N232" s="86"/>
      <c r="O232" s="50"/>
      <c r="P232" s="86"/>
      <c r="Q232" s="50"/>
      <c r="R232" s="50"/>
      <c r="S232" s="50"/>
      <c r="T232" s="26"/>
    </row>
    <row r="233" spans="1:20" ht="15.6">
      <c r="A233" s="49"/>
      <c r="B233" s="71"/>
      <c r="C233" s="89" t="s">
        <v>230</v>
      </c>
      <c r="D233" s="35"/>
      <c r="E233" s="35"/>
      <c r="F233" s="35"/>
      <c r="G233" s="35"/>
      <c r="H233" s="35"/>
      <c r="I233" s="35"/>
      <c r="J233" s="35"/>
      <c r="K233" s="83"/>
      <c r="L233" s="334"/>
      <c r="M233" s="56"/>
      <c r="N233" s="180"/>
      <c r="O233" s="50"/>
      <c r="P233" s="86"/>
      <c r="Q233" s="50"/>
      <c r="R233" s="50"/>
      <c r="S233" s="50"/>
      <c r="T233" s="26"/>
    </row>
    <row r="234" spans="1:20" ht="15.6">
      <c r="A234" s="49"/>
      <c r="B234" s="71"/>
      <c r="C234" s="89"/>
      <c r="D234" s="35"/>
      <c r="E234" s="35"/>
      <c r="F234" s="35"/>
      <c r="G234" s="35"/>
      <c r="H234" s="35"/>
      <c r="I234" s="35"/>
      <c r="J234" s="35"/>
      <c r="K234" s="83"/>
      <c r="L234" s="334"/>
      <c r="M234" s="56"/>
      <c r="N234" s="180"/>
      <c r="O234" s="50"/>
      <c r="P234" s="86"/>
      <c r="Q234" s="50"/>
      <c r="R234" s="50"/>
      <c r="S234" s="50"/>
      <c r="T234" s="26"/>
    </row>
    <row r="235" spans="1:20" ht="15">
      <c r="A235" s="49">
        <v>1</v>
      </c>
      <c r="B235" s="71"/>
      <c r="C235" s="35" t="s">
        <v>229</v>
      </c>
      <c r="D235" s="35"/>
      <c r="E235" s="83"/>
      <c r="F235" s="83"/>
      <c r="G235" s="83"/>
      <c r="H235" s="83"/>
      <c r="I235" s="83"/>
      <c r="J235" s="83">
        <f>+E88</f>
        <v>789050012</v>
      </c>
      <c r="K235" s="83"/>
      <c r="L235" s="334"/>
      <c r="M235" s="56"/>
      <c r="N235" s="86"/>
      <c r="O235" s="50"/>
      <c r="P235" s="86"/>
      <c r="Q235" s="50"/>
      <c r="R235" s="50"/>
      <c r="S235" s="50"/>
      <c r="T235" s="26"/>
    </row>
    <row r="236" spans="1:20" ht="15">
      <c r="A236" s="49">
        <v>2</v>
      </c>
      <c r="B236" s="71"/>
      <c r="C236" s="35" t="s">
        <v>228</v>
      </c>
      <c r="D236" s="93"/>
      <c r="E236" s="93"/>
      <c r="F236" s="93"/>
      <c r="G236" s="93"/>
      <c r="H236" s="93"/>
      <c r="I236" s="93"/>
      <c r="J236" s="119">
        <v>25206330</v>
      </c>
      <c r="K236" s="83"/>
      <c r="L236" s="334"/>
      <c r="M236" s="56"/>
      <c r="N236" s="86"/>
      <c r="O236" s="50"/>
      <c r="P236" s="86"/>
      <c r="Q236" s="50"/>
      <c r="R236" s="50"/>
      <c r="S236" s="50"/>
      <c r="T236" s="26"/>
    </row>
    <row r="237" spans="1:20" ht="15.6" thickBot="1">
      <c r="A237" s="49">
        <v>3</v>
      </c>
      <c r="B237" s="71"/>
      <c r="C237" s="103" t="s">
        <v>227</v>
      </c>
      <c r="D237" s="103"/>
      <c r="E237" s="142"/>
      <c r="F237" s="83"/>
      <c r="G237" s="83"/>
      <c r="H237" s="88"/>
      <c r="I237" s="83"/>
      <c r="J237" s="117">
        <v>0</v>
      </c>
      <c r="K237" s="83"/>
      <c r="L237" s="334"/>
      <c r="M237" s="56"/>
      <c r="N237" s="86"/>
      <c r="O237" s="50"/>
      <c r="P237" s="86"/>
      <c r="Q237" s="50"/>
      <c r="R237" s="50"/>
      <c r="S237" s="50"/>
      <c r="T237" s="26"/>
    </row>
    <row r="238" spans="1:20" ht="15">
      <c r="A238" s="49">
        <v>4</v>
      </c>
      <c r="B238" s="71"/>
      <c r="C238" s="35" t="s">
        <v>226</v>
      </c>
      <c r="D238" s="35"/>
      <c r="E238" s="83"/>
      <c r="F238" s="83"/>
      <c r="G238" s="83"/>
      <c r="H238" s="88"/>
      <c r="I238" s="83"/>
      <c r="J238" s="83">
        <f>J235-J236-J237</f>
        <v>763843682</v>
      </c>
      <c r="K238" s="83"/>
      <c r="L238" s="334"/>
      <c r="M238" s="56"/>
      <c r="N238" s="86"/>
      <c r="O238" s="50"/>
      <c r="P238" s="86"/>
      <c r="Q238" s="50"/>
      <c r="R238" s="50"/>
      <c r="S238" s="50"/>
      <c r="T238" s="26"/>
    </row>
    <row r="239" spans="1:20" ht="15">
      <c r="A239" s="49"/>
      <c r="B239" s="71"/>
      <c r="C239" s="93"/>
      <c r="D239" s="35"/>
      <c r="E239" s="83"/>
      <c r="F239" s="83"/>
      <c r="G239" s="83"/>
      <c r="H239" s="88"/>
      <c r="I239" s="83"/>
      <c r="J239" s="71"/>
      <c r="K239" s="83"/>
      <c r="L239" s="334"/>
      <c r="M239" s="56"/>
      <c r="N239" s="86"/>
      <c r="O239" s="50"/>
      <c r="P239" s="86"/>
      <c r="Q239" s="50"/>
      <c r="R239" s="50"/>
      <c r="S239" s="50"/>
      <c r="T239" s="26"/>
    </row>
    <row r="240" spans="1:20" ht="15">
      <c r="A240" s="49">
        <v>5</v>
      </c>
      <c r="B240" s="71"/>
      <c r="C240" s="35" t="s">
        <v>225</v>
      </c>
      <c r="D240" s="174"/>
      <c r="E240" s="172"/>
      <c r="F240" s="172"/>
      <c r="G240" s="172"/>
      <c r="H240" s="173"/>
      <c r="I240" s="83" t="s">
        <v>224</v>
      </c>
      <c r="J240" s="179">
        <f>IF(J235&gt;0,J238/J235,0)</f>
        <v>0.96805483858227226</v>
      </c>
      <c r="K240" s="83"/>
      <c r="L240" s="334"/>
      <c r="M240" s="56"/>
      <c r="N240" s="86"/>
      <c r="O240" s="50"/>
      <c r="P240" s="86"/>
      <c r="Q240" s="50"/>
      <c r="R240" s="50"/>
      <c r="S240" s="50"/>
      <c r="T240" s="26"/>
    </row>
    <row r="241" spans="1:20" ht="15">
      <c r="A241" s="93"/>
      <c r="B241" s="71"/>
      <c r="C241" s="71"/>
      <c r="D241" s="71"/>
      <c r="E241" s="71"/>
      <c r="F241" s="71"/>
      <c r="G241" s="71"/>
      <c r="H241" s="71"/>
      <c r="I241" s="71"/>
      <c r="J241" s="71"/>
      <c r="K241" s="83"/>
      <c r="L241" s="334"/>
      <c r="M241" s="56"/>
      <c r="N241" s="86"/>
      <c r="O241" s="50"/>
      <c r="P241" s="86"/>
      <c r="Q241" s="50"/>
      <c r="R241" s="50"/>
      <c r="S241" s="50"/>
      <c r="T241" s="26"/>
    </row>
    <row r="242" spans="1:20" ht="15">
      <c r="A242" s="93"/>
      <c r="B242" s="71"/>
      <c r="C242" s="89" t="s">
        <v>223</v>
      </c>
      <c r="D242" s="71"/>
      <c r="E242" s="71"/>
      <c r="F242" s="71"/>
      <c r="G242" s="71"/>
      <c r="H242" s="71"/>
      <c r="I242" s="71"/>
      <c r="J242" s="71"/>
      <c r="K242" s="83"/>
      <c r="L242" s="334"/>
      <c r="M242" s="56"/>
      <c r="N242" s="178"/>
      <c r="O242" s="158"/>
      <c r="P242" s="86"/>
      <c r="Q242" s="50"/>
      <c r="R242" s="50"/>
      <c r="S242" s="50"/>
      <c r="T242" s="26"/>
    </row>
    <row r="243" spans="1:20" ht="15">
      <c r="A243" s="93"/>
      <c r="B243" s="71"/>
      <c r="C243" s="71"/>
      <c r="D243" s="71"/>
      <c r="E243" s="71"/>
      <c r="F243" s="71"/>
      <c r="G243" s="71"/>
      <c r="H243" s="71"/>
      <c r="I243" s="71"/>
      <c r="J243" s="71"/>
      <c r="K243" s="83"/>
      <c r="L243" s="334"/>
      <c r="M243" s="56"/>
      <c r="N243" s="675" t="s">
        <v>222</v>
      </c>
      <c r="O243" s="676"/>
      <c r="P243" s="676"/>
      <c r="Q243" s="676"/>
      <c r="R243" s="676"/>
      <c r="S243" s="677"/>
      <c r="T243" s="26"/>
    </row>
    <row r="244" spans="1:20" ht="15">
      <c r="A244" s="49">
        <v>6</v>
      </c>
      <c r="B244" s="71"/>
      <c r="C244" s="93" t="s">
        <v>221</v>
      </c>
      <c r="D244" s="93"/>
      <c r="E244" s="35"/>
      <c r="F244" s="35"/>
      <c r="G244" s="35"/>
      <c r="H244" s="49"/>
      <c r="I244" s="35"/>
      <c r="J244" s="83">
        <f>+E156</f>
        <v>87468758</v>
      </c>
      <c r="K244" s="83"/>
      <c r="L244" s="334"/>
      <c r="M244" s="56"/>
      <c r="N244" s="177"/>
      <c r="O244" s="94"/>
      <c r="P244" s="157"/>
      <c r="Q244" s="156"/>
      <c r="R244" s="94"/>
      <c r="S244" s="155"/>
      <c r="T244" s="26"/>
    </row>
    <row r="245" spans="1:20" ht="15.6" thickBot="1">
      <c r="A245" s="49">
        <v>7</v>
      </c>
      <c r="B245" s="71"/>
      <c r="C245" s="103" t="s">
        <v>220</v>
      </c>
      <c r="D245" s="103"/>
      <c r="E245" s="142"/>
      <c r="F245" s="142"/>
      <c r="G245" s="83"/>
      <c r="H245" s="83"/>
      <c r="I245" s="83"/>
      <c r="J245" s="117">
        <v>3136922</v>
      </c>
      <c r="K245" s="83"/>
      <c r="L245" s="334"/>
      <c r="M245" s="56"/>
      <c r="N245" s="176">
        <f>J245</f>
        <v>3136922</v>
      </c>
      <c r="O245" s="175" t="s">
        <v>219</v>
      </c>
      <c r="P245" s="157"/>
      <c r="Q245" s="156"/>
      <c r="R245" s="94"/>
      <c r="S245" s="155"/>
      <c r="T245" s="26"/>
    </row>
    <row r="246" spans="1:20" ht="15">
      <c r="A246" s="49">
        <v>8</v>
      </c>
      <c r="B246" s="71"/>
      <c r="C246" s="35" t="s">
        <v>218</v>
      </c>
      <c r="D246" s="174"/>
      <c r="E246" s="172"/>
      <c r="F246" s="172"/>
      <c r="G246" s="172"/>
      <c r="H246" s="173"/>
      <c r="I246" s="172"/>
      <c r="J246" s="83">
        <f>+J244-J245</f>
        <v>84331836</v>
      </c>
      <c r="K246" s="83"/>
      <c r="L246" s="334"/>
      <c r="M246" s="56"/>
      <c r="N246" s="171">
        <v>1053076</v>
      </c>
      <c r="O246" s="169" t="s">
        <v>217</v>
      </c>
      <c r="P246" s="170"/>
      <c r="Q246" s="170"/>
      <c r="R246" s="71"/>
      <c r="S246" s="168"/>
      <c r="T246" s="26"/>
    </row>
    <row r="247" spans="1:20" ht="15">
      <c r="A247" s="49"/>
      <c r="B247" s="71"/>
      <c r="C247" s="35"/>
      <c r="D247" s="35"/>
      <c r="E247" s="83"/>
      <c r="F247" s="83"/>
      <c r="G247" s="83"/>
      <c r="H247" s="83"/>
      <c r="I247" s="93"/>
      <c r="J247" s="71"/>
      <c r="K247" s="83"/>
      <c r="L247" s="334"/>
      <c r="M247" s="56"/>
      <c r="N247" s="328">
        <f>N245-N246</f>
        <v>2083846</v>
      </c>
      <c r="O247" s="169" t="s">
        <v>216</v>
      </c>
      <c r="P247" s="71"/>
      <c r="Q247" s="71"/>
      <c r="R247" s="71"/>
      <c r="S247" s="168"/>
      <c r="T247" s="26"/>
    </row>
    <row r="248" spans="1:20" ht="15">
      <c r="A248" s="49">
        <v>9</v>
      </c>
      <c r="B248" s="71"/>
      <c r="C248" s="35" t="s">
        <v>215</v>
      </c>
      <c r="D248" s="35"/>
      <c r="E248" s="83"/>
      <c r="F248" s="83"/>
      <c r="G248" s="83"/>
      <c r="H248" s="83"/>
      <c r="I248" s="83"/>
      <c r="J248" s="147">
        <f>IF(J244&gt;0,J246/J244,0)</f>
        <v>0.9641366577995768</v>
      </c>
      <c r="K248" s="93"/>
      <c r="L248" s="334"/>
      <c r="M248" s="56"/>
      <c r="N248" s="167"/>
      <c r="O248" s="166" t="s">
        <v>214</v>
      </c>
      <c r="P248" s="161"/>
      <c r="Q248" s="161"/>
      <c r="R248" s="94"/>
      <c r="S248" s="155"/>
      <c r="T248" s="26"/>
    </row>
    <row r="249" spans="1:20" ht="15">
      <c r="A249" s="49">
        <v>10</v>
      </c>
      <c r="B249" s="71"/>
      <c r="C249" s="35" t="s">
        <v>213</v>
      </c>
      <c r="D249" s="35"/>
      <c r="E249" s="83"/>
      <c r="F249" s="83"/>
      <c r="G249" s="83"/>
      <c r="H249" s="83"/>
      <c r="I249" s="35" t="s">
        <v>205</v>
      </c>
      <c r="J249" s="165">
        <f>J240</f>
        <v>0.96805483858227226</v>
      </c>
      <c r="K249" s="93"/>
      <c r="L249" s="334"/>
      <c r="M249" s="56"/>
      <c r="N249" s="163">
        <v>0</v>
      </c>
      <c r="O249" s="161" t="s">
        <v>212</v>
      </c>
      <c r="P249" s="91"/>
      <c r="Q249" s="161"/>
      <c r="R249" s="94"/>
      <c r="S249" s="155"/>
      <c r="T249" s="26"/>
    </row>
    <row r="250" spans="1:20" ht="15">
      <c r="A250" s="49">
        <v>11</v>
      </c>
      <c r="B250" s="71"/>
      <c r="C250" s="35" t="s">
        <v>211</v>
      </c>
      <c r="D250" s="35"/>
      <c r="E250" s="35"/>
      <c r="F250" s="35"/>
      <c r="G250" s="35"/>
      <c r="H250" s="35"/>
      <c r="I250" s="35" t="s">
        <v>210</v>
      </c>
      <c r="J250" s="164">
        <f>+J249*J248</f>
        <v>0.93333715663742078</v>
      </c>
      <c r="K250" s="93"/>
      <c r="L250" s="334"/>
      <c r="M250" s="56"/>
      <c r="N250" s="163">
        <v>0</v>
      </c>
      <c r="O250" s="161" t="s">
        <v>209</v>
      </c>
      <c r="P250" s="91"/>
      <c r="Q250" s="161"/>
      <c r="R250" s="94"/>
      <c r="S250" s="155"/>
      <c r="T250" s="26"/>
    </row>
    <row r="251" spans="1:20" ht="15">
      <c r="A251" s="93"/>
      <c r="B251" s="71"/>
      <c r="C251" s="71"/>
      <c r="D251" s="71"/>
      <c r="E251" s="71"/>
      <c r="F251" s="71"/>
      <c r="G251" s="71"/>
      <c r="H251" s="71"/>
      <c r="I251" s="71"/>
      <c r="J251" s="71"/>
      <c r="K251" s="93"/>
      <c r="L251" s="334"/>
      <c r="M251" s="56"/>
      <c r="N251" s="162">
        <v>85000</v>
      </c>
      <c r="O251" s="161" t="s">
        <v>208</v>
      </c>
      <c r="P251" s="91"/>
      <c r="Q251" s="160"/>
      <c r="R251" s="94"/>
      <c r="S251" s="155"/>
      <c r="T251" s="26"/>
    </row>
    <row r="252" spans="1:20" ht="15">
      <c r="A252" s="49" t="s">
        <v>5</v>
      </c>
      <c r="B252" s="71"/>
      <c r="C252" s="89" t="s">
        <v>207</v>
      </c>
      <c r="D252" s="83"/>
      <c r="E252" s="83"/>
      <c r="F252" s="83"/>
      <c r="G252" s="83"/>
      <c r="H252" s="83"/>
      <c r="I252" s="83"/>
      <c r="J252" s="83"/>
      <c r="K252" s="83"/>
      <c r="L252" s="334"/>
      <c r="M252" s="56"/>
      <c r="N252" s="159">
        <f>SUM(N249:N251)</f>
        <v>85000</v>
      </c>
      <c r="O252" s="158" t="s">
        <v>206</v>
      </c>
      <c r="P252" s="157"/>
      <c r="Q252" s="156"/>
      <c r="R252" s="94"/>
      <c r="S252" s="155"/>
      <c r="T252" s="26"/>
    </row>
    <row r="253" spans="1:20" ht="15.6" thickBot="1">
      <c r="A253" s="49" t="s">
        <v>5</v>
      </c>
      <c r="B253" s="71"/>
      <c r="C253" s="89"/>
      <c r="D253" s="142"/>
      <c r="E253" s="141" t="s">
        <v>181</v>
      </c>
      <c r="F253" s="141" t="s">
        <v>205</v>
      </c>
      <c r="G253" s="83"/>
      <c r="H253" s="141" t="s">
        <v>204</v>
      </c>
      <c r="I253" s="83"/>
      <c r="J253" s="83"/>
      <c r="K253" s="83"/>
      <c r="L253" s="334"/>
      <c r="M253" s="56"/>
      <c r="N253" s="154">
        <f>N247-N252</f>
        <v>1998846</v>
      </c>
      <c r="O253" s="153" t="s">
        <v>203</v>
      </c>
      <c r="P253" s="152"/>
      <c r="Q253" s="151"/>
      <c r="R253" s="150"/>
      <c r="S253" s="149"/>
      <c r="T253" s="26"/>
    </row>
    <row r="254" spans="1:20" ht="15">
      <c r="A254" s="49">
        <v>12</v>
      </c>
      <c r="B254" s="71"/>
      <c r="C254" s="89" t="s">
        <v>202</v>
      </c>
      <c r="D254" s="83"/>
      <c r="E254" s="119">
        <v>38769279</v>
      </c>
      <c r="F254" s="123">
        <v>0</v>
      </c>
      <c r="G254" s="123"/>
      <c r="H254" s="83">
        <f>E254*F254</f>
        <v>0</v>
      </c>
      <c r="I254" s="83"/>
      <c r="J254" s="83"/>
      <c r="K254" s="83"/>
      <c r="L254" s="334"/>
      <c r="M254" s="56"/>
      <c r="N254" s="86"/>
      <c r="O254" s="50"/>
      <c r="P254" s="86"/>
      <c r="Q254" s="50"/>
      <c r="R254" s="50"/>
      <c r="S254" s="50"/>
      <c r="T254" s="26"/>
    </row>
    <row r="255" spans="1:20" ht="15">
      <c r="A255" s="49">
        <v>13</v>
      </c>
      <c r="B255" s="71"/>
      <c r="C255" s="89" t="s">
        <v>201</v>
      </c>
      <c r="D255" s="83"/>
      <c r="E255" s="119">
        <v>11482137</v>
      </c>
      <c r="F255" s="123">
        <f>+J249</f>
        <v>0.96805483858227226</v>
      </c>
      <c r="G255" s="123"/>
      <c r="H255" s="83">
        <f>E255*F255</f>
        <v>11115338.280114535</v>
      </c>
      <c r="I255" s="83"/>
      <c r="J255" s="83"/>
      <c r="K255" s="83"/>
      <c r="L255" s="334"/>
      <c r="M255" s="56"/>
      <c r="N255" s="86"/>
      <c r="O255" s="50"/>
      <c r="P255" s="86"/>
      <c r="Q255" s="50"/>
      <c r="R255" s="50"/>
      <c r="S255" s="50"/>
      <c r="T255" s="26"/>
    </row>
    <row r="256" spans="1:20" ht="15">
      <c r="A256" s="49">
        <v>14</v>
      </c>
      <c r="B256" s="71"/>
      <c r="C256" s="89" t="s">
        <v>200</v>
      </c>
      <c r="D256" s="83"/>
      <c r="E256" s="119">
        <v>0</v>
      </c>
      <c r="F256" s="123">
        <v>0</v>
      </c>
      <c r="G256" s="123"/>
      <c r="H256" s="83">
        <f>E256*F256</f>
        <v>0</v>
      </c>
      <c r="I256" s="83"/>
      <c r="J256" s="108" t="s">
        <v>199</v>
      </c>
      <c r="K256" s="83"/>
      <c r="L256" s="334"/>
      <c r="M256" s="56"/>
      <c r="N256" s="86"/>
      <c r="O256" s="50"/>
      <c r="P256" s="86"/>
      <c r="Q256" s="50"/>
      <c r="R256" s="50"/>
      <c r="S256" s="50"/>
      <c r="T256" s="26"/>
    </row>
    <row r="257" spans="1:20" ht="15.6" thickBot="1">
      <c r="A257" s="49">
        <v>15</v>
      </c>
      <c r="B257" s="71"/>
      <c r="C257" s="89" t="s">
        <v>198</v>
      </c>
      <c r="D257" s="83"/>
      <c r="E257" s="117">
        <v>2652255</v>
      </c>
      <c r="F257" s="123">
        <v>0</v>
      </c>
      <c r="G257" s="123"/>
      <c r="H257" s="142">
        <f>E257*F257</f>
        <v>0</v>
      </c>
      <c r="I257" s="83"/>
      <c r="J257" s="148" t="s">
        <v>197</v>
      </c>
      <c r="K257" s="83"/>
      <c r="L257" s="334"/>
      <c r="M257" s="56"/>
      <c r="N257" s="86"/>
      <c r="O257" s="50"/>
      <c r="P257" s="86"/>
      <c r="Q257" s="50"/>
      <c r="R257" s="50"/>
      <c r="S257" s="50"/>
      <c r="T257" s="26"/>
    </row>
    <row r="258" spans="1:20" ht="15">
      <c r="A258" s="49">
        <v>16</v>
      </c>
      <c r="B258" s="71"/>
      <c r="C258" s="89" t="s">
        <v>196</v>
      </c>
      <c r="D258" s="83"/>
      <c r="E258" s="83">
        <f>SUM(E254:E257)</f>
        <v>52903671</v>
      </c>
      <c r="F258" s="83"/>
      <c r="G258" s="83"/>
      <c r="H258" s="83">
        <f>SUM(H254:H257)</f>
        <v>11115338.280114535</v>
      </c>
      <c r="I258" s="49" t="s">
        <v>186</v>
      </c>
      <c r="J258" s="147">
        <f>IF(H258&gt;0,H258/E258,0)</f>
        <v>0.2101052359885297</v>
      </c>
      <c r="K258" s="83"/>
      <c r="L258" s="334"/>
      <c r="M258" s="56"/>
      <c r="N258" s="86"/>
      <c r="O258" s="50"/>
      <c r="P258" s="86"/>
      <c r="Q258" s="50"/>
      <c r="R258" s="50"/>
      <c r="S258" s="50"/>
      <c r="T258" s="26"/>
    </row>
    <row r="259" spans="1:20" ht="15">
      <c r="A259" s="49" t="s">
        <v>5</v>
      </c>
      <c r="B259" s="71"/>
      <c r="C259" s="89" t="s">
        <v>5</v>
      </c>
      <c r="D259" s="83" t="s">
        <v>5</v>
      </c>
      <c r="E259" s="71"/>
      <c r="F259" s="83"/>
      <c r="G259" s="83"/>
      <c r="H259" s="71"/>
      <c r="I259" s="71"/>
      <c r="J259" s="71"/>
      <c r="K259" s="93"/>
      <c r="L259" s="334"/>
      <c r="M259" s="56"/>
      <c r="N259" s="86"/>
      <c r="O259" s="50"/>
      <c r="P259" s="86"/>
      <c r="Q259" s="50"/>
      <c r="R259" s="50"/>
      <c r="S259" s="50"/>
      <c r="T259" s="26"/>
    </row>
    <row r="260" spans="1:20" ht="15">
      <c r="A260" s="49"/>
      <c r="B260" s="71"/>
      <c r="C260" s="89"/>
      <c r="D260" s="83"/>
      <c r="E260" s="83"/>
      <c r="F260" s="83"/>
      <c r="G260" s="83"/>
      <c r="H260" s="83"/>
      <c r="I260" s="83"/>
      <c r="J260" s="83"/>
      <c r="K260" s="83"/>
      <c r="L260" s="334"/>
      <c r="M260" s="56"/>
      <c r="N260" s="86"/>
      <c r="O260" s="50"/>
      <c r="P260" s="86"/>
      <c r="Q260" s="50"/>
      <c r="R260" s="50"/>
      <c r="S260" s="50"/>
      <c r="T260" s="26"/>
    </row>
    <row r="261" spans="1:20" ht="15">
      <c r="A261" s="49"/>
      <c r="B261" s="71"/>
      <c r="C261" s="89" t="s">
        <v>195</v>
      </c>
      <c r="D261" s="83"/>
      <c r="E261" s="83"/>
      <c r="F261" s="83"/>
      <c r="G261" s="83"/>
      <c r="H261" s="83"/>
      <c r="I261" s="83"/>
      <c r="J261" s="83"/>
      <c r="K261" s="83"/>
      <c r="L261" s="334"/>
      <c r="M261" s="56"/>
      <c r="N261" s="86"/>
      <c r="O261" s="50"/>
      <c r="P261" s="86"/>
      <c r="Q261" s="50"/>
      <c r="R261" s="50"/>
      <c r="S261" s="50"/>
      <c r="T261" s="26"/>
    </row>
    <row r="262" spans="1:20" ht="15.6">
      <c r="A262" s="49"/>
      <c r="B262" s="71"/>
      <c r="C262" s="89"/>
      <c r="D262" s="83"/>
      <c r="E262" s="146" t="s">
        <v>181</v>
      </c>
      <c r="F262" s="83"/>
      <c r="G262" s="83"/>
      <c r="H262" s="88" t="s">
        <v>194</v>
      </c>
      <c r="I262" s="144" t="s">
        <v>5</v>
      </c>
      <c r="J262" s="145" t="s">
        <v>193</v>
      </c>
      <c r="K262" s="93"/>
      <c r="L262" s="334"/>
      <c r="M262" s="56"/>
      <c r="N262" s="86"/>
      <c r="O262" s="50"/>
      <c r="P262" s="86"/>
      <c r="Q262" s="50"/>
      <c r="R262" s="50"/>
      <c r="S262" s="50"/>
      <c r="T262" s="26"/>
    </row>
    <row r="263" spans="1:20" ht="15">
      <c r="A263" s="49">
        <v>17</v>
      </c>
      <c r="B263" s="71"/>
      <c r="C263" s="89" t="s">
        <v>192</v>
      </c>
      <c r="D263" s="83"/>
      <c r="E263" s="119">
        <v>0</v>
      </c>
      <c r="F263" s="83"/>
      <c r="G263" s="93"/>
      <c r="H263" s="85" t="s">
        <v>191</v>
      </c>
      <c r="I263" s="144"/>
      <c r="J263" s="85" t="s">
        <v>190</v>
      </c>
      <c r="K263" s="83"/>
      <c r="L263" s="334"/>
      <c r="M263" s="56"/>
      <c r="N263" s="86"/>
      <c r="O263" s="50"/>
      <c r="P263" s="86"/>
      <c r="Q263" s="50"/>
      <c r="R263" s="50"/>
      <c r="S263" s="50"/>
      <c r="T263" s="26"/>
    </row>
    <row r="264" spans="1:20" ht="15">
      <c r="A264" s="49">
        <v>18</v>
      </c>
      <c r="B264" s="71"/>
      <c r="C264" s="89" t="s">
        <v>188</v>
      </c>
      <c r="D264" s="83"/>
      <c r="E264" s="119">
        <v>0</v>
      </c>
      <c r="F264" s="83"/>
      <c r="G264" s="93"/>
      <c r="H264" s="143">
        <f>IF(E266&gt;0,E263/E266,0)</f>
        <v>0</v>
      </c>
      <c r="I264" s="88" t="s">
        <v>187</v>
      </c>
      <c r="J264" s="143">
        <f>J258</f>
        <v>0.2101052359885297</v>
      </c>
      <c r="K264" s="144" t="s">
        <v>186</v>
      </c>
      <c r="L264" s="334"/>
      <c r="M264" s="56"/>
      <c r="N264" s="86"/>
      <c r="O264" s="50"/>
      <c r="P264" s="86"/>
      <c r="Q264" s="50"/>
      <c r="R264" s="50"/>
      <c r="S264" s="50"/>
      <c r="T264" s="26"/>
    </row>
    <row r="265" spans="1:20" ht="15.6" thickBot="1">
      <c r="A265" s="49">
        <v>19</v>
      </c>
      <c r="B265" s="71"/>
      <c r="C265" s="104" t="s">
        <v>185</v>
      </c>
      <c r="D265" s="142"/>
      <c r="E265" s="117">
        <v>0</v>
      </c>
      <c r="F265" s="83"/>
      <c r="G265" s="83"/>
      <c r="H265" s="83" t="s">
        <v>5</v>
      </c>
      <c r="I265" s="83"/>
      <c r="J265" s="83"/>
      <c r="K265" s="83"/>
      <c r="L265" s="334"/>
      <c r="M265" s="56"/>
      <c r="N265" s="86"/>
      <c r="O265" s="50"/>
      <c r="P265" s="86"/>
      <c r="Q265" s="50"/>
      <c r="R265" s="50"/>
      <c r="S265" s="50"/>
      <c r="T265" s="26"/>
    </row>
    <row r="266" spans="1:20" ht="15">
      <c r="A266" s="49">
        <v>20</v>
      </c>
      <c r="B266" s="71"/>
      <c r="C266" s="89" t="s">
        <v>184</v>
      </c>
      <c r="D266" s="83"/>
      <c r="E266" s="83">
        <f>E263+E264+E265</f>
        <v>0</v>
      </c>
      <c r="F266" s="83"/>
      <c r="G266" s="83"/>
      <c r="H266" s="83"/>
      <c r="I266" s="83"/>
      <c r="J266" s="83"/>
      <c r="K266" s="83"/>
      <c r="L266" s="334"/>
      <c r="M266" s="56"/>
      <c r="N266" s="86"/>
      <c r="O266" s="50"/>
      <c r="P266" s="86"/>
      <c r="Q266" s="50"/>
      <c r="R266" s="50"/>
      <c r="S266" s="50"/>
      <c r="T266" s="26"/>
    </row>
    <row r="267" spans="1:20" ht="15">
      <c r="A267" s="49"/>
      <c r="B267" s="71"/>
      <c r="C267" s="89" t="s">
        <v>5</v>
      </c>
      <c r="D267" s="83"/>
      <c r="E267" s="71"/>
      <c r="F267" s="83"/>
      <c r="G267" s="83"/>
      <c r="H267" s="83"/>
      <c r="I267" s="83"/>
      <c r="J267" s="83" t="s">
        <v>5</v>
      </c>
      <c r="K267" s="83" t="s">
        <v>5</v>
      </c>
      <c r="L267" s="334"/>
      <c r="M267" s="56"/>
      <c r="N267" s="86"/>
      <c r="O267" s="50"/>
      <c r="P267" s="86"/>
      <c r="Q267" s="50"/>
      <c r="R267" s="50"/>
      <c r="S267" s="50"/>
      <c r="T267" s="26"/>
    </row>
    <row r="268" spans="1:20" ht="15.6" thickBot="1">
      <c r="A268" s="49"/>
      <c r="B268" s="79"/>
      <c r="C268" s="89" t="s">
        <v>183</v>
      </c>
      <c r="D268" s="83"/>
      <c r="E268" s="141" t="s">
        <v>181</v>
      </c>
      <c r="F268" s="83"/>
      <c r="G268" s="83"/>
      <c r="H268" s="83"/>
      <c r="I268" s="83"/>
      <c r="J268" s="71"/>
      <c r="K268" s="83"/>
      <c r="L268" s="334"/>
      <c r="M268" s="56"/>
      <c r="N268" s="86"/>
      <c r="O268" s="50"/>
      <c r="P268" s="86"/>
      <c r="Q268" s="50"/>
      <c r="R268" s="50"/>
      <c r="S268" s="50"/>
      <c r="T268" s="26"/>
    </row>
    <row r="269" spans="1:20" ht="15">
      <c r="A269" s="49">
        <v>21</v>
      </c>
      <c r="B269" s="79"/>
      <c r="C269" s="83" t="s">
        <v>182</v>
      </c>
      <c r="D269" s="79"/>
      <c r="E269" s="140">
        <v>155237876</v>
      </c>
      <c r="F269" s="83"/>
      <c r="G269" s="83"/>
      <c r="H269" s="83"/>
      <c r="I269" s="83"/>
      <c r="J269" s="83"/>
      <c r="K269" s="83"/>
      <c r="L269" s="334"/>
      <c r="M269" s="56"/>
      <c r="N269" s="86"/>
      <c r="O269" s="50"/>
      <c r="P269" s="86"/>
      <c r="Q269" s="50"/>
      <c r="R269" s="50"/>
      <c r="S269" s="50"/>
      <c r="T269" s="26"/>
    </row>
    <row r="270" spans="1:20" ht="15">
      <c r="A270" s="49"/>
      <c r="B270" s="71"/>
      <c r="C270" s="89"/>
      <c r="D270" s="83"/>
      <c r="E270" s="83"/>
      <c r="F270" s="83"/>
      <c r="G270" s="83"/>
      <c r="H270" s="83"/>
      <c r="I270" s="83"/>
      <c r="J270" s="83"/>
      <c r="K270" s="83"/>
      <c r="L270" s="334"/>
      <c r="M270" s="56"/>
      <c r="N270" s="86"/>
      <c r="O270" s="50"/>
      <c r="P270" s="86"/>
      <c r="Q270" s="50"/>
      <c r="R270" s="50"/>
      <c r="S270" s="50"/>
      <c r="T270" s="26"/>
    </row>
    <row r="271" spans="1:20" ht="15">
      <c r="A271" s="49"/>
      <c r="B271" s="71"/>
      <c r="C271" s="89"/>
      <c r="D271" s="83"/>
      <c r="E271" s="83"/>
      <c r="F271" s="83"/>
      <c r="G271" s="83"/>
      <c r="H271" s="88" t="s">
        <v>173</v>
      </c>
      <c r="I271" s="83"/>
      <c r="J271" s="83"/>
      <c r="K271" s="83"/>
      <c r="L271" s="334"/>
      <c r="M271" s="56"/>
      <c r="N271" s="86"/>
      <c r="O271" s="50"/>
      <c r="P271" s="86"/>
      <c r="Q271" s="50"/>
      <c r="R271" s="50"/>
      <c r="S271" s="50"/>
      <c r="T271" s="26"/>
    </row>
    <row r="272" spans="1:20" ht="15.6" thickBot="1">
      <c r="A272" s="49"/>
      <c r="B272" s="71"/>
      <c r="C272" s="89"/>
      <c r="D272" s="79"/>
      <c r="E272" s="122" t="s">
        <v>181</v>
      </c>
      <c r="F272" s="122" t="s">
        <v>172</v>
      </c>
      <c r="G272" s="83"/>
      <c r="H272" s="122" t="s">
        <v>171</v>
      </c>
      <c r="I272" s="83"/>
      <c r="J272" s="122" t="s">
        <v>170</v>
      </c>
      <c r="K272" s="83"/>
      <c r="L272" s="334"/>
      <c r="M272" s="56"/>
      <c r="N272" s="86"/>
      <c r="O272" s="50"/>
      <c r="P272" s="86"/>
      <c r="Q272" s="50"/>
      <c r="R272" s="50"/>
      <c r="S272" s="50"/>
      <c r="T272" s="26"/>
    </row>
    <row r="273" spans="1:20" ht="15">
      <c r="A273" s="49">
        <v>22</v>
      </c>
      <c r="B273" s="98"/>
      <c r="C273" s="136" t="s">
        <v>169</v>
      </c>
      <c r="D273" s="38" t="s">
        <v>180</v>
      </c>
      <c r="E273" s="119">
        <v>2843789250</v>
      </c>
      <c r="F273" s="133">
        <f>IF($E$275&gt;0,E273/$E$275,0)</f>
        <v>0.86055521272517776</v>
      </c>
      <c r="G273" s="131"/>
      <c r="H273" s="131">
        <f>IF(E269&gt;0,E269/E273,0)</f>
        <v>5.4588389769037911E-2</v>
      </c>
      <c r="I273" s="98"/>
      <c r="J273" s="131">
        <f>H273*F273</f>
        <v>4.6976323370019335E-2</v>
      </c>
      <c r="K273" s="132" t="s">
        <v>168</v>
      </c>
      <c r="L273" s="334"/>
      <c r="M273" s="56"/>
      <c r="N273" s="86"/>
      <c r="O273" s="50"/>
      <c r="P273" s="86"/>
      <c r="Q273" s="50"/>
      <c r="R273" s="50"/>
      <c r="S273" s="50"/>
      <c r="T273" s="26"/>
    </row>
    <row r="274" spans="1:20" ht="15.6" thickBot="1">
      <c r="A274" s="49">
        <v>23</v>
      </c>
      <c r="B274" s="71"/>
      <c r="C274" s="136" t="s">
        <v>179</v>
      </c>
      <c r="D274" s="38" t="s">
        <v>178</v>
      </c>
      <c r="E274" s="117">
        <v>460809000</v>
      </c>
      <c r="F274" s="133">
        <f>IF($E$275&gt;0,E274/$E$275,0)</f>
        <v>0.13944478727482229</v>
      </c>
      <c r="G274" s="131"/>
      <c r="H274" s="131">
        <f>J277</f>
        <v>0.12379999999999999</v>
      </c>
      <c r="I274" s="71"/>
      <c r="J274" s="134">
        <f>H274*F274</f>
        <v>1.7263264664622999E-2</v>
      </c>
      <c r="K274" s="83"/>
      <c r="L274" s="334"/>
      <c r="M274" s="56"/>
      <c r="N274" s="86"/>
      <c r="O274" s="50"/>
      <c r="P274" s="86"/>
      <c r="Q274" s="50"/>
      <c r="R274" s="50"/>
      <c r="S274" s="50"/>
      <c r="T274" s="26"/>
    </row>
    <row r="275" spans="1:20" ht="15">
      <c r="A275" s="49">
        <v>24</v>
      </c>
      <c r="B275" s="71"/>
      <c r="C275" s="89" t="s">
        <v>177</v>
      </c>
      <c r="D275" s="79"/>
      <c r="E275" s="83">
        <f>SUM(E273:E274)</f>
        <v>3304598250</v>
      </c>
      <c r="F275" s="133">
        <f>IF($E$275&gt;0,E275/$E$275,0)</f>
        <v>1</v>
      </c>
      <c r="G275" s="131"/>
      <c r="H275" s="131"/>
      <c r="I275" s="71"/>
      <c r="J275" s="131">
        <f>SUM(J273:J274)</f>
        <v>6.4239588034642331E-2</v>
      </c>
      <c r="K275" s="132" t="s">
        <v>165</v>
      </c>
      <c r="L275" s="334"/>
      <c r="M275" s="56"/>
      <c r="N275" s="86"/>
      <c r="O275" s="50"/>
      <c r="P275" s="86"/>
      <c r="Q275" s="50"/>
      <c r="R275" s="50"/>
      <c r="S275" s="50"/>
      <c r="T275" s="26"/>
    </row>
    <row r="276" spans="1:20" ht="15">
      <c r="A276" s="49" t="s">
        <v>5</v>
      </c>
      <c r="B276" s="71"/>
      <c r="C276" s="89"/>
      <c r="D276" s="71"/>
      <c r="E276" s="83"/>
      <c r="F276" s="83" t="s">
        <v>5</v>
      </c>
      <c r="G276" s="83"/>
      <c r="H276" s="83"/>
      <c r="I276" s="83"/>
      <c r="J276" s="131"/>
      <c r="K276" s="71"/>
      <c r="L276" s="334"/>
      <c r="M276" s="56"/>
      <c r="N276" s="86"/>
      <c r="O276" s="50"/>
      <c r="P276" s="86"/>
      <c r="Q276" s="50"/>
      <c r="R276" s="50"/>
      <c r="S276" s="50"/>
      <c r="T276" s="26"/>
    </row>
    <row r="277" spans="1:20" ht="15">
      <c r="A277" s="49">
        <v>25</v>
      </c>
      <c r="B277" s="71"/>
      <c r="C277" s="71"/>
      <c r="D277" s="71"/>
      <c r="E277" s="71"/>
      <c r="F277" s="83"/>
      <c r="G277" s="83"/>
      <c r="H277" s="83"/>
      <c r="I277" s="92" t="s">
        <v>176</v>
      </c>
      <c r="J277" s="139">
        <v>0.12379999999999999</v>
      </c>
      <c r="K277" s="71"/>
      <c r="L277" s="334"/>
      <c r="M277" s="56"/>
      <c r="N277" s="86"/>
      <c r="O277" s="50"/>
      <c r="P277" s="86"/>
      <c r="Q277" s="50"/>
      <c r="R277" s="50"/>
      <c r="S277" s="50"/>
      <c r="T277" s="26"/>
    </row>
    <row r="278" spans="1:20" ht="15">
      <c r="A278" s="49">
        <v>26</v>
      </c>
      <c r="B278" s="71"/>
      <c r="C278" s="93"/>
      <c r="D278" s="71"/>
      <c r="E278" s="93"/>
      <c r="F278" s="93"/>
      <c r="G278" s="93"/>
      <c r="H278" s="93" t="s">
        <v>175</v>
      </c>
      <c r="I278" s="93"/>
      <c r="J278" s="123">
        <f>IF(J275&gt;0,J275/H273,0)</f>
        <v>1.1767994679168665</v>
      </c>
      <c r="K278" s="93"/>
      <c r="L278" s="334"/>
      <c r="M278" s="56"/>
      <c r="N278" s="86"/>
      <c r="O278" s="50"/>
      <c r="P278" s="86"/>
      <c r="Q278" s="50"/>
      <c r="R278" s="50"/>
      <c r="S278" s="50"/>
      <c r="T278" s="26"/>
    </row>
    <row r="279" spans="1:20" ht="15">
      <c r="A279" s="49"/>
      <c r="B279" s="71"/>
      <c r="C279" s="93"/>
      <c r="D279" s="71"/>
      <c r="E279" s="93"/>
      <c r="F279" s="93"/>
      <c r="G279" s="93"/>
      <c r="H279" s="93"/>
      <c r="I279" s="93"/>
      <c r="J279" s="123"/>
      <c r="K279" s="93"/>
      <c r="L279" s="334"/>
      <c r="M279" s="56"/>
      <c r="N279" s="86"/>
      <c r="O279" s="50"/>
      <c r="P279" s="86"/>
      <c r="Q279" s="50"/>
      <c r="R279" s="50"/>
      <c r="S279" s="50"/>
      <c r="T279" s="26"/>
    </row>
    <row r="280" spans="1:20" ht="15">
      <c r="A280" s="49"/>
      <c r="B280" s="98"/>
      <c r="C280" s="89" t="s">
        <v>174</v>
      </c>
      <c r="D280" s="83"/>
      <c r="E280" s="83"/>
      <c r="F280" s="83"/>
      <c r="G280" s="83"/>
      <c r="H280" s="88" t="s">
        <v>173</v>
      </c>
      <c r="I280" s="83"/>
      <c r="J280" s="83"/>
      <c r="K280" s="83"/>
      <c r="L280" s="334"/>
      <c r="M280" s="56"/>
      <c r="N280" s="86"/>
      <c r="O280" s="50"/>
      <c r="P280" s="86"/>
      <c r="Q280" s="50"/>
      <c r="R280" s="50"/>
      <c r="S280" s="50"/>
      <c r="T280" s="26"/>
    </row>
    <row r="281" spans="1:20" ht="15.6" thickBot="1">
      <c r="A281" s="49"/>
      <c r="B281" s="98"/>
      <c r="C281" s="89"/>
      <c r="D281" s="95"/>
      <c r="E281" s="137"/>
      <c r="F281" s="122" t="s">
        <v>172</v>
      </c>
      <c r="G281" s="83"/>
      <c r="H281" s="122" t="s">
        <v>171</v>
      </c>
      <c r="I281" s="83"/>
      <c r="J281" s="122" t="s">
        <v>170</v>
      </c>
      <c r="K281" s="83"/>
      <c r="L281" s="334"/>
      <c r="M281" s="56"/>
      <c r="N281" s="86"/>
      <c r="O281" s="50"/>
      <c r="P281" s="86"/>
      <c r="Q281" s="50"/>
      <c r="R281" s="50"/>
      <c r="S281" s="50"/>
      <c r="T281" s="26"/>
    </row>
    <row r="282" spans="1:20" ht="15">
      <c r="A282" s="49">
        <v>27</v>
      </c>
      <c r="B282" s="98"/>
      <c r="C282" s="136" t="s">
        <v>169</v>
      </c>
      <c r="D282" s="38"/>
      <c r="E282" s="135"/>
      <c r="F282" s="133">
        <v>0.8</v>
      </c>
      <c r="G282" s="131"/>
      <c r="H282" s="131">
        <f>+H273</f>
        <v>5.4588389769037911E-2</v>
      </c>
      <c r="I282" s="98"/>
      <c r="J282" s="131">
        <f>H282*F282</f>
        <v>4.3670711815230329E-2</v>
      </c>
      <c r="K282" s="132" t="s">
        <v>168</v>
      </c>
      <c r="L282" s="334"/>
      <c r="M282" s="56"/>
      <c r="N282" s="86"/>
      <c r="O282" s="50"/>
      <c r="P282" s="86"/>
      <c r="Q282" s="50"/>
      <c r="R282" s="50"/>
      <c r="S282" s="50"/>
      <c r="T282" s="26"/>
    </row>
    <row r="283" spans="1:20" ht="15.6" thickBot="1">
      <c r="A283" s="49">
        <v>28</v>
      </c>
      <c r="B283" s="98"/>
      <c r="C283" s="136" t="s">
        <v>167</v>
      </c>
      <c r="D283" s="38"/>
      <c r="E283" s="135"/>
      <c r="F283" s="133">
        <v>0.2</v>
      </c>
      <c r="G283" s="131"/>
      <c r="H283" s="131">
        <f>+H274</f>
        <v>0.12379999999999999</v>
      </c>
      <c r="I283" s="98"/>
      <c r="J283" s="134">
        <f>H283*F283</f>
        <v>2.4760000000000001E-2</v>
      </c>
      <c r="K283" s="83"/>
      <c r="L283" s="334"/>
      <c r="M283" s="56"/>
      <c r="N283" s="86"/>
      <c r="O283" s="50"/>
      <c r="P283" s="86"/>
      <c r="Q283" s="50"/>
      <c r="R283" s="50"/>
      <c r="S283" s="50"/>
      <c r="T283" s="26"/>
    </row>
    <row r="284" spans="1:20" ht="15">
      <c r="A284" s="49">
        <v>29</v>
      </c>
      <c r="B284" s="98"/>
      <c r="C284" s="89" t="s">
        <v>166</v>
      </c>
      <c r="D284" s="95"/>
      <c r="E284" s="83"/>
      <c r="F284" s="133"/>
      <c r="G284" s="131"/>
      <c r="H284" s="131"/>
      <c r="I284" s="98"/>
      <c r="J284" s="131">
        <f>SUM(J282:J283)</f>
        <v>6.8430711815230333E-2</v>
      </c>
      <c r="K284" s="132" t="s">
        <v>165</v>
      </c>
      <c r="L284" s="334"/>
      <c r="M284" s="56"/>
      <c r="N284" s="86"/>
      <c r="O284" s="50"/>
      <c r="P284" s="86"/>
      <c r="Q284" s="50"/>
      <c r="R284" s="50"/>
      <c r="S284" s="50"/>
      <c r="T284" s="26"/>
    </row>
    <row r="285" spans="1:20" ht="15">
      <c r="A285" s="49" t="s">
        <v>5</v>
      </c>
      <c r="B285" s="98"/>
      <c r="C285" s="89"/>
      <c r="D285" s="98"/>
      <c r="E285" s="83"/>
      <c r="F285" s="83" t="s">
        <v>5</v>
      </c>
      <c r="G285" s="83"/>
      <c r="H285" s="83"/>
      <c r="I285" s="83"/>
      <c r="J285" s="131"/>
      <c r="K285" s="98"/>
      <c r="L285" s="334"/>
      <c r="M285" s="56"/>
      <c r="N285" s="86"/>
      <c r="O285" s="50"/>
      <c r="P285" s="86"/>
      <c r="Q285" s="50"/>
      <c r="R285" s="50"/>
      <c r="S285" s="50"/>
      <c r="T285" s="26"/>
    </row>
    <row r="286" spans="1:20" s="124" customFormat="1" ht="15">
      <c r="A286" s="47">
        <v>30</v>
      </c>
      <c r="B286" s="128"/>
      <c r="C286" s="24" t="s">
        <v>164</v>
      </c>
      <c r="D286" s="24"/>
      <c r="E286" s="128"/>
      <c r="F286" s="116"/>
      <c r="G286" s="116"/>
      <c r="H286" s="116"/>
      <c r="I286" s="130"/>
      <c r="J286" s="129">
        <f>+J284-J275</f>
        <v>4.1911237805880019E-3</v>
      </c>
      <c r="K286" s="128"/>
      <c r="L286" s="334"/>
      <c r="M286" s="56"/>
      <c r="N286" s="127"/>
      <c r="O286" s="126"/>
      <c r="P286" s="127"/>
      <c r="Q286" s="126"/>
      <c r="R286" s="126"/>
      <c r="S286" s="126"/>
      <c r="T286" s="125"/>
    </row>
    <row r="287" spans="1:20" ht="15">
      <c r="A287" s="49"/>
      <c r="B287" s="71"/>
      <c r="C287" s="93"/>
      <c r="D287" s="71"/>
      <c r="E287" s="93"/>
      <c r="F287" s="93"/>
      <c r="G287" s="93"/>
      <c r="H287" s="93"/>
      <c r="I287" s="93"/>
      <c r="J287" s="123"/>
      <c r="K287" s="93"/>
      <c r="L287" s="334"/>
      <c r="M287" s="56"/>
      <c r="N287" s="86"/>
      <c r="O287" s="50"/>
      <c r="P287" s="86"/>
      <c r="Q287" s="50"/>
      <c r="R287" s="50"/>
      <c r="S287" s="50"/>
      <c r="T287" s="26"/>
    </row>
    <row r="288" spans="1:20" ht="15">
      <c r="A288" s="49"/>
      <c r="B288" s="71"/>
      <c r="C288" s="89" t="s">
        <v>163</v>
      </c>
      <c r="D288" s="35"/>
      <c r="E288" s="35"/>
      <c r="F288" s="35"/>
      <c r="G288" s="35"/>
      <c r="H288" s="35"/>
      <c r="I288" s="35"/>
      <c r="J288" s="35"/>
      <c r="K288" s="35"/>
      <c r="L288" s="334"/>
      <c r="M288" s="56"/>
      <c r="N288" s="86"/>
      <c r="O288" s="50"/>
      <c r="P288" s="86"/>
      <c r="Q288" s="50"/>
      <c r="R288" s="50"/>
      <c r="S288" s="50"/>
      <c r="T288" s="26"/>
    </row>
    <row r="289" spans="1:20" ht="15.6" thickBot="1">
      <c r="A289" s="49"/>
      <c r="B289" s="71"/>
      <c r="C289" s="89"/>
      <c r="D289" s="89"/>
      <c r="E289" s="89"/>
      <c r="F289" s="89"/>
      <c r="G289" s="89"/>
      <c r="H289" s="89"/>
      <c r="I289" s="89"/>
      <c r="J289" s="122" t="s">
        <v>162</v>
      </c>
      <c r="K289" s="88"/>
      <c r="L289" s="334"/>
      <c r="M289" s="56"/>
      <c r="N289" s="86"/>
      <c r="O289" s="50"/>
      <c r="P289" s="86"/>
      <c r="Q289" s="50"/>
      <c r="R289" s="50"/>
      <c r="S289" s="50"/>
      <c r="T289" s="26"/>
    </row>
    <row r="290" spans="1:20" ht="15">
      <c r="A290" s="49"/>
      <c r="B290" s="71"/>
      <c r="C290" s="89" t="s">
        <v>161</v>
      </c>
      <c r="D290" s="35"/>
      <c r="E290" s="35"/>
      <c r="F290" s="35"/>
      <c r="G290" s="35"/>
      <c r="H290" s="121" t="s">
        <v>5</v>
      </c>
      <c r="I290" s="120"/>
      <c r="J290" s="81"/>
      <c r="K290" s="88"/>
      <c r="L290" s="334"/>
      <c r="M290" s="56"/>
      <c r="N290" s="86"/>
      <c r="O290" s="50"/>
      <c r="P290" s="86"/>
      <c r="Q290" s="50"/>
      <c r="R290" s="50"/>
      <c r="S290" s="50"/>
      <c r="T290" s="26"/>
    </row>
    <row r="291" spans="1:20" ht="15">
      <c r="A291" s="99">
        <v>31</v>
      </c>
      <c r="C291" s="93" t="s">
        <v>160</v>
      </c>
      <c r="D291" s="35"/>
      <c r="E291" s="35"/>
      <c r="F291" s="35" t="s">
        <v>159</v>
      </c>
      <c r="G291" s="35"/>
      <c r="H291" s="93"/>
      <c r="I291" s="93"/>
      <c r="J291" s="119">
        <v>0</v>
      </c>
      <c r="K291" s="88"/>
      <c r="L291" s="334"/>
      <c r="M291" s="56"/>
      <c r="N291" s="86"/>
      <c r="O291" s="50"/>
      <c r="P291" s="86"/>
      <c r="Q291" s="50"/>
      <c r="R291" s="50"/>
      <c r="S291" s="50"/>
      <c r="T291" s="26"/>
    </row>
    <row r="292" spans="1:20" ht="15.6" thickBot="1">
      <c r="A292" s="99">
        <v>32</v>
      </c>
      <c r="C292" s="118" t="s">
        <v>158</v>
      </c>
      <c r="D292" s="103"/>
      <c r="E292" s="118"/>
      <c r="F292" s="103"/>
      <c r="G292" s="103"/>
      <c r="H292" s="103"/>
      <c r="I292" s="35"/>
      <c r="J292" s="117">
        <v>0</v>
      </c>
      <c r="K292" s="88"/>
      <c r="L292" s="334"/>
      <c r="M292" s="56"/>
      <c r="N292" s="86"/>
      <c r="O292" s="50"/>
      <c r="P292" s="86"/>
      <c r="Q292" s="50"/>
      <c r="R292" s="50"/>
      <c r="S292" s="50"/>
      <c r="T292" s="26"/>
    </row>
    <row r="293" spans="1:20" ht="15">
      <c r="A293" s="99">
        <v>33</v>
      </c>
      <c r="C293" s="93" t="s">
        <v>157</v>
      </c>
      <c r="D293" s="35"/>
      <c r="E293" s="93"/>
      <c r="F293" s="35"/>
      <c r="G293" s="35"/>
      <c r="H293" s="35"/>
      <c r="I293" s="35"/>
      <c r="J293" s="116">
        <f>+J291-J292</f>
        <v>0</v>
      </c>
      <c r="K293" s="88"/>
      <c r="L293" s="334"/>
      <c r="M293" s="56"/>
      <c r="N293" s="86"/>
      <c r="O293" s="50"/>
      <c r="P293" s="86"/>
      <c r="Q293" s="50"/>
      <c r="R293" s="50"/>
      <c r="S293" s="50"/>
      <c r="T293" s="26"/>
    </row>
    <row r="294" spans="1:20" ht="15">
      <c r="A294" s="115"/>
      <c r="C294" s="93"/>
      <c r="D294" s="35"/>
      <c r="E294" s="93"/>
      <c r="F294" s="35"/>
      <c r="G294" s="35"/>
      <c r="H294" s="35"/>
      <c r="I294" s="35"/>
      <c r="J294" s="112"/>
      <c r="K294" s="88"/>
      <c r="L294" s="334"/>
      <c r="M294" s="56"/>
      <c r="N294" s="86"/>
      <c r="O294" s="50"/>
      <c r="P294" s="86"/>
      <c r="Q294" s="50"/>
      <c r="R294" s="50"/>
      <c r="S294" s="50"/>
      <c r="T294" s="26"/>
    </row>
    <row r="295" spans="1:20" ht="15">
      <c r="A295" s="115"/>
      <c r="C295" s="93" t="s">
        <v>5</v>
      </c>
      <c r="D295" s="35"/>
      <c r="E295" s="93"/>
      <c r="F295" s="35"/>
      <c r="G295" s="35"/>
      <c r="H295" s="114"/>
      <c r="I295" s="35"/>
      <c r="J295" s="112" t="s">
        <v>5</v>
      </c>
      <c r="K295" s="81"/>
      <c r="L295" s="334"/>
      <c r="M295" s="56"/>
      <c r="N295" s="86"/>
      <c r="O295" s="50"/>
      <c r="P295" s="86"/>
      <c r="Q295" s="50"/>
      <c r="R295" s="50"/>
      <c r="S295" s="50"/>
      <c r="T295" s="26"/>
    </row>
    <row r="296" spans="1:20" ht="15">
      <c r="A296" s="99">
        <v>34</v>
      </c>
      <c r="C296" s="89" t="s">
        <v>156</v>
      </c>
      <c r="D296" s="35"/>
      <c r="E296" s="93"/>
      <c r="F296" s="35"/>
      <c r="G296" s="35"/>
      <c r="H296" s="114"/>
      <c r="I296" s="35"/>
      <c r="J296" s="113">
        <v>650000</v>
      </c>
      <c r="K296" s="111"/>
      <c r="L296" s="334"/>
      <c r="M296" s="56"/>
      <c r="N296" s="100"/>
      <c r="O296" s="50"/>
      <c r="P296" s="86"/>
      <c r="Q296" s="50"/>
      <c r="R296" s="50"/>
      <c r="S296" s="50"/>
      <c r="T296" s="26"/>
    </row>
    <row r="297" spans="1:20" ht="15">
      <c r="A297" s="99"/>
      <c r="C297" s="98"/>
      <c r="D297" s="35"/>
      <c r="E297" s="35"/>
      <c r="F297" s="35"/>
      <c r="G297" s="35"/>
      <c r="H297" s="35"/>
      <c r="I297" s="35"/>
      <c r="J297" s="112"/>
      <c r="K297" s="111"/>
      <c r="L297" s="334"/>
      <c r="M297" s="56"/>
      <c r="N297" s="108"/>
      <c r="O297" s="50"/>
      <c r="P297" s="86"/>
      <c r="Q297" s="50"/>
      <c r="R297" s="50"/>
      <c r="S297" s="50"/>
      <c r="T297" s="26"/>
    </row>
    <row r="298" spans="1:20" ht="15">
      <c r="A298" s="99"/>
      <c r="C298" s="89" t="s">
        <v>155</v>
      </c>
      <c r="D298" s="35"/>
      <c r="E298" s="35"/>
      <c r="F298" s="35"/>
      <c r="G298" s="35"/>
      <c r="H298" s="35"/>
      <c r="I298" s="35"/>
      <c r="J298" s="98"/>
      <c r="K298" s="98"/>
      <c r="L298" s="334"/>
      <c r="M298" s="56"/>
      <c r="N298" s="108"/>
      <c r="O298" s="50"/>
      <c r="P298" s="86"/>
      <c r="Q298" s="50"/>
      <c r="R298" s="50"/>
      <c r="S298" s="50"/>
      <c r="T298" s="26"/>
    </row>
    <row r="299" spans="1:20" ht="15">
      <c r="A299" s="99">
        <v>35</v>
      </c>
      <c r="C299" s="89" t="s">
        <v>154</v>
      </c>
      <c r="D299" s="83"/>
      <c r="E299" s="83"/>
      <c r="F299" s="83"/>
      <c r="G299" s="83"/>
      <c r="H299" s="83"/>
      <c r="I299" s="83"/>
      <c r="J299" s="106">
        <v>32374681</v>
      </c>
      <c r="K299" s="96"/>
      <c r="L299" s="334"/>
      <c r="M299" s="56"/>
      <c r="N299" s="105" t="s">
        <v>459</v>
      </c>
      <c r="O299" s="32"/>
      <c r="P299" s="75"/>
      <c r="Q299" s="32"/>
      <c r="R299" s="50"/>
      <c r="S299" s="50"/>
      <c r="T299" s="26"/>
    </row>
    <row r="300" spans="1:20" ht="15">
      <c r="A300" s="99">
        <v>36</v>
      </c>
      <c r="C300" s="107" t="s">
        <v>153</v>
      </c>
      <c r="D300" s="102"/>
      <c r="E300" s="102"/>
      <c r="F300" s="102"/>
      <c r="G300" s="102"/>
      <c r="H300" s="35"/>
      <c r="I300" s="35"/>
      <c r="J300" s="106">
        <v>4672000</v>
      </c>
      <c r="K300" s="98"/>
      <c r="L300" s="334"/>
      <c r="M300" s="56"/>
      <c r="N300" s="105" t="s">
        <v>460</v>
      </c>
      <c r="O300" s="32"/>
      <c r="P300" s="75"/>
      <c r="Q300" s="32"/>
      <c r="R300" s="50"/>
      <c r="S300" s="50"/>
      <c r="T300" s="26"/>
    </row>
    <row r="301" spans="1:20" ht="15">
      <c r="A301" s="99" t="s">
        <v>152</v>
      </c>
      <c r="C301" s="107" t="s">
        <v>151</v>
      </c>
      <c r="D301" s="102"/>
      <c r="E301" s="102"/>
      <c r="F301" s="102"/>
      <c r="G301" s="102"/>
      <c r="H301" s="35"/>
      <c r="I301" s="35"/>
      <c r="J301" s="106">
        <v>17872720</v>
      </c>
      <c r="K301" s="98"/>
      <c r="L301" s="334"/>
      <c r="M301" s="56"/>
      <c r="N301" s="105"/>
      <c r="O301" s="32"/>
      <c r="P301" s="75"/>
      <c r="Q301" s="32"/>
      <c r="R301" s="50"/>
      <c r="S301" s="50"/>
      <c r="T301" s="26"/>
    </row>
    <row r="302" spans="1:20" ht="15.6" thickBot="1">
      <c r="A302" s="99" t="s">
        <v>150</v>
      </c>
      <c r="C302" s="104" t="s">
        <v>149</v>
      </c>
      <c r="D302" s="103"/>
      <c r="E302" s="103"/>
      <c r="F302" s="102"/>
      <c r="G302" s="102"/>
      <c r="H302" s="35"/>
      <c r="I302" s="35"/>
      <c r="J302" s="360">
        <v>5998423</v>
      </c>
      <c r="K302" s="98"/>
      <c r="L302" s="334"/>
      <c r="M302" s="56"/>
      <c r="N302" s="100"/>
      <c r="O302" s="50"/>
      <c r="P302" s="86"/>
      <c r="Q302" s="50"/>
      <c r="R302" s="50"/>
      <c r="S302" s="50"/>
      <c r="T302" s="26"/>
    </row>
    <row r="303" spans="1:20" ht="15">
      <c r="A303" s="99">
        <v>37</v>
      </c>
      <c r="C303" s="84" t="s">
        <v>148</v>
      </c>
      <c r="D303" s="49"/>
      <c r="E303" s="83"/>
      <c r="F303" s="83"/>
      <c r="G303" s="83"/>
      <c r="H303" s="83"/>
      <c r="I303" s="35"/>
      <c r="J303" s="97">
        <f>J299-J300-J301-J302</f>
        <v>3831538</v>
      </c>
      <c r="K303" s="96"/>
      <c r="L303" s="334"/>
      <c r="M303" s="56"/>
      <c r="N303" s="94"/>
      <c r="O303" s="50"/>
      <c r="P303" s="86"/>
      <c r="Q303" s="50"/>
      <c r="R303" s="50"/>
      <c r="S303" s="50"/>
      <c r="T303" s="26"/>
    </row>
    <row r="304" spans="1:20" ht="15">
      <c r="A304" s="49"/>
      <c r="B304" s="98"/>
      <c r="C304" s="84"/>
      <c r="D304" s="49"/>
      <c r="E304" s="83"/>
      <c r="F304" s="83"/>
      <c r="G304" s="83"/>
      <c r="H304" s="83"/>
      <c r="I304" s="35"/>
      <c r="J304" s="97"/>
      <c r="K304" s="96"/>
      <c r="L304" s="334"/>
      <c r="M304" s="56"/>
      <c r="N304" s="94"/>
      <c r="O304" s="50"/>
      <c r="P304" s="86"/>
      <c r="Q304" s="50"/>
      <c r="R304" s="50"/>
      <c r="S304" s="50"/>
      <c r="T304" s="26"/>
    </row>
    <row r="305" spans="1:20" ht="15">
      <c r="A305" s="49"/>
      <c r="B305" s="98"/>
      <c r="C305" s="84"/>
      <c r="D305" s="49"/>
      <c r="E305" s="83"/>
      <c r="F305" s="83"/>
      <c r="G305" s="83"/>
      <c r="H305" s="83"/>
      <c r="I305" s="35"/>
      <c r="J305" s="97"/>
      <c r="K305" s="96"/>
      <c r="L305" s="334"/>
      <c r="M305" s="56"/>
      <c r="N305" s="94"/>
      <c r="O305" s="50"/>
      <c r="P305" s="86"/>
      <c r="Q305" s="50"/>
      <c r="R305" s="50"/>
      <c r="S305" s="50"/>
      <c r="T305" s="26"/>
    </row>
    <row r="306" spans="1:20" ht="15">
      <c r="A306" s="49"/>
      <c r="B306" s="98"/>
      <c r="D306" s="49"/>
      <c r="E306" s="83"/>
      <c r="F306" s="83"/>
      <c r="G306" s="83"/>
      <c r="H306" s="83"/>
      <c r="I306" s="35"/>
      <c r="J306" s="97"/>
      <c r="K306" s="96"/>
      <c r="L306" s="334"/>
      <c r="M306" s="56"/>
      <c r="N306" s="94"/>
      <c r="O306" s="50"/>
      <c r="P306" s="86"/>
      <c r="Q306" s="50"/>
      <c r="R306" s="50"/>
      <c r="S306" s="50"/>
      <c r="T306" s="26"/>
    </row>
    <row r="307" spans="1:20" ht="15">
      <c r="A307" s="93"/>
      <c r="B307" s="71"/>
      <c r="C307" s="71"/>
      <c r="D307" s="71"/>
      <c r="E307" s="71"/>
      <c r="F307" s="71"/>
      <c r="G307" s="71"/>
      <c r="H307" s="71"/>
      <c r="I307" s="92"/>
      <c r="J307" s="92"/>
      <c r="K307" s="92"/>
      <c r="L307" s="334"/>
      <c r="M307" s="56"/>
      <c r="N307" s="86"/>
      <c r="O307" s="50"/>
      <c r="P307" s="91"/>
      <c r="Q307" s="91"/>
      <c r="R307" s="91"/>
      <c r="S307" s="91"/>
      <c r="T307" s="26"/>
    </row>
    <row r="308" spans="1:20" ht="15">
      <c r="A308" s="93"/>
      <c r="B308" s="71"/>
      <c r="C308" s="89"/>
      <c r="D308" s="71"/>
      <c r="E308" s="71"/>
      <c r="F308" s="71"/>
      <c r="G308" s="71"/>
      <c r="H308" s="71"/>
      <c r="I308" s="92"/>
      <c r="J308" s="92"/>
      <c r="K308" s="92"/>
      <c r="L308" s="333"/>
      <c r="M308" s="92"/>
      <c r="N308" s="86"/>
      <c r="O308" s="50"/>
      <c r="P308" s="91"/>
      <c r="Q308" s="91"/>
      <c r="R308" s="91"/>
      <c r="S308" s="91"/>
      <c r="T308" s="26"/>
    </row>
    <row r="309" spans="1:20" ht="15">
      <c r="D309" s="89"/>
      <c r="E309" s="90"/>
      <c r="F309" s="89"/>
      <c r="G309" s="89"/>
      <c r="H309" s="89"/>
      <c r="I309" s="35"/>
      <c r="J309" s="311"/>
      <c r="K309" s="311"/>
      <c r="L309" s="333"/>
      <c r="M309" s="311"/>
      <c r="N309" s="51"/>
      <c r="O309" s="50"/>
      <c r="P309" s="51"/>
      <c r="Q309" s="50"/>
      <c r="R309" s="50"/>
      <c r="S309" s="50"/>
      <c r="T309" s="26"/>
    </row>
    <row r="310" spans="1:20" ht="15">
      <c r="A310" s="71"/>
      <c r="B310" s="71"/>
      <c r="C310" s="89"/>
      <c r="D310" s="89"/>
      <c r="E310" s="90"/>
      <c r="F310" s="89"/>
      <c r="G310" s="89"/>
      <c r="H310" s="89"/>
      <c r="I310" s="35"/>
      <c r="J310" s="35"/>
      <c r="K310" s="678" t="s">
        <v>24</v>
      </c>
      <c r="L310" s="678"/>
      <c r="M310" s="678"/>
      <c r="N310" s="51"/>
      <c r="O310" s="50"/>
      <c r="P310" s="51"/>
      <c r="Q310" s="50"/>
      <c r="R310" s="50"/>
      <c r="S310" s="50"/>
      <c r="T310" s="26"/>
    </row>
    <row r="311" spans="1:20" ht="15">
      <c r="A311" s="71"/>
      <c r="B311" s="71"/>
      <c r="C311" s="89"/>
      <c r="D311" s="89"/>
      <c r="E311" s="90"/>
      <c r="F311" s="89"/>
      <c r="G311" s="89"/>
      <c r="H311" s="89"/>
      <c r="I311" s="35"/>
      <c r="J311" s="35"/>
      <c r="K311" s="35"/>
      <c r="L311" s="678" t="s">
        <v>147</v>
      </c>
      <c r="M311" s="678"/>
      <c r="N311" s="51"/>
      <c r="O311" s="50"/>
      <c r="P311" s="51"/>
      <c r="Q311" s="50"/>
      <c r="R311" s="50"/>
      <c r="S311" s="50"/>
      <c r="T311" s="26"/>
    </row>
    <row r="312" spans="1:20" ht="15">
      <c r="A312" s="85"/>
      <c r="B312" s="79"/>
      <c r="C312" s="84" t="str">
        <f>C3</f>
        <v xml:space="preserve">Formula Rate - Non-Levelized </v>
      </c>
      <c r="D312" s="49"/>
      <c r="E312" s="83" t="str">
        <f>E3</f>
        <v xml:space="preserve">     Rate Formula Template</v>
      </c>
      <c r="F312" s="83"/>
      <c r="G312" s="83"/>
      <c r="H312" s="83"/>
      <c r="I312" s="35"/>
      <c r="J312" s="82"/>
      <c r="K312" s="81"/>
      <c r="L312" s="361"/>
      <c r="M312" s="79"/>
      <c r="N312" s="51"/>
      <c r="O312" s="50"/>
      <c r="P312" s="86"/>
      <c r="Q312" s="50"/>
      <c r="R312" s="50"/>
      <c r="S312" s="50"/>
      <c r="T312" s="26"/>
    </row>
    <row r="313" spans="1:20" ht="15">
      <c r="A313" s="85"/>
      <c r="B313" s="79"/>
      <c r="C313" s="84"/>
      <c r="D313" s="49"/>
      <c r="E313" s="88" t="str">
        <f>E4</f>
        <v xml:space="preserve"> Utilizing Great River Energy Annual Operating Report</v>
      </c>
      <c r="F313" s="83"/>
      <c r="G313" s="83"/>
      <c r="H313" s="83"/>
      <c r="I313" s="35"/>
      <c r="J313" s="82"/>
      <c r="K313" s="81"/>
      <c r="L313" s="333" t="str">
        <f>J3</f>
        <v>For budgeted 12 months ended 12/31/13</v>
      </c>
      <c r="M313" s="79"/>
      <c r="N313" s="51"/>
      <c r="O313" s="50"/>
      <c r="P313" s="86"/>
      <c r="Q313" s="50"/>
      <c r="R313" s="50"/>
      <c r="S313" s="50"/>
      <c r="T313" s="26"/>
    </row>
    <row r="314" spans="1:20" ht="15">
      <c r="A314" s="85"/>
      <c r="B314" s="79"/>
      <c r="C314" s="84"/>
      <c r="D314" s="49"/>
      <c r="E314" s="83"/>
      <c r="F314" s="83"/>
      <c r="G314" s="83"/>
      <c r="H314" s="83"/>
      <c r="I314" s="35"/>
      <c r="J314" s="82"/>
      <c r="K314" s="81"/>
      <c r="L314" s="361"/>
      <c r="M314" s="79"/>
      <c r="N314" s="51"/>
      <c r="O314" s="50"/>
      <c r="P314" s="51"/>
      <c r="Q314" s="50"/>
      <c r="R314" s="50"/>
      <c r="S314" s="50"/>
      <c r="T314" s="26"/>
    </row>
    <row r="315" spans="1:20" ht="15">
      <c r="A315" s="85"/>
      <c r="B315" s="79"/>
      <c r="C315" s="84"/>
      <c r="D315" s="49"/>
      <c r="E315" s="83" t="str">
        <f>E6</f>
        <v>Great River Energy</v>
      </c>
      <c r="F315" s="83"/>
      <c r="G315" s="83"/>
      <c r="H315" s="83"/>
      <c r="I315" s="35"/>
      <c r="J315" s="82"/>
      <c r="K315" s="81"/>
      <c r="L315" s="361"/>
      <c r="M315" s="79"/>
      <c r="N315" s="51"/>
      <c r="O315" s="50"/>
      <c r="P315" s="51"/>
      <c r="Q315" s="50"/>
      <c r="R315" s="50"/>
      <c r="S315" s="50"/>
      <c r="T315" s="26"/>
    </row>
    <row r="316" spans="1:20" ht="15">
      <c r="A316" s="71"/>
      <c r="B316" s="79"/>
      <c r="C316" s="75" t="s">
        <v>146</v>
      </c>
      <c r="D316" s="69"/>
      <c r="E316" s="56"/>
      <c r="F316" s="56"/>
      <c r="G316" s="56"/>
      <c r="H316" s="56"/>
      <c r="I316" s="35"/>
      <c r="J316" s="56"/>
      <c r="K316" s="35"/>
      <c r="L316" s="362"/>
      <c r="M316" s="79"/>
      <c r="N316" s="51"/>
      <c r="O316" s="50"/>
      <c r="P316" s="51"/>
      <c r="Q316" s="50"/>
      <c r="R316" s="50"/>
      <c r="S316" s="50"/>
      <c r="T316" s="26"/>
    </row>
    <row r="317" spans="1:20" ht="20.399999999999999">
      <c r="A317" s="78"/>
      <c r="B317" s="76"/>
      <c r="C317" s="74" t="s">
        <v>145</v>
      </c>
      <c r="D317" s="69"/>
      <c r="E317" s="56"/>
      <c r="F317" s="56"/>
      <c r="G317" s="56"/>
      <c r="H317" s="56"/>
      <c r="I317" s="57"/>
      <c r="J317" s="56"/>
      <c r="K317" s="57"/>
      <c r="L317" s="362"/>
      <c r="M317" s="54"/>
      <c r="N317" s="51"/>
      <c r="O317" s="50"/>
      <c r="P317" s="51"/>
      <c r="Q317" s="50"/>
      <c r="R317" s="50"/>
      <c r="S317" s="50"/>
      <c r="T317" s="26"/>
    </row>
    <row r="318" spans="1:20" ht="20.399999999999999">
      <c r="A318" s="69" t="s">
        <v>33</v>
      </c>
      <c r="B318" s="76"/>
      <c r="C318" s="75" t="s">
        <v>144</v>
      </c>
      <c r="D318" s="69"/>
      <c r="E318" s="56"/>
      <c r="F318" s="56"/>
      <c r="G318" s="56"/>
      <c r="H318" s="56"/>
      <c r="I318" s="57"/>
      <c r="J318" s="56"/>
      <c r="K318" s="57"/>
      <c r="L318" s="362"/>
      <c r="M318" s="54"/>
      <c r="N318" s="51"/>
      <c r="O318" s="50"/>
      <c r="P318" s="51"/>
      <c r="Q318" s="50"/>
      <c r="R318" s="50"/>
      <c r="S318" s="50"/>
      <c r="T318" s="26"/>
    </row>
    <row r="319" spans="1:20" ht="15" customHeight="1" thickBot="1">
      <c r="A319" s="77" t="s">
        <v>34</v>
      </c>
      <c r="B319" s="76"/>
      <c r="C319" s="75" t="s">
        <v>143</v>
      </c>
      <c r="D319" s="69"/>
      <c r="E319" s="56"/>
      <c r="F319" s="56"/>
      <c r="G319" s="56"/>
      <c r="H319" s="56"/>
      <c r="I319" s="57"/>
      <c r="J319" s="56"/>
      <c r="K319" s="57"/>
      <c r="L319" s="362"/>
      <c r="M319" s="54"/>
      <c r="N319" s="51"/>
      <c r="O319" s="50"/>
      <c r="P319" s="51"/>
      <c r="Q319" s="50"/>
      <c r="R319" s="50"/>
      <c r="S319" s="50"/>
      <c r="T319" s="26"/>
    </row>
    <row r="320" spans="1:20" ht="20.399999999999999">
      <c r="A320" s="69" t="s">
        <v>35</v>
      </c>
      <c r="B320" s="57"/>
      <c r="C320" s="74" t="s">
        <v>142</v>
      </c>
      <c r="D320" s="57"/>
      <c r="E320" s="56"/>
      <c r="F320" s="56"/>
      <c r="G320" s="56"/>
      <c r="H320" s="56"/>
      <c r="I320" s="57"/>
      <c r="J320" s="56"/>
      <c r="K320" s="54"/>
      <c r="L320" s="363"/>
      <c r="M320" s="54"/>
      <c r="N320" s="51"/>
      <c r="O320" s="50"/>
      <c r="P320" s="51"/>
      <c r="Q320" s="50"/>
      <c r="R320" s="50"/>
      <c r="S320" s="50"/>
      <c r="T320" s="26"/>
    </row>
    <row r="321" spans="1:20" ht="20.399999999999999">
      <c r="A321" s="69"/>
      <c r="B321" s="57"/>
      <c r="C321" s="75" t="s">
        <v>141</v>
      </c>
      <c r="D321" s="57"/>
      <c r="E321" s="56"/>
      <c r="F321" s="56"/>
      <c r="G321" s="56"/>
      <c r="H321" s="56"/>
      <c r="I321" s="57"/>
      <c r="J321" s="56"/>
      <c r="K321" s="54"/>
      <c r="L321" s="363"/>
      <c r="M321" s="54"/>
      <c r="N321" s="51"/>
      <c r="O321" s="50"/>
      <c r="P321" s="51"/>
      <c r="Q321" s="50"/>
      <c r="R321" s="50"/>
      <c r="S321" s="50"/>
      <c r="T321" s="26"/>
    </row>
    <row r="322" spans="1:20" ht="20.399999999999999">
      <c r="A322" s="69" t="s">
        <v>36</v>
      </c>
      <c r="B322" s="57"/>
      <c r="C322" s="75" t="s">
        <v>140</v>
      </c>
      <c r="D322" s="57"/>
      <c r="E322" s="56"/>
      <c r="F322" s="56"/>
      <c r="G322" s="56"/>
      <c r="H322" s="56"/>
      <c r="I322" s="57"/>
      <c r="J322" s="56"/>
      <c r="K322" s="54"/>
      <c r="L322" s="363"/>
      <c r="M322" s="54"/>
      <c r="N322" s="51"/>
      <c r="O322" s="50"/>
      <c r="P322" s="51"/>
      <c r="Q322" s="50"/>
      <c r="R322" s="50"/>
      <c r="S322" s="50"/>
      <c r="T322" s="26"/>
    </row>
    <row r="323" spans="1:20" ht="20.399999999999999">
      <c r="A323" s="69"/>
      <c r="B323" s="57"/>
      <c r="C323" s="75" t="s">
        <v>139</v>
      </c>
      <c r="D323" s="57"/>
      <c r="E323" s="56"/>
      <c r="F323" s="56"/>
      <c r="G323" s="56"/>
      <c r="H323" s="56"/>
      <c r="I323" s="57"/>
      <c r="J323" s="56"/>
      <c r="K323" s="54"/>
      <c r="L323" s="363"/>
      <c r="M323" s="54"/>
      <c r="N323" s="51"/>
      <c r="O323" s="50"/>
      <c r="P323" s="51"/>
      <c r="Q323" s="50"/>
      <c r="R323" s="50"/>
      <c r="S323" s="50"/>
      <c r="T323" s="26"/>
    </row>
    <row r="324" spans="1:20" ht="20.399999999999999">
      <c r="A324" s="69"/>
      <c r="B324" s="57"/>
      <c r="C324" s="75" t="s">
        <v>138</v>
      </c>
      <c r="D324" s="57"/>
      <c r="E324" s="56"/>
      <c r="F324" s="56"/>
      <c r="G324" s="56"/>
      <c r="H324" s="56"/>
      <c r="I324" s="57"/>
      <c r="J324" s="56"/>
      <c r="K324" s="54"/>
      <c r="L324" s="363"/>
      <c r="M324" s="54"/>
      <c r="N324" s="51"/>
      <c r="O324" s="50"/>
      <c r="P324" s="51"/>
      <c r="Q324" s="50"/>
      <c r="R324" s="50"/>
      <c r="S324" s="50"/>
      <c r="T324" s="26"/>
    </row>
    <row r="325" spans="1:20" ht="20.399999999999999">
      <c r="A325" s="69"/>
      <c r="B325" s="57"/>
      <c r="C325" s="74" t="s">
        <v>137</v>
      </c>
      <c r="D325" s="57"/>
      <c r="E325" s="57"/>
      <c r="F325" s="57"/>
      <c r="G325" s="57"/>
      <c r="H325" s="57"/>
      <c r="I325" s="57"/>
      <c r="J325" s="56"/>
      <c r="K325" s="54"/>
      <c r="L325" s="363"/>
      <c r="M325" s="54"/>
      <c r="N325" s="51"/>
      <c r="O325" s="50"/>
      <c r="P325" s="51"/>
      <c r="Q325" s="50"/>
      <c r="R325" s="50"/>
      <c r="S325" s="50"/>
      <c r="T325" s="26"/>
    </row>
    <row r="326" spans="1:20" ht="20.399999999999999">
      <c r="A326" s="69" t="s">
        <v>37</v>
      </c>
      <c r="B326" s="57"/>
      <c r="C326" s="74" t="s">
        <v>136</v>
      </c>
      <c r="D326" s="57"/>
      <c r="E326" s="57"/>
      <c r="F326" s="57"/>
      <c r="G326" s="57"/>
      <c r="H326" s="57"/>
      <c r="I326" s="57"/>
      <c r="J326" s="56"/>
      <c r="K326" s="54"/>
      <c r="L326" s="363"/>
      <c r="M326" s="54"/>
      <c r="N326" s="51"/>
      <c r="O326" s="50"/>
      <c r="P326" s="51"/>
      <c r="Q326" s="50"/>
      <c r="R326" s="50"/>
      <c r="S326" s="50"/>
      <c r="T326" s="26"/>
    </row>
    <row r="327" spans="1:20" ht="20.399999999999999">
      <c r="A327" s="69" t="s">
        <v>38</v>
      </c>
      <c r="B327" s="57"/>
      <c r="C327" s="74" t="s">
        <v>136</v>
      </c>
      <c r="D327" s="57"/>
      <c r="E327" s="57"/>
      <c r="F327" s="57"/>
      <c r="G327" s="57"/>
      <c r="H327" s="57"/>
      <c r="I327" s="57"/>
      <c r="J327" s="56"/>
      <c r="K327" s="54"/>
      <c r="L327" s="363"/>
      <c r="M327" s="54"/>
      <c r="N327" s="51"/>
      <c r="O327" s="50"/>
      <c r="P327" s="51"/>
      <c r="Q327" s="50"/>
      <c r="R327" s="50"/>
      <c r="S327" s="50"/>
      <c r="T327" s="26"/>
    </row>
    <row r="328" spans="1:20" ht="20.399999999999999">
      <c r="A328" s="69" t="s">
        <v>39</v>
      </c>
      <c r="B328" s="57"/>
      <c r="C328" s="57" t="s">
        <v>135</v>
      </c>
      <c r="D328" s="57"/>
      <c r="E328" s="57"/>
      <c r="F328" s="57"/>
      <c r="G328" s="57"/>
      <c r="H328" s="57"/>
      <c r="I328" s="57"/>
      <c r="J328" s="56"/>
      <c r="K328" s="54"/>
      <c r="L328" s="363"/>
      <c r="M328" s="54"/>
      <c r="N328" s="51"/>
      <c r="O328" s="50"/>
      <c r="P328" s="51"/>
      <c r="Q328" s="50"/>
      <c r="R328" s="50"/>
      <c r="S328" s="50"/>
      <c r="T328" s="26"/>
    </row>
    <row r="329" spans="1:20" ht="20.399999999999999">
      <c r="A329" s="69" t="s">
        <v>40</v>
      </c>
      <c r="B329" s="57"/>
      <c r="C329" s="48" t="s">
        <v>134</v>
      </c>
      <c r="D329" s="32"/>
      <c r="E329" s="32"/>
      <c r="F329" s="32"/>
      <c r="G329" s="32"/>
      <c r="H329" s="32"/>
      <c r="I329" s="57"/>
      <c r="J329" s="56"/>
      <c r="K329" s="54"/>
      <c r="L329" s="363"/>
      <c r="M329" s="54"/>
      <c r="N329" s="51"/>
      <c r="O329" s="50"/>
      <c r="P329" s="51"/>
      <c r="Q329" s="50"/>
      <c r="R329" s="50"/>
      <c r="S329" s="50"/>
      <c r="T329" s="26"/>
    </row>
    <row r="330" spans="1:20" ht="20.399999999999999">
      <c r="A330" s="69"/>
      <c r="B330" s="57"/>
      <c r="C330" s="30" t="s">
        <v>133</v>
      </c>
      <c r="D330" s="32"/>
      <c r="E330" s="32"/>
      <c r="F330" s="32"/>
      <c r="G330" s="32"/>
      <c r="H330" s="32"/>
      <c r="I330" s="57"/>
      <c r="J330" s="56"/>
      <c r="K330" s="54"/>
      <c r="L330" s="363"/>
      <c r="M330" s="54"/>
      <c r="N330" s="51"/>
      <c r="O330" s="50"/>
      <c r="P330" s="51"/>
      <c r="Q330" s="50"/>
      <c r="R330" s="50"/>
      <c r="S330" s="50"/>
      <c r="T330" s="26"/>
    </row>
    <row r="331" spans="1:20" ht="20.399999999999999">
      <c r="A331" s="69"/>
      <c r="B331" s="57"/>
      <c r="C331" s="48" t="s">
        <v>132</v>
      </c>
      <c r="D331" s="32"/>
      <c r="E331" s="32"/>
      <c r="F331" s="32"/>
      <c r="G331" s="32"/>
      <c r="H331" s="32"/>
      <c r="I331" s="57"/>
      <c r="J331" s="56"/>
      <c r="K331" s="54"/>
      <c r="L331" s="363"/>
      <c r="M331" s="54"/>
      <c r="N331" s="51"/>
      <c r="O331" s="50"/>
      <c r="P331" s="51"/>
      <c r="Q331" s="50"/>
      <c r="R331" s="50"/>
      <c r="S331" s="50"/>
      <c r="T331" s="26"/>
    </row>
    <row r="332" spans="1:20" ht="20.399999999999999">
      <c r="A332" s="69" t="s">
        <v>41</v>
      </c>
      <c r="B332" s="57"/>
      <c r="C332" s="48" t="s">
        <v>131</v>
      </c>
      <c r="D332" s="32"/>
      <c r="E332" s="32"/>
      <c r="F332" s="32"/>
      <c r="G332" s="32"/>
      <c r="H332" s="32"/>
      <c r="I332" s="57"/>
      <c r="J332" s="56"/>
      <c r="K332" s="54"/>
      <c r="L332" s="363"/>
      <c r="M332" s="54"/>
      <c r="N332" s="51"/>
      <c r="O332" s="50"/>
      <c r="P332" s="51"/>
      <c r="Q332" s="50"/>
      <c r="R332" s="50"/>
      <c r="S332" s="50"/>
      <c r="T332" s="26"/>
    </row>
    <row r="333" spans="1:20" ht="20.399999999999999">
      <c r="A333" s="69" t="s">
        <v>42</v>
      </c>
      <c r="B333" s="57"/>
      <c r="C333" s="48" t="s">
        <v>130</v>
      </c>
      <c r="D333" s="57"/>
      <c r="E333" s="57"/>
      <c r="F333" s="57"/>
      <c r="G333" s="57"/>
      <c r="H333" s="57"/>
      <c r="I333" s="57"/>
      <c r="J333" s="56"/>
      <c r="K333" s="54"/>
      <c r="L333" s="363"/>
      <c r="M333" s="54"/>
      <c r="N333" s="51"/>
      <c r="O333" s="50"/>
      <c r="P333" s="51"/>
      <c r="Q333" s="50"/>
      <c r="R333" s="50"/>
      <c r="S333" s="50"/>
      <c r="T333" s="26"/>
    </row>
    <row r="334" spans="1:20" ht="20.399999999999999">
      <c r="A334" s="69"/>
      <c r="B334" s="57"/>
      <c r="C334" s="30" t="s">
        <v>129</v>
      </c>
      <c r="D334" s="57"/>
      <c r="E334" s="57"/>
      <c r="F334" s="57"/>
      <c r="G334" s="57"/>
      <c r="H334" s="57"/>
      <c r="I334" s="57"/>
      <c r="J334" s="56"/>
      <c r="K334" s="54"/>
      <c r="L334" s="363"/>
      <c r="M334" s="54"/>
      <c r="N334" s="51"/>
      <c r="O334" s="50"/>
      <c r="P334" s="51"/>
      <c r="Q334" s="50"/>
      <c r="R334" s="50"/>
      <c r="S334" s="50"/>
      <c r="T334" s="26"/>
    </row>
    <row r="335" spans="1:20" ht="20.399999999999999">
      <c r="A335" s="69" t="s">
        <v>43</v>
      </c>
      <c r="B335" s="57"/>
      <c r="C335" s="57" t="s">
        <v>128</v>
      </c>
      <c r="D335" s="57"/>
      <c r="E335" s="57"/>
      <c r="F335" s="57"/>
      <c r="G335" s="57"/>
      <c r="H335" s="57"/>
      <c r="I335" s="57"/>
      <c r="J335" s="56"/>
      <c r="K335" s="54"/>
      <c r="L335" s="363"/>
      <c r="M335" s="54"/>
      <c r="N335" s="51"/>
      <c r="O335" s="50"/>
      <c r="P335" s="51"/>
      <c r="Q335" s="50"/>
      <c r="R335" s="50"/>
      <c r="S335" s="50"/>
      <c r="T335" s="26"/>
    </row>
    <row r="336" spans="1:20" ht="20.399999999999999">
      <c r="A336" s="69"/>
      <c r="B336" s="57"/>
      <c r="C336" s="32" t="s">
        <v>127</v>
      </c>
      <c r="D336" s="57"/>
      <c r="E336" s="57"/>
      <c r="F336" s="57"/>
      <c r="G336" s="57"/>
      <c r="H336" s="57"/>
      <c r="I336" s="57"/>
      <c r="J336" s="56"/>
      <c r="K336" s="54"/>
      <c r="L336" s="363"/>
      <c r="M336" s="54"/>
      <c r="N336" s="51"/>
      <c r="O336" s="50"/>
      <c r="P336" s="51"/>
      <c r="Q336" s="50"/>
      <c r="R336" s="50"/>
      <c r="S336" s="50"/>
      <c r="T336" s="26"/>
    </row>
    <row r="337" spans="1:20" ht="20.399999999999999">
      <c r="A337" s="69" t="s">
        <v>126</v>
      </c>
      <c r="B337" s="57"/>
      <c r="C337" s="48" t="s">
        <v>125</v>
      </c>
      <c r="D337" s="48"/>
      <c r="E337" s="48"/>
      <c r="F337" s="48"/>
      <c r="G337" s="57"/>
      <c r="H337" s="57"/>
      <c r="I337" s="57"/>
      <c r="J337" s="56"/>
      <c r="K337" s="54"/>
      <c r="L337" s="363"/>
      <c r="M337" s="54"/>
      <c r="N337" s="51"/>
      <c r="O337" s="50"/>
      <c r="P337" s="51"/>
      <c r="Q337" s="50"/>
      <c r="R337" s="50"/>
      <c r="S337" s="50"/>
      <c r="T337" s="26"/>
    </row>
    <row r="338" spans="1:20" ht="20.399999999999999">
      <c r="A338" s="69"/>
      <c r="B338" s="57"/>
      <c r="C338" s="48" t="s">
        <v>124</v>
      </c>
      <c r="D338" s="48"/>
      <c r="E338" s="48"/>
      <c r="F338" s="48"/>
      <c r="G338" s="56"/>
      <c r="H338" s="56"/>
      <c r="I338" s="57"/>
      <c r="J338" s="56"/>
      <c r="K338" s="54"/>
      <c r="L338" s="363"/>
      <c r="M338" s="54"/>
      <c r="N338" s="51"/>
      <c r="O338" s="50"/>
      <c r="P338" s="51"/>
      <c r="Q338" s="50"/>
      <c r="R338" s="50"/>
      <c r="S338" s="50"/>
      <c r="T338" s="26"/>
    </row>
    <row r="339" spans="1:20" ht="20.399999999999999">
      <c r="A339" s="69"/>
      <c r="B339" s="57"/>
      <c r="C339" s="48" t="s">
        <v>123</v>
      </c>
      <c r="D339" s="48"/>
      <c r="E339" s="48"/>
      <c r="F339" s="48"/>
      <c r="G339" s="56"/>
      <c r="H339" s="56"/>
      <c r="I339" s="57"/>
      <c r="J339" s="56"/>
      <c r="K339" s="54"/>
      <c r="L339" s="363"/>
      <c r="M339" s="54"/>
      <c r="N339" s="51"/>
      <c r="O339" s="50"/>
      <c r="P339" s="51"/>
      <c r="Q339" s="50"/>
      <c r="R339" s="50"/>
      <c r="S339" s="50"/>
      <c r="T339" s="26"/>
    </row>
    <row r="340" spans="1:20" ht="20.399999999999999">
      <c r="A340" s="69" t="s">
        <v>122</v>
      </c>
      <c r="B340" s="57"/>
      <c r="C340" s="48" t="s">
        <v>121</v>
      </c>
      <c r="D340" s="48"/>
      <c r="E340" s="48"/>
      <c r="F340" s="48"/>
      <c r="G340" s="56"/>
      <c r="H340" s="56"/>
      <c r="I340" s="57"/>
      <c r="J340" s="56"/>
      <c r="K340" s="54"/>
      <c r="L340" s="363"/>
      <c r="M340" s="54"/>
      <c r="N340" s="51"/>
      <c r="O340" s="50"/>
      <c r="P340" s="51"/>
      <c r="Q340" s="50"/>
      <c r="R340" s="50"/>
      <c r="S340" s="50"/>
      <c r="T340" s="26"/>
    </row>
    <row r="341" spans="1:20" ht="20.399999999999999">
      <c r="A341" s="69"/>
      <c r="B341" s="57"/>
      <c r="C341" s="48" t="s">
        <v>120</v>
      </c>
      <c r="D341" s="48"/>
      <c r="E341" s="48"/>
      <c r="F341" s="48"/>
      <c r="G341" s="56"/>
      <c r="H341" s="56"/>
      <c r="I341" s="57"/>
      <c r="J341" s="56"/>
      <c r="K341" s="54"/>
      <c r="L341" s="363"/>
      <c r="M341" s="54"/>
      <c r="N341" s="51"/>
      <c r="O341" s="50"/>
      <c r="P341" s="51"/>
      <c r="Q341" s="50"/>
      <c r="R341" s="50"/>
      <c r="S341" s="50"/>
      <c r="T341" s="26"/>
    </row>
    <row r="342" spans="1:20" ht="20.399999999999999">
      <c r="A342" s="69"/>
      <c r="B342" s="57"/>
      <c r="C342" s="48" t="s">
        <v>119</v>
      </c>
      <c r="D342" s="48"/>
      <c r="E342" s="48"/>
      <c r="F342" s="48"/>
      <c r="G342" s="57"/>
      <c r="H342" s="57"/>
      <c r="I342" s="57"/>
      <c r="J342" s="56"/>
      <c r="K342" s="54"/>
      <c r="L342" s="363"/>
      <c r="M342" s="54"/>
      <c r="N342" s="51"/>
      <c r="O342" s="50"/>
      <c r="P342" s="51"/>
      <c r="Q342" s="50"/>
      <c r="R342" s="50"/>
      <c r="S342" s="50"/>
      <c r="T342" s="26"/>
    </row>
    <row r="343" spans="1:20" ht="20.399999999999999">
      <c r="A343" s="69"/>
      <c r="B343" s="57"/>
      <c r="C343" s="48" t="s">
        <v>118</v>
      </c>
      <c r="D343" s="48"/>
      <c r="E343" s="48"/>
      <c r="F343" s="48"/>
      <c r="G343" s="57"/>
      <c r="H343" s="57"/>
      <c r="I343" s="57"/>
      <c r="J343" s="56"/>
      <c r="K343" s="54"/>
      <c r="L343" s="363"/>
      <c r="M343" s="54"/>
      <c r="N343" s="51"/>
      <c r="O343" s="50"/>
      <c r="P343" s="51"/>
      <c r="Q343" s="50"/>
      <c r="R343" s="50"/>
      <c r="S343" s="50"/>
      <c r="T343" s="26"/>
    </row>
    <row r="344" spans="1:20" ht="20.399999999999999">
      <c r="A344" s="69"/>
      <c r="B344" s="57"/>
      <c r="C344" s="30" t="s">
        <v>117</v>
      </c>
      <c r="D344" s="48"/>
      <c r="E344" s="48"/>
      <c r="F344" s="48"/>
      <c r="G344" s="57"/>
      <c r="H344" s="57"/>
      <c r="I344" s="57"/>
      <c r="J344" s="56"/>
      <c r="K344" s="54"/>
      <c r="L344" s="363"/>
      <c r="M344" s="54"/>
      <c r="N344" s="51"/>
      <c r="O344" s="50"/>
      <c r="P344" s="51"/>
      <c r="Q344" s="50"/>
      <c r="R344" s="50"/>
      <c r="S344" s="50"/>
      <c r="T344" s="26"/>
    </row>
    <row r="345" spans="1:20" ht="20.399999999999999">
      <c r="A345" s="69"/>
      <c r="B345" s="57"/>
      <c r="C345" s="48" t="s">
        <v>116</v>
      </c>
      <c r="D345" s="48"/>
      <c r="E345" s="48"/>
      <c r="F345" s="48"/>
      <c r="G345" s="56"/>
      <c r="H345" s="56"/>
      <c r="I345" s="57"/>
      <c r="J345" s="56"/>
      <c r="K345" s="54"/>
      <c r="L345" s="363"/>
      <c r="M345" s="54"/>
      <c r="N345" s="51"/>
      <c r="O345" s="50"/>
      <c r="P345" s="51"/>
      <c r="Q345" s="50"/>
      <c r="R345" s="50"/>
      <c r="S345" s="50"/>
      <c r="T345" s="26"/>
    </row>
    <row r="346" spans="1:20" ht="20.399999999999999">
      <c r="A346" s="69" t="s">
        <v>5</v>
      </c>
      <c r="B346" s="57"/>
      <c r="C346" s="48" t="s">
        <v>115</v>
      </c>
      <c r="D346" s="48" t="s">
        <v>114</v>
      </c>
      <c r="E346" s="72">
        <v>0</v>
      </c>
      <c r="F346" s="48"/>
      <c r="G346" s="56"/>
      <c r="H346" s="56"/>
      <c r="I346" s="57"/>
      <c r="J346" s="56"/>
      <c r="K346" s="54"/>
      <c r="L346" s="364"/>
      <c r="M346" s="54"/>
      <c r="N346" s="51"/>
      <c r="O346" s="50"/>
      <c r="P346" s="51"/>
      <c r="Q346" s="50"/>
      <c r="R346" s="50"/>
      <c r="S346" s="50"/>
      <c r="T346" s="26"/>
    </row>
    <row r="347" spans="1:20" ht="20.399999999999999">
      <c r="A347" s="69"/>
      <c r="B347" s="57"/>
      <c r="C347" s="48"/>
      <c r="D347" s="48" t="s">
        <v>113</v>
      </c>
      <c r="E347" s="72">
        <v>0</v>
      </c>
      <c r="F347" s="48" t="s">
        <v>112</v>
      </c>
      <c r="G347" s="56"/>
      <c r="H347" s="56"/>
      <c r="I347" s="57"/>
      <c r="J347" s="56"/>
      <c r="K347" s="54"/>
      <c r="L347" s="364"/>
      <c r="M347" s="54"/>
      <c r="N347" s="73"/>
      <c r="O347" s="50"/>
      <c r="P347" s="51"/>
      <c r="Q347" s="50"/>
      <c r="R347" s="50"/>
      <c r="S347" s="50"/>
      <c r="T347" s="26"/>
    </row>
    <row r="348" spans="1:20" ht="20.399999999999999">
      <c r="A348" s="69"/>
      <c r="B348" s="57"/>
      <c r="C348" s="48"/>
      <c r="D348" s="48" t="s">
        <v>111</v>
      </c>
      <c r="E348" s="72">
        <v>0</v>
      </c>
      <c r="F348" s="48" t="s">
        <v>110</v>
      </c>
      <c r="G348" s="56"/>
      <c r="H348" s="56"/>
      <c r="I348" s="57"/>
      <c r="J348" s="56"/>
      <c r="K348" s="54"/>
      <c r="L348" s="364"/>
      <c r="M348" s="54"/>
      <c r="N348" s="51"/>
      <c r="O348" s="50"/>
      <c r="P348" s="51"/>
      <c r="Q348" s="50"/>
      <c r="R348" s="50"/>
      <c r="S348" s="50"/>
      <c r="T348" s="26"/>
    </row>
    <row r="349" spans="1:20" ht="20.399999999999999">
      <c r="A349" s="69" t="s">
        <v>109</v>
      </c>
      <c r="B349" s="57"/>
      <c r="C349" s="48" t="s">
        <v>108</v>
      </c>
      <c r="D349" s="48"/>
      <c r="E349" s="48"/>
      <c r="F349" s="48"/>
      <c r="G349" s="56"/>
      <c r="H349" s="56"/>
      <c r="I349" s="57"/>
      <c r="J349" s="56"/>
      <c r="K349" s="54"/>
      <c r="L349" s="363"/>
      <c r="M349" s="54"/>
      <c r="N349" s="51"/>
      <c r="O349" s="50"/>
      <c r="P349" s="51"/>
      <c r="Q349" s="50"/>
      <c r="R349" s="50"/>
      <c r="S349" s="50"/>
      <c r="T349" s="26"/>
    </row>
    <row r="350" spans="1:20" ht="20.399999999999999">
      <c r="A350" s="69" t="s">
        <v>107</v>
      </c>
      <c r="B350" s="57"/>
      <c r="C350" s="30" t="s">
        <v>106</v>
      </c>
      <c r="D350" s="48"/>
      <c r="E350" s="48"/>
      <c r="F350" s="48"/>
      <c r="G350" s="56"/>
      <c r="H350" s="56"/>
      <c r="I350" s="57"/>
      <c r="J350" s="56"/>
      <c r="K350" s="54"/>
      <c r="L350" s="363"/>
      <c r="M350" s="54"/>
      <c r="N350" s="51"/>
      <c r="O350" s="50"/>
      <c r="P350" s="51"/>
      <c r="Q350" s="50"/>
      <c r="R350" s="50"/>
      <c r="S350" s="50"/>
      <c r="T350" s="26"/>
    </row>
    <row r="351" spans="1:20" ht="20.399999999999999">
      <c r="A351" s="69"/>
      <c r="B351" s="57"/>
      <c r="C351" s="30" t="s">
        <v>105</v>
      </c>
      <c r="D351" s="48"/>
      <c r="E351" s="48"/>
      <c r="F351" s="48"/>
      <c r="G351" s="56"/>
      <c r="H351" s="56"/>
      <c r="I351" s="57"/>
      <c r="J351" s="56"/>
      <c r="K351" s="54"/>
      <c r="L351" s="363"/>
      <c r="M351" s="54"/>
      <c r="N351" s="51"/>
      <c r="O351" s="50"/>
      <c r="P351" s="51"/>
      <c r="Q351" s="50"/>
      <c r="R351" s="50"/>
      <c r="S351" s="50"/>
      <c r="T351" s="26"/>
    </row>
    <row r="352" spans="1:20" ht="20.399999999999999">
      <c r="A352" s="69" t="s">
        <v>104</v>
      </c>
      <c r="B352" s="57"/>
      <c r="C352" s="48" t="s">
        <v>103</v>
      </c>
      <c r="D352" s="48"/>
      <c r="E352" s="48"/>
      <c r="F352" s="48"/>
      <c r="G352" s="56"/>
      <c r="H352" s="56"/>
      <c r="I352" s="57"/>
      <c r="J352" s="56"/>
      <c r="K352" s="54"/>
      <c r="L352" s="363"/>
      <c r="M352" s="54"/>
      <c r="N352" s="51"/>
      <c r="O352" s="50"/>
      <c r="P352" s="51"/>
      <c r="Q352" s="50"/>
      <c r="R352" s="50"/>
      <c r="S352" s="50"/>
      <c r="T352" s="26"/>
    </row>
    <row r="353" spans="1:20" ht="20.399999999999999">
      <c r="A353" s="69"/>
      <c r="B353" s="57"/>
      <c r="C353" s="48" t="s">
        <v>102</v>
      </c>
      <c r="D353" s="48"/>
      <c r="E353" s="48"/>
      <c r="F353" s="48"/>
      <c r="G353" s="56"/>
      <c r="H353" s="56"/>
      <c r="I353" s="57"/>
      <c r="J353" s="56"/>
      <c r="K353" s="54"/>
      <c r="L353" s="363"/>
      <c r="M353" s="54"/>
      <c r="N353" s="51"/>
      <c r="O353" s="50"/>
      <c r="P353" s="51"/>
      <c r="Q353" s="50"/>
      <c r="R353" s="50"/>
      <c r="S353" s="50"/>
      <c r="T353" s="26"/>
    </row>
    <row r="354" spans="1:20" ht="20.399999999999999">
      <c r="A354" s="71"/>
      <c r="B354" s="57"/>
      <c r="C354" s="48" t="s">
        <v>101</v>
      </c>
      <c r="D354" s="48"/>
      <c r="E354" s="48"/>
      <c r="F354" s="48"/>
      <c r="G354" s="56"/>
      <c r="H354" s="56"/>
      <c r="I354" s="57"/>
      <c r="J354" s="56"/>
      <c r="K354" s="54"/>
      <c r="L354" s="363"/>
      <c r="M354" s="54"/>
      <c r="N354" s="51"/>
      <c r="O354" s="50"/>
      <c r="P354" s="51"/>
      <c r="Q354" s="50"/>
      <c r="R354" s="50"/>
      <c r="S354" s="50"/>
      <c r="T354" s="26"/>
    </row>
    <row r="355" spans="1:20" ht="20.399999999999999">
      <c r="A355" s="69" t="s">
        <v>100</v>
      </c>
      <c r="B355" s="57"/>
      <c r="C355" s="48" t="s">
        <v>99</v>
      </c>
      <c r="D355" s="48"/>
      <c r="E355" s="48"/>
      <c r="F355" s="48"/>
      <c r="G355" s="56"/>
      <c r="H355" s="56"/>
      <c r="I355" s="57"/>
      <c r="J355" s="56"/>
      <c r="K355" s="54"/>
      <c r="L355" s="363"/>
      <c r="M355" s="54"/>
      <c r="N355" s="51"/>
      <c r="O355" s="50"/>
      <c r="P355" s="51"/>
      <c r="Q355" s="50"/>
      <c r="R355" s="50"/>
      <c r="S355" s="50"/>
      <c r="T355" s="26"/>
    </row>
    <row r="356" spans="1:20" ht="20.399999999999999">
      <c r="A356" s="69" t="s">
        <v>98</v>
      </c>
      <c r="B356" s="57"/>
      <c r="C356" s="57" t="s">
        <v>97</v>
      </c>
      <c r="D356" s="48"/>
      <c r="E356" s="48"/>
      <c r="F356" s="48"/>
      <c r="G356" s="56"/>
      <c r="H356" s="56"/>
      <c r="I356" s="57"/>
      <c r="J356" s="56"/>
      <c r="K356" s="54"/>
      <c r="L356" s="363"/>
      <c r="M356" s="54"/>
      <c r="N356" s="51"/>
      <c r="O356" s="50"/>
      <c r="P356" s="51"/>
      <c r="Q356" s="50"/>
      <c r="R356" s="50"/>
      <c r="S356" s="50"/>
      <c r="T356" s="26"/>
    </row>
    <row r="357" spans="1:20" ht="20.399999999999999">
      <c r="A357" s="69"/>
      <c r="B357" s="57"/>
      <c r="C357" s="57" t="s">
        <v>96</v>
      </c>
      <c r="D357" s="48"/>
      <c r="E357" s="48"/>
      <c r="F357" s="48"/>
      <c r="G357" s="56"/>
      <c r="H357" s="56"/>
      <c r="I357" s="57"/>
      <c r="J357" s="56"/>
      <c r="K357" s="54"/>
      <c r="L357" s="363"/>
      <c r="M357" s="54"/>
      <c r="N357" s="51"/>
      <c r="O357" s="50"/>
      <c r="P357" s="51"/>
      <c r="Q357" s="50"/>
      <c r="R357" s="50"/>
      <c r="S357" s="50"/>
      <c r="T357" s="26"/>
    </row>
    <row r="358" spans="1:20" ht="20.399999999999999">
      <c r="A358" s="69"/>
      <c r="B358" s="57"/>
      <c r="C358" s="57" t="s">
        <v>95</v>
      </c>
      <c r="D358" s="48"/>
      <c r="E358" s="48"/>
      <c r="F358" s="48"/>
      <c r="G358" s="56"/>
      <c r="H358" s="56"/>
      <c r="I358" s="57"/>
      <c r="J358" s="56"/>
      <c r="K358" s="54"/>
      <c r="L358" s="363"/>
      <c r="M358" s="54"/>
      <c r="N358" s="51"/>
      <c r="O358" s="50"/>
      <c r="P358" s="51"/>
      <c r="Q358" s="50"/>
      <c r="R358" s="50"/>
      <c r="S358" s="50"/>
      <c r="T358" s="26"/>
    </row>
    <row r="359" spans="1:20" ht="20.399999999999999">
      <c r="A359" s="69" t="s">
        <v>94</v>
      </c>
      <c r="B359" s="57"/>
      <c r="C359" s="48" t="s">
        <v>93</v>
      </c>
      <c r="D359" s="48"/>
      <c r="E359" s="48"/>
      <c r="F359" s="48"/>
      <c r="G359" s="56"/>
      <c r="H359" s="56"/>
      <c r="I359" s="57"/>
      <c r="J359" s="56"/>
      <c r="K359" s="54"/>
      <c r="L359" s="363"/>
      <c r="M359" s="54"/>
      <c r="N359" s="51"/>
      <c r="O359" s="50"/>
      <c r="P359" s="51"/>
      <c r="Q359" s="50"/>
      <c r="R359" s="50"/>
      <c r="S359" s="50"/>
      <c r="T359" s="26"/>
    </row>
    <row r="360" spans="1:20" ht="20.399999999999999">
      <c r="A360" s="69"/>
      <c r="B360" s="57"/>
      <c r="C360" s="48" t="s">
        <v>92</v>
      </c>
      <c r="D360" s="48"/>
      <c r="E360" s="48"/>
      <c r="F360" s="48"/>
      <c r="G360" s="56"/>
      <c r="H360" s="56"/>
      <c r="I360" s="57"/>
      <c r="J360" s="56"/>
      <c r="K360" s="54"/>
      <c r="L360" s="363"/>
      <c r="M360" s="54"/>
      <c r="N360" s="51"/>
      <c r="O360" s="50"/>
      <c r="P360" s="51"/>
      <c r="Q360" s="50"/>
      <c r="R360" s="50"/>
      <c r="S360" s="50"/>
      <c r="T360" s="26"/>
    </row>
    <row r="361" spans="1:20" ht="20.399999999999999">
      <c r="A361" s="69" t="s">
        <v>91</v>
      </c>
      <c r="B361" s="57"/>
      <c r="C361" s="48" t="s">
        <v>90</v>
      </c>
      <c r="D361" s="48"/>
      <c r="E361" s="48"/>
      <c r="F361" s="48"/>
      <c r="G361" s="56"/>
      <c r="H361" s="70"/>
      <c r="I361" s="57"/>
      <c r="J361" s="70"/>
      <c r="K361" s="54"/>
      <c r="L361" s="363"/>
      <c r="M361" s="54"/>
      <c r="N361" s="51"/>
      <c r="O361" s="50"/>
      <c r="P361" s="51"/>
      <c r="Q361" s="50"/>
      <c r="R361" s="50"/>
      <c r="S361" s="50"/>
      <c r="T361" s="26"/>
    </row>
    <row r="362" spans="1:20" ht="20.399999999999999">
      <c r="A362" s="69" t="s">
        <v>89</v>
      </c>
      <c r="B362" s="57"/>
      <c r="C362" s="48" t="s">
        <v>88</v>
      </c>
      <c r="D362" s="48"/>
      <c r="E362" s="48"/>
      <c r="F362" s="48"/>
      <c r="G362" s="56"/>
      <c r="H362" s="56"/>
      <c r="I362" s="57"/>
      <c r="J362" s="56"/>
      <c r="K362" s="54"/>
      <c r="L362" s="363"/>
      <c r="M362" s="54"/>
      <c r="N362" s="51"/>
      <c r="O362" s="50"/>
      <c r="P362" s="51"/>
      <c r="Q362" s="50"/>
      <c r="R362" s="50"/>
      <c r="S362" s="50"/>
      <c r="T362" s="26"/>
    </row>
    <row r="363" spans="1:20" ht="20.399999999999999">
      <c r="A363" s="32"/>
      <c r="B363" s="57"/>
      <c r="C363" s="48" t="s">
        <v>87</v>
      </c>
      <c r="D363" s="48"/>
      <c r="E363" s="48"/>
      <c r="F363" s="48"/>
      <c r="G363" s="56"/>
      <c r="H363" s="56"/>
      <c r="I363" s="57"/>
      <c r="J363" s="56"/>
      <c r="K363" s="54"/>
      <c r="L363" s="363"/>
      <c r="M363" s="54"/>
      <c r="N363" s="51"/>
      <c r="O363" s="50"/>
      <c r="P363" s="51"/>
      <c r="Q363" s="50"/>
      <c r="R363" s="50"/>
      <c r="S363" s="50"/>
      <c r="T363" s="26"/>
    </row>
    <row r="364" spans="1:20" ht="20.399999999999999">
      <c r="A364" s="32"/>
      <c r="B364" s="32"/>
      <c r="C364" s="48" t="s">
        <v>86</v>
      </c>
      <c r="D364" s="48"/>
      <c r="E364" s="48"/>
      <c r="F364" s="48"/>
      <c r="G364" s="56"/>
      <c r="H364" s="56"/>
      <c r="I364" s="57"/>
      <c r="J364" s="56"/>
      <c r="K364" s="54"/>
      <c r="L364" s="363"/>
      <c r="M364" s="54"/>
      <c r="N364" s="51"/>
      <c r="O364" s="50"/>
      <c r="P364" s="51"/>
      <c r="Q364" s="50"/>
      <c r="R364" s="50"/>
      <c r="S364" s="50"/>
      <c r="T364" s="26"/>
    </row>
    <row r="365" spans="1:20" ht="20.399999999999999">
      <c r="A365" s="66" t="s">
        <v>85</v>
      </c>
      <c r="B365" s="32"/>
      <c r="C365" s="48" t="s">
        <v>84</v>
      </c>
      <c r="D365" s="48"/>
      <c r="E365" s="48"/>
      <c r="F365" s="48"/>
      <c r="G365" s="56"/>
      <c r="H365" s="56"/>
      <c r="I365" s="57"/>
      <c r="J365" s="56"/>
      <c r="K365" s="54"/>
      <c r="L365" s="363"/>
      <c r="M365" s="54"/>
      <c r="N365" s="51"/>
      <c r="O365" s="50"/>
      <c r="P365" s="51"/>
      <c r="Q365" s="50"/>
      <c r="R365" s="50"/>
      <c r="S365" s="50"/>
      <c r="T365" s="26"/>
    </row>
    <row r="366" spans="1:20" ht="20.399999999999999">
      <c r="A366" s="32"/>
      <c r="B366" s="32"/>
      <c r="C366" s="48" t="s">
        <v>83</v>
      </c>
      <c r="D366" s="65"/>
      <c r="E366" s="48"/>
      <c r="F366" s="48"/>
      <c r="G366" s="56"/>
      <c r="H366" s="56"/>
      <c r="I366" s="57"/>
      <c r="J366" s="56"/>
      <c r="K366" s="54"/>
      <c r="L366" s="365"/>
      <c r="M366" s="54"/>
      <c r="N366" s="51"/>
      <c r="O366" s="50"/>
      <c r="P366" s="51"/>
      <c r="Q366" s="50"/>
      <c r="R366" s="50"/>
      <c r="S366" s="50"/>
      <c r="T366" s="26"/>
    </row>
    <row r="367" spans="1:20" ht="20.399999999999999">
      <c r="A367" s="32"/>
      <c r="B367" s="32"/>
      <c r="C367" s="48" t="s">
        <v>82</v>
      </c>
      <c r="D367" s="48"/>
      <c r="E367" s="48"/>
      <c r="F367" s="48"/>
      <c r="G367" s="57"/>
      <c r="H367" s="57"/>
      <c r="I367" s="57"/>
      <c r="J367" s="56"/>
      <c r="K367" s="54"/>
      <c r="L367" s="363"/>
      <c r="M367" s="54"/>
      <c r="N367" s="53"/>
      <c r="O367" s="52"/>
      <c r="P367" s="51"/>
      <c r="Q367" s="50"/>
      <c r="R367" s="50"/>
      <c r="S367" s="50"/>
      <c r="T367" s="26"/>
    </row>
    <row r="368" spans="1:20" ht="20.399999999999999">
      <c r="A368" s="32"/>
      <c r="B368" s="32"/>
      <c r="C368" s="48" t="s">
        <v>81</v>
      </c>
      <c r="D368" s="48"/>
      <c r="E368" s="65"/>
      <c r="F368" s="48"/>
      <c r="G368" s="57"/>
      <c r="H368" s="57"/>
      <c r="I368" s="57"/>
      <c r="J368" s="56"/>
      <c r="K368" s="54"/>
      <c r="L368" s="363"/>
      <c r="M368" s="54"/>
      <c r="N368" s="53"/>
      <c r="O368" s="52"/>
      <c r="P368" s="51"/>
      <c r="Q368" s="50"/>
      <c r="R368" s="50"/>
      <c r="S368" s="50"/>
      <c r="T368" s="26"/>
    </row>
    <row r="369" spans="1:20" ht="20.399999999999999">
      <c r="A369" s="67" t="s">
        <v>80</v>
      </c>
      <c r="B369" s="43"/>
      <c r="C369" s="38" t="s">
        <v>79</v>
      </c>
      <c r="D369" s="48"/>
      <c r="E369" s="65"/>
      <c r="F369" s="48"/>
      <c r="G369" s="48"/>
      <c r="H369" s="48"/>
      <c r="I369" s="48"/>
      <c r="J369" s="63"/>
      <c r="K369" s="62"/>
      <c r="L369" s="363"/>
      <c r="M369" s="54"/>
      <c r="N369" s="53"/>
      <c r="O369" s="52"/>
      <c r="P369" s="51"/>
      <c r="Q369" s="50"/>
      <c r="R369" s="50"/>
      <c r="S369" s="50"/>
      <c r="T369" s="26"/>
    </row>
    <row r="370" spans="1:20" ht="20.399999999999999">
      <c r="A370" s="67" t="s">
        <v>78</v>
      </c>
      <c r="B370" s="43"/>
      <c r="C370" s="48" t="s">
        <v>77</v>
      </c>
      <c r="D370" s="48"/>
      <c r="E370" s="65"/>
      <c r="F370" s="48"/>
      <c r="G370" s="48"/>
      <c r="H370" s="48"/>
      <c r="I370" s="48"/>
      <c r="J370" s="63"/>
      <c r="K370" s="62"/>
      <c r="L370" s="363"/>
      <c r="M370" s="54"/>
      <c r="N370" s="53"/>
      <c r="O370" s="52"/>
      <c r="P370" s="51"/>
      <c r="Q370" s="50"/>
      <c r="R370" s="50"/>
      <c r="S370" s="50"/>
      <c r="T370" s="26"/>
    </row>
    <row r="371" spans="1:20" ht="20.399999999999999">
      <c r="A371" s="67" t="s">
        <v>76</v>
      </c>
      <c r="B371" s="43"/>
      <c r="C371" s="48" t="s">
        <v>75</v>
      </c>
      <c r="D371" s="48"/>
      <c r="E371" s="65"/>
      <c r="F371" s="48"/>
      <c r="G371" s="48"/>
      <c r="H371" s="48"/>
      <c r="I371" s="48"/>
      <c r="J371" s="63"/>
      <c r="K371" s="62"/>
      <c r="L371" s="363"/>
      <c r="M371" s="54"/>
      <c r="N371" s="53"/>
      <c r="O371" s="52"/>
      <c r="P371" s="51"/>
      <c r="Q371" s="50"/>
      <c r="R371" s="50"/>
      <c r="S371" s="50"/>
      <c r="T371" s="26"/>
    </row>
    <row r="372" spans="1:20" ht="20.399999999999999">
      <c r="A372" s="32"/>
      <c r="B372" s="32"/>
      <c r="C372" s="48" t="s">
        <v>74</v>
      </c>
      <c r="D372" s="48"/>
      <c r="E372" s="65"/>
      <c r="F372" s="48"/>
      <c r="G372" s="48"/>
      <c r="H372" s="48"/>
      <c r="I372" s="48"/>
      <c r="J372" s="63"/>
      <c r="K372" s="54"/>
      <c r="L372" s="363"/>
      <c r="M372" s="54"/>
      <c r="N372" s="53"/>
      <c r="O372" s="52"/>
      <c r="P372" s="51"/>
      <c r="Q372" s="50"/>
      <c r="R372" s="50"/>
      <c r="S372" s="50"/>
      <c r="T372" s="26"/>
    </row>
    <row r="373" spans="1:20" ht="20.399999999999999">
      <c r="A373" s="32"/>
      <c r="B373" s="32"/>
      <c r="C373" s="48" t="s">
        <v>73</v>
      </c>
      <c r="D373" s="48"/>
      <c r="E373" s="65"/>
      <c r="F373" s="48"/>
      <c r="G373" s="48"/>
      <c r="H373" s="48"/>
      <c r="I373" s="48"/>
      <c r="J373" s="63"/>
      <c r="K373" s="54"/>
      <c r="L373" s="363"/>
      <c r="M373" s="54"/>
      <c r="N373" s="53"/>
      <c r="O373" s="52"/>
      <c r="P373" s="51"/>
      <c r="Q373" s="50"/>
      <c r="R373" s="50"/>
      <c r="S373" s="50"/>
      <c r="T373" s="26"/>
    </row>
    <row r="374" spans="1:20" ht="20.399999999999999">
      <c r="A374" s="66" t="s">
        <v>72</v>
      </c>
      <c r="B374" s="32"/>
      <c r="C374" s="30" t="s">
        <v>71</v>
      </c>
      <c r="D374" s="48"/>
      <c r="E374" s="65"/>
      <c r="F374" s="48"/>
      <c r="G374" s="57"/>
      <c r="H374" s="57"/>
      <c r="I374" s="57"/>
      <c r="J374" s="56"/>
      <c r="K374" s="54"/>
      <c r="L374" s="363"/>
      <c r="M374" s="54"/>
      <c r="N374" s="53"/>
      <c r="O374" s="52"/>
      <c r="P374" s="51"/>
      <c r="Q374" s="50"/>
      <c r="R374" s="50"/>
      <c r="S374" s="50"/>
      <c r="T374" s="26"/>
    </row>
    <row r="375" spans="1:20" ht="20.399999999999999">
      <c r="A375" s="32"/>
      <c r="B375" s="32"/>
      <c r="C375" s="48" t="s">
        <v>70</v>
      </c>
      <c r="D375" s="48"/>
      <c r="E375" s="58"/>
      <c r="F375" s="48"/>
      <c r="G375" s="57"/>
      <c r="H375" s="57"/>
      <c r="I375" s="57"/>
      <c r="J375" s="56"/>
      <c r="K375" s="54"/>
      <c r="L375" s="363"/>
      <c r="M375" s="54"/>
      <c r="N375" s="53"/>
      <c r="O375" s="52"/>
      <c r="P375" s="51"/>
      <c r="Q375" s="50"/>
      <c r="R375" s="50"/>
      <c r="S375" s="50"/>
      <c r="T375" s="26"/>
    </row>
    <row r="376" spans="1:20" ht="20.399999999999999">
      <c r="A376" s="32"/>
      <c r="B376" s="32"/>
      <c r="C376" s="48" t="s">
        <v>69</v>
      </c>
      <c r="D376" s="48"/>
      <c r="E376" s="64"/>
      <c r="F376" s="48"/>
      <c r="G376" s="48"/>
      <c r="H376" s="48"/>
      <c r="I376" s="48"/>
      <c r="J376" s="63"/>
      <c r="K376" s="62"/>
      <c r="L376" s="363"/>
      <c r="M376" s="54"/>
      <c r="N376" s="53"/>
      <c r="O376" s="52"/>
      <c r="P376" s="51"/>
      <c r="Q376" s="50"/>
      <c r="R376" s="50"/>
      <c r="S376" s="50"/>
      <c r="T376" s="26"/>
    </row>
    <row r="377" spans="1:20" ht="20.399999999999999">
      <c r="A377" s="60" t="s">
        <v>68</v>
      </c>
      <c r="B377" s="59"/>
      <c r="C377" s="48" t="s">
        <v>67</v>
      </c>
      <c r="D377" s="48"/>
      <c r="E377" s="58"/>
      <c r="F377" s="48"/>
      <c r="G377" s="57"/>
      <c r="H377" s="57"/>
      <c r="I377" s="57"/>
      <c r="J377" s="56"/>
      <c r="K377" s="54"/>
      <c r="L377" s="363"/>
      <c r="M377" s="54"/>
      <c r="N377" s="53"/>
      <c r="O377" s="52"/>
      <c r="P377" s="51"/>
      <c r="Q377" s="50"/>
      <c r="R377" s="50"/>
      <c r="S377" s="50"/>
      <c r="T377" s="26"/>
    </row>
    <row r="378" spans="1:20" ht="20.399999999999999">
      <c r="A378" s="60"/>
      <c r="B378" s="59"/>
      <c r="C378" s="48" t="s">
        <v>66</v>
      </c>
      <c r="D378" s="48"/>
      <c r="E378" s="58"/>
      <c r="F378" s="48"/>
      <c r="G378" s="57"/>
      <c r="H378" s="57"/>
      <c r="I378" s="57"/>
      <c r="J378" s="56"/>
      <c r="K378" s="54"/>
      <c r="L378" s="363"/>
      <c r="M378" s="54"/>
      <c r="N378" s="53"/>
      <c r="O378" s="52"/>
      <c r="P378" s="51"/>
      <c r="Q378" s="50"/>
      <c r="R378" s="50"/>
      <c r="S378" s="50"/>
      <c r="T378" s="26"/>
    </row>
    <row r="379" spans="1:20" ht="20.399999999999999">
      <c r="A379" s="60"/>
      <c r="B379" s="59"/>
      <c r="C379" s="48" t="s">
        <v>65</v>
      </c>
      <c r="D379" s="48"/>
      <c r="E379" s="58"/>
      <c r="F379" s="48"/>
      <c r="G379" s="57"/>
      <c r="H379" s="57"/>
      <c r="I379" s="57"/>
      <c r="J379" s="56"/>
      <c r="K379" s="54"/>
      <c r="L379" s="363"/>
      <c r="M379" s="54"/>
      <c r="N379" s="53"/>
      <c r="O379" s="52"/>
      <c r="P379" s="51"/>
      <c r="Q379" s="50"/>
      <c r="R379" s="50"/>
      <c r="S379" s="50"/>
      <c r="T379" s="26"/>
    </row>
    <row r="380" spans="1:20" ht="20.399999999999999">
      <c r="A380" s="60"/>
      <c r="B380" s="59"/>
      <c r="C380" s="48" t="s">
        <v>64</v>
      </c>
      <c r="D380" s="48"/>
      <c r="E380" s="58"/>
      <c r="F380" s="48"/>
      <c r="G380" s="57"/>
      <c r="H380" s="57"/>
      <c r="I380" s="57"/>
      <c r="J380" s="56"/>
      <c r="K380" s="54"/>
      <c r="L380" s="363"/>
      <c r="M380" s="54"/>
      <c r="N380" s="53"/>
      <c r="O380" s="52"/>
      <c r="P380" s="51"/>
      <c r="Q380" s="50"/>
      <c r="R380" s="50"/>
      <c r="S380" s="50"/>
      <c r="T380" s="26"/>
    </row>
    <row r="381" spans="1:20" ht="20.100000000000001" customHeight="1">
      <c r="A381" s="49" t="s">
        <v>63</v>
      </c>
      <c r="B381" s="28"/>
      <c r="C381" s="30" t="s">
        <v>62</v>
      </c>
      <c r="D381" s="28"/>
      <c r="E381" s="33"/>
      <c r="F381" s="33"/>
      <c r="G381" s="33"/>
      <c r="H381" s="33"/>
      <c r="I381" s="28"/>
      <c r="J381" s="33"/>
      <c r="K381" s="28"/>
      <c r="M381" s="28"/>
      <c r="N381" s="27"/>
      <c r="O381" s="26"/>
      <c r="P381" s="27"/>
      <c r="Q381" s="26"/>
      <c r="R381" s="26"/>
      <c r="S381" s="26"/>
      <c r="T381" s="26"/>
    </row>
    <row r="382" spans="1:20" ht="20.100000000000001" customHeight="1">
      <c r="A382" s="47"/>
      <c r="B382" s="40"/>
      <c r="C382" s="48" t="s">
        <v>61</v>
      </c>
      <c r="D382" s="40"/>
      <c r="E382" s="39"/>
      <c r="F382" s="39"/>
      <c r="G382" s="39"/>
      <c r="H382" s="39"/>
      <c r="I382" s="40"/>
      <c r="J382" s="39"/>
      <c r="K382" s="40"/>
      <c r="M382" s="28"/>
      <c r="N382" s="27"/>
      <c r="O382" s="26"/>
      <c r="P382" s="27"/>
      <c r="Q382" s="26"/>
      <c r="R382" s="26"/>
      <c r="S382" s="26"/>
      <c r="T382" s="26"/>
    </row>
    <row r="383" spans="1:20" ht="20.100000000000001" customHeight="1">
      <c r="A383" s="47" t="s">
        <v>60</v>
      </c>
      <c r="B383" s="40"/>
      <c r="C383" s="30" t="s">
        <v>59</v>
      </c>
      <c r="D383" s="40"/>
      <c r="E383" s="39"/>
      <c r="F383" s="39"/>
      <c r="G383" s="39"/>
      <c r="H383" s="39"/>
      <c r="I383" s="40"/>
      <c r="J383" s="39"/>
      <c r="K383" s="40"/>
      <c r="M383" s="28"/>
      <c r="N383" s="27"/>
      <c r="O383" s="26"/>
      <c r="P383" s="27"/>
      <c r="Q383" s="26"/>
      <c r="R383" s="26"/>
      <c r="S383" s="26"/>
      <c r="T383" s="26"/>
    </row>
    <row r="384" spans="1:20" ht="20.100000000000001" customHeight="1">
      <c r="A384" s="47" t="s">
        <v>58</v>
      </c>
      <c r="B384" s="45"/>
      <c r="C384" s="329" t="s">
        <v>57</v>
      </c>
      <c r="D384" s="330"/>
      <c r="E384" s="330"/>
      <c r="F384" s="330"/>
      <c r="G384" s="330"/>
      <c r="H384" s="330"/>
      <c r="I384" s="330"/>
      <c r="J384" s="330"/>
      <c r="K384" s="330"/>
      <c r="L384" s="367"/>
      <c r="M384" s="28"/>
      <c r="N384" s="27"/>
      <c r="O384" s="26"/>
      <c r="P384" s="27"/>
      <c r="Q384" s="26"/>
      <c r="R384" s="26"/>
      <c r="S384" s="26"/>
      <c r="T384" s="26"/>
    </row>
    <row r="385" spans="1:20" ht="20.100000000000001" customHeight="1">
      <c r="A385" s="46"/>
      <c r="B385" s="45"/>
      <c r="C385" s="329" t="s">
        <v>56</v>
      </c>
      <c r="D385" s="330"/>
      <c r="E385" s="330"/>
      <c r="F385" s="330"/>
      <c r="G385" s="330"/>
      <c r="H385" s="330"/>
      <c r="I385" s="330"/>
      <c r="J385" s="330"/>
      <c r="K385" s="330"/>
      <c r="L385" s="367"/>
      <c r="M385" s="28"/>
      <c r="N385" s="27"/>
      <c r="O385" s="26"/>
      <c r="P385" s="27"/>
      <c r="Q385" s="26"/>
      <c r="R385" s="26"/>
      <c r="S385" s="26"/>
      <c r="T385" s="26"/>
    </row>
    <row r="386" spans="1:20" ht="20.100000000000001" customHeight="1">
      <c r="A386" s="46"/>
      <c r="B386" s="45"/>
      <c r="C386" s="329" t="s">
        <v>55</v>
      </c>
      <c r="D386" s="330"/>
      <c r="E386" s="330"/>
      <c r="F386" s="330"/>
      <c r="G386" s="330"/>
      <c r="H386" s="330"/>
      <c r="I386" s="330"/>
      <c r="J386" s="330"/>
      <c r="K386" s="330"/>
      <c r="L386" s="367"/>
      <c r="M386" s="28"/>
      <c r="N386" s="27"/>
      <c r="O386" s="26"/>
      <c r="P386" s="27"/>
      <c r="Q386" s="26"/>
      <c r="R386" s="26"/>
      <c r="S386" s="26"/>
      <c r="T386" s="26"/>
    </row>
    <row r="387" spans="1:20" ht="20.100000000000001" customHeight="1">
      <c r="A387" s="46"/>
      <c r="B387" s="45"/>
      <c r="C387" s="329" t="s">
        <v>54</v>
      </c>
      <c r="D387" s="330"/>
      <c r="E387" s="330"/>
      <c r="F387" s="330"/>
      <c r="G387" s="330"/>
      <c r="H387" s="330"/>
      <c r="I387" s="330"/>
      <c r="J387" s="330"/>
      <c r="K387" s="330"/>
      <c r="L387" s="367"/>
      <c r="M387" s="28"/>
      <c r="N387" s="27"/>
      <c r="O387" s="26"/>
      <c r="P387" s="27"/>
      <c r="Q387" s="26"/>
      <c r="R387" s="26"/>
      <c r="S387" s="26"/>
      <c r="T387" s="26"/>
    </row>
    <row r="388" spans="1:20" ht="19.5" customHeight="1">
      <c r="A388" s="44" t="s">
        <v>53</v>
      </c>
      <c r="B388" s="43"/>
      <c r="C388" s="30" t="s">
        <v>52</v>
      </c>
      <c r="D388" s="42"/>
      <c r="E388" s="41"/>
      <c r="F388" s="41"/>
      <c r="G388" s="41"/>
      <c r="H388" s="41"/>
      <c r="I388" s="42"/>
      <c r="J388" s="41"/>
      <c r="K388" s="42"/>
      <c r="L388" s="368"/>
      <c r="M388" s="28"/>
      <c r="N388" s="27"/>
      <c r="O388" s="26"/>
      <c r="P388" s="27"/>
      <c r="Q388" s="26"/>
      <c r="R388" s="26"/>
      <c r="S388" s="26"/>
      <c r="T388" s="26"/>
    </row>
    <row r="389" spans="1:20" ht="19.5" customHeight="1">
      <c r="A389" s="32"/>
      <c r="B389" s="32"/>
      <c r="C389" s="30" t="s">
        <v>51</v>
      </c>
      <c r="D389" s="40"/>
      <c r="E389" s="39"/>
      <c r="F389" s="39"/>
      <c r="G389" s="39"/>
      <c r="H389" s="39"/>
      <c r="I389" s="40"/>
      <c r="J389" s="39"/>
      <c r="K389" s="40"/>
      <c r="M389" s="28"/>
      <c r="N389" s="27"/>
      <c r="O389" s="26"/>
      <c r="P389" s="27"/>
      <c r="Q389" s="26"/>
      <c r="R389" s="26"/>
      <c r="S389" s="26"/>
      <c r="T389" s="26"/>
    </row>
    <row r="390" spans="1:20" ht="19.5" customHeight="1">
      <c r="A390" s="32"/>
      <c r="B390" s="32"/>
      <c r="C390" s="30" t="s">
        <v>50</v>
      </c>
      <c r="D390" s="35"/>
      <c r="E390" s="35"/>
      <c r="F390" s="35"/>
      <c r="G390" s="35"/>
      <c r="H390" s="35"/>
      <c r="I390" s="35"/>
      <c r="J390" s="36"/>
      <c r="K390" s="35"/>
      <c r="L390" s="331"/>
      <c r="M390" s="37"/>
      <c r="N390" s="27"/>
      <c r="O390" s="26"/>
      <c r="P390" s="27"/>
      <c r="Q390" s="26"/>
      <c r="R390" s="26"/>
      <c r="S390" s="26"/>
      <c r="T390" s="26"/>
    </row>
    <row r="391" spans="1:20" ht="19.5" customHeight="1">
      <c r="A391" s="31" t="s">
        <v>49</v>
      </c>
      <c r="B391" s="32"/>
      <c r="C391" s="30" t="s">
        <v>48</v>
      </c>
      <c r="D391" s="35"/>
      <c r="E391" s="35"/>
      <c r="F391" s="35"/>
      <c r="G391" s="35"/>
      <c r="H391" s="35"/>
      <c r="I391" s="35"/>
      <c r="J391" s="36"/>
      <c r="K391" s="35"/>
      <c r="L391" s="331"/>
      <c r="M391" s="34"/>
      <c r="N391" s="27"/>
      <c r="O391" s="26"/>
      <c r="P391" s="27"/>
      <c r="Q391" s="26"/>
      <c r="R391" s="26"/>
      <c r="S391" s="26"/>
      <c r="T391" s="26"/>
    </row>
    <row r="392" spans="1:20" ht="19.5" customHeight="1">
      <c r="A392" s="32"/>
      <c r="B392" s="32"/>
      <c r="C392" s="30" t="s">
        <v>47</v>
      </c>
      <c r="D392" s="28"/>
      <c r="E392" s="28"/>
      <c r="F392" s="28"/>
      <c r="G392" s="28"/>
      <c r="H392" s="28"/>
      <c r="I392" s="28"/>
      <c r="J392" s="33"/>
      <c r="K392" s="28"/>
      <c r="L392" s="369"/>
      <c r="M392" s="28"/>
      <c r="N392" s="26"/>
      <c r="O392" s="26"/>
      <c r="P392" s="27"/>
      <c r="Q392" s="26"/>
      <c r="R392" s="26"/>
      <c r="S392" s="26"/>
      <c r="T392" s="26"/>
    </row>
    <row r="393" spans="1:20" ht="19.5" customHeight="1">
      <c r="A393" s="32"/>
      <c r="B393" s="32"/>
      <c r="C393" s="30" t="s">
        <v>46</v>
      </c>
      <c r="D393" s="28"/>
      <c r="E393" s="28"/>
      <c r="F393" s="28"/>
      <c r="G393" s="28"/>
      <c r="H393" s="28"/>
      <c r="I393" s="28"/>
      <c r="J393" s="28"/>
      <c r="K393" s="28"/>
      <c r="L393" s="369"/>
      <c r="M393" s="28"/>
      <c r="N393" s="26"/>
      <c r="O393" s="26"/>
      <c r="P393" s="27"/>
      <c r="Q393" s="26"/>
      <c r="R393" s="26"/>
      <c r="S393" s="26"/>
      <c r="T393" s="26"/>
    </row>
    <row r="394" spans="1:20" ht="15" customHeight="1">
      <c r="A394" s="31" t="s">
        <v>45</v>
      </c>
      <c r="B394" s="28"/>
      <c r="C394" s="30" t="s">
        <v>44</v>
      </c>
      <c r="D394" s="28"/>
      <c r="E394" s="28"/>
      <c r="F394" s="28"/>
      <c r="G394" s="28"/>
      <c r="H394" s="28"/>
      <c r="I394" s="28"/>
      <c r="J394" s="28"/>
      <c r="K394" s="28"/>
      <c r="L394" s="369"/>
      <c r="M394" s="28"/>
      <c r="N394" s="26"/>
      <c r="O394" s="26"/>
      <c r="P394" s="27"/>
      <c r="Q394" s="26"/>
      <c r="R394" s="26"/>
      <c r="S394" s="26"/>
      <c r="T394" s="26"/>
    </row>
    <row r="395" spans="1:20" ht="15" customHeight="1">
      <c r="A395" s="29"/>
      <c r="B395" s="28"/>
      <c r="C395" s="28"/>
      <c r="D395" s="28"/>
      <c r="E395" s="28"/>
      <c r="F395" s="28"/>
      <c r="G395" s="28"/>
      <c r="H395" s="28"/>
      <c r="I395" s="28"/>
      <c r="J395" s="28"/>
      <c r="K395" s="28"/>
      <c r="L395" s="369"/>
      <c r="M395" s="28"/>
      <c r="N395" s="26"/>
      <c r="O395" s="26"/>
      <c r="P395" s="27"/>
      <c r="Q395" s="26"/>
      <c r="R395" s="26"/>
      <c r="S395" s="26"/>
      <c r="T395" s="26"/>
    </row>
    <row r="396" spans="1:20" ht="15" customHeight="1">
      <c r="A396" s="29"/>
      <c r="B396" s="28"/>
      <c r="C396" s="28"/>
      <c r="D396" s="28"/>
      <c r="E396" s="28"/>
      <c r="F396" s="28"/>
      <c r="G396" s="28"/>
      <c r="H396" s="28"/>
      <c r="I396" s="28"/>
      <c r="J396" s="28"/>
      <c r="K396" s="28"/>
      <c r="L396" s="369"/>
      <c r="M396" s="28"/>
      <c r="N396" s="26"/>
      <c r="O396" s="26"/>
      <c r="P396" s="27"/>
      <c r="Q396" s="26"/>
      <c r="R396" s="26"/>
      <c r="S396" s="26"/>
      <c r="T396" s="26"/>
    </row>
    <row r="397" spans="1:20" ht="15" customHeight="1">
      <c r="A397" s="29"/>
      <c r="B397" s="28"/>
      <c r="C397" s="28"/>
      <c r="D397" s="28"/>
      <c r="E397" s="28"/>
      <c r="F397" s="28"/>
      <c r="G397" s="28"/>
      <c r="H397" s="28"/>
      <c r="I397" s="28"/>
      <c r="J397" s="28"/>
      <c r="K397" s="28"/>
      <c r="L397" s="369"/>
      <c r="M397" s="28"/>
      <c r="N397" s="26"/>
      <c r="O397" s="26"/>
      <c r="P397" s="27"/>
      <c r="Q397" s="26"/>
      <c r="R397" s="26"/>
      <c r="S397" s="26"/>
      <c r="T397" s="26"/>
    </row>
    <row r="398" spans="1:20" ht="15" customHeight="1">
      <c r="A398" s="29"/>
      <c r="B398" s="28"/>
      <c r="C398" s="28"/>
      <c r="D398" s="28"/>
      <c r="E398" s="28"/>
      <c r="F398" s="28"/>
      <c r="G398" s="28"/>
      <c r="H398" s="28"/>
      <c r="I398" s="28"/>
      <c r="J398" s="28"/>
      <c r="K398" s="28"/>
      <c r="L398" s="369"/>
      <c r="M398" s="28"/>
      <c r="N398" s="26"/>
      <c r="O398" s="26"/>
      <c r="P398" s="27"/>
      <c r="Q398" s="26"/>
      <c r="R398" s="26"/>
      <c r="S398" s="26"/>
      <c r="T398" s="26"/>
    </row>
    <row r="399" spans="1:20" ht="15" customHeight="1">
      <c r="A399" s="29"/>
      <c r="B399" s="28"/>
      <c r="C399" s="28"/>
      <c r="D399" s="28"/>
      <c r="E399" s="28"/>
      <c r="F399" s="28"/>
      <c r="G399" s="28"/>
      <c r="H399" s="28"/>
      <c r="I399" s="28"/>
      <c r="J399" s="28"/>
      <c r="K399" s="28"/>
      <c r="L399" s="369"/>
      <c r="M399" s="28"/>
      <c r="N399" s="26"/>
      <c r="O399" s="26"/>
      <c r="P399" s="27"/>
      <c r="Q399" s="26"/>
      <c r="R399" s="26"/>
      <c r="S399" s="26"/>
      <c r="T399" s="26"/>
    </row>
    <row r="400" spans="1:20" ht="15" customHeight="1">
      <c r="A400" s="29"/>
      <c r="B400" s="28"/>
      <c r="C400" s="28"/>
      <c r="D400" s="28"/>
      <c r="E400" s="28"/>
      <c r="F400" s="28"/>
      <c r="G400" s="28"/>
      <c r="H400" s="28"/>
      <c r="I400" s="28"/>
      <c r="J400" s="28"/>
      <c r="K400" s="28"/>
      <c r="L400" s="369"/>
      <c r="M400" s="28"/>
      <c r="N400" s="26"/>
      <c r="O400" s="26"/>
      <c r="P400" s="27"/>
      <c r="Q400" s="26"/>
      <c r="R400" s="26"/>
      <c r="S400" s="26"/>
      <c r="T400" s="26"/>
    </row>
    <row r="401" spans="1:20" ht="15" customHeight="1">
      <c r="A401" s="29"/>
      <c r="B401" s="28"/>
      <c r="C401" s="28"/>
      <c r="D401" s="28"/>
      <c r="E401" s="28"/>
      <c r="F401" s="28"/>
      <c r="G401" s="28"/>
      <c r="H401" s="28"/>
      <c r="I401" s="28"/>
      <c r="J401" s="28"/>
      <c r="K401" s="28"/>
      <c r="L401" s="369"/>
      <c r="M401" s="28"/>
      <c r="N401" s="26"/>
      <c r="O401" s="26"/>
      <c r="P401" s="27"/>
      <c r="Q401" s="26"/>
      <c r="R401" s="26"/>
      <c r="S401" s="26"/>
      <c r="T401" s="26"/>
    </row>
    <row r="402" spans="1:20" ht="15" customHeight="1">
      <c r="A402" s="29"/>
      <c r="B402" s="28"/>
      <c r="C402" s="28"/>
      <c r="D402" s="28"/>
      <c r="E402" s="28"/>
      <c r="F402" s="28"/>
      <c r="G402" s="28"/>
      <c r="H402" s="28"/>
      <c r="I402" s="28"/>
      <c r="J402" s="28"/>
      <c r="K402" s="28"/>
      <c r="L402" s="369"/>
      <c r="M402" s="28"/>
      <c r="N402" s="26"/>
      <c r="O402" s="26"/>
      <c r="P402" s="27"/>
      <c r="Q402" s="26"/>
      <c r="R402" s="26"/>
      <c r="S402" s="26"/>
      <c r="T402" s="26"/>
    </row>
    <row r="403" spans="1:20" ht="15" customHeight="1">
      <c r="A403" s="29"/>
      <c r="B403" s="28"/>
      <c r="C403" s="28"/>
      <c r="D403" s="28"/>
      <c r="E403" s="28"/>
      <c r="F403" s="28"/>
      <c r="G403" s="28"/>
      <c r="H403" s="28"/>
      <c r="I403" s="28"/>
      <c r="J403" s="28"/>
      <c r="K403" s="28"/>
      <c r="L403" s="369"/>
      <c r="M403" s="28"/>
      <c r="N403" s="26"/>
      <c r="O403" s="26"/>
      <c r="P403" s="27"/>
      <c r="Q403" s="26"/>
      <c r="R403" s="26"/>
      <c r="S403" s="26"/>
      <c r="T403" s="26"/>
    </row>
    <row r="404" spans="1:20">
      <c r="A404" s="29"/>
      <c r="B404" s="28"/>
      <c r="C404" s="28"/>
      <c r="D404" s="28"/>
      <c r="E404" s="28"/>
      <c r="F404" s="28"/>
      <c r="G404" s="28"/>
      <c r="H404" s="28"/>
      <c r="I404" s="28"/>
      <c r="J404" s="28"/>
      <c r="K404" s="28"/>
      <c r="L404" s="369"/>
      <c r="M404" s="28"/>
      <c r="N404" s="26"/>
      <c r="O404" s="26"/>
      <c r="P404" s="27"/>
      <c r="Q404" s="26"/>
      <c r="R404" s="26"/>
      <c r="S404" s="26"/>
      <c r="T404" s="26"/>
    </row>
    <row r="405" spans="1:20">
      <c r="A405" s="29"/>
      <c r="B405" s="28"/>
      <c r="C405" s="28"/>
      <c r="D405" s="28"/>
      <c r="E405" s="28"/>
      <c r="F405" s="28"/>
      <c r="G405" s="28"/>
      <c r="H405" s="28"/>
      <c r="I405" s="28"/>
      <c r="J405" s="28"/>
      <c r="K405" s="28"/>
      <c r="L405" s="369"/>
      <c r="M405" s="28"/>
      <c r="N405" s="26"/>
      <c r="O405" s="26"/>
      <c r="P405" s="27"/>
      <c r="Q405" s="26"/>
      <c r="R405" s="26"/>
      <c r="S405" s="26"/>
      <c r="T405" s="26"/>
    </row>
    <row r="406" spans="1:20">
      <c r="A406" s="29"/>
      <c r="B406" s="28"/>
      <c r="C406" s="28"/>
      <c r="D406" s="28"/>
      <c r="E406" s="28"/>
      <c r="F406" s="28"/>
      <c r="G406" s="28"/>
      <c r="H406" s="28"/>
      <c r="I406" s="28"/>
      <c r="J406" s="28"/>
      <c r="K406" s="28"/>
      <c r="L406" s="369"/>
      <c r="M406" s="28"/>
      <c r="N406" s="26"/>
      <c r="O406" s="26"/>
      <c r="P406" s="27"/>
      <c r="Q406" s="26"/>
      <c r="R406" s="26"/>
      <c r="S406" s="26"/>
      <c r="T406" s="26"/>
    </row>
    <row r="407" spans="1:20">
      <c r="A407" s="29"/>
      <c r="B407" s="28"/>
      <c r="C407" s="28"/>
      <c r="D407" s="28"/>
      <c r="E407" s="28"/>
      <c r="F407" s="28"/>
      <c r="G407" s="28"/>
      <c r="H407" s="28"/>
      <c r="I407" s="28"/>
      <c r="J407" s="28"/>
      <c r="K407" s="28"/>
      <c r="L407" s="369"/>
      <c r="M407" s="28"/>
      <c r="N407" s="26"/>
      <c r="O407" s="26"/>
      <c r="P407" s="27"/>
      <c r="Q407" s="26"/>
      <c r="R407" s="26"/>
      <c r="S407" s="26"/>
      <c r="T407" s="26"/>
    </row>
    <row r="408" spans="1:20">
      <c r="A408" s="29"/>
      <c r="B408" s="28"/>
      <c r="C408" s="28"/>
      <c r="D408" s="28"/>
      <c r="E408" s="28"/>
      <c r="F408" s="28"/>
      <c r="G408" s="28"/>
      <c r="H408" s="28"/>
      <c r="I408" s="28"/>
      <c r="J408" s="28"/>
      <c r="K408" s="28"/>
      <c r="L408" s="369"/>
      <c r="M408" s="28"/>
      <c r="N408" s="26"/>
      <c r="O408" s="26"/>
      <c r="P408" s="27"/>
      <c r="Q408" s="26"/>
      <c r="R408" s="26"/>
      <c r="S408" s="26"/>
      <c r="T408" s="26"/>
    </row>
    <row r="409" spans="1:20">
      <c r="A409" s="29"/>
      <c r="B409" s="28"/>
      <c r="C409" s="28"/>
      <c r="D409" s="28"/>
      <c r="E409" s="28"/>
      <c r="F409" s="28"/>
      <c r="G409" s="28"/>
      <c r="H409" s="28"/>
      <c r="I409" s="28"/>
      <c r="J409" s="28"/>
      <c r="K409" s="28"/>
      <c r="L409" s="369"/>
      <c r="M409" s="28"/>
      <c r="N409" s="26"/>
      <c r="O409" s="26"/>
      <c r="P409" s="27"/>
      <c r="Q409" s="26"/>
      <c r="R409" s="26"/>
      <c r="S409" s="26"/>
      <c r="T409" s="26"/>
    </row>
    <row r="410" spans="1:20">
      <c r="A410" s="29"/>
      <c r="B410" s="28"/>
      <c r="C410" s="28"/>
      <c r="D410" s="28"/>
      <c r="E410" s="28"/>
      <c r="F410" s="28"/>
      <c r="G410" s="28"/>
      <c r="H410" s="28"/>
      <c r="I410" s="28"/>
      <c r="J410" s="28"/>
      <c r="K410" s="28"/>
      <c r="L410" s="369"/>
      <c r="M410" s="28"/>
      <c r="N410" s="26"/>
      <c r="O410" s="26"/>
      <c r="P410" s="27"/>
      <c r="Q410" s="26"/>
      <c r="R410" s="26"/>
      <c r="S410" s="26"/>
      <c r="T410" s="26"/>
    </row>
    <row r="411" spans="1:20">
      <c r="A411" s="29"/>
      <c r="B411" s="28"/>
      <c r="C411" s="28"/>
      <c r="D411" s="28"/>
      <c r="E411" s="28"/>
      <c r="F411" s="28"/>
      <c r="G411" s="28"/>
      <c r="H411" s="28"/>
      <c r="I411" s="28"/>
      <c r="J411" s="28"/>
      <c r="K411" s="28"/>
      <c r="L411" s="369"/>
      <c r="M411" s="28"/>
      <c r="N411" s="26"/>
      <c r="O411" s="26"/>
      <c r="P411" s="27"/>
      <c r="Q411" s="26"/>
      <c r="R411" s="26"/>
      <c r="S411" s="26"/>
      <c r="T411" s="26"/>
    </row>
    <row r="412" spans="1:20">
      <c r="A412" s="29"/>
      <c r="B412" s="28"/>
      <c r="C412" s="28"/>
      <c r="D412" s="28"/>
      <c r="E412" s="28"/>
      <c r="F412" s="28"/>
      <c r="G412" s="28"/>
      <c r="H412" s="28"/>
      <c r="I412" s="28"/>
      <c r="J412" s="28"/>
      <c r="K412" s="28"/>
      <c r="L412" s="369"/>
      <c r="M412" s="28"/>
      <c r="N412" s="26"/>
      <c r="O412" s="26"/>
      <c r="P412" s="27"/>
      <c r="Q412" s="26"/>
      <c r="R412" s="26"/>
      <c r="S412" s="26"/>
      <c r="T412" s="26"/>
    </row>
    <row r="413" spans="1:20">
      <c r="A413" s="29"/>
      <c r="B413" s="28"/>
      <c r="C413" s="28"/>
      <c r="D413" s="28"/>
      <c r="E413" s="28"/>
      <c r="F413" s="28"/>
      <c r="G413" s="28"/>
      <c r="H413" s="28"/>
      <c r="I413" s="28"/>
      <c r="J413" s="28"/>
      <c r="K413" s="28"/>
      <c r="L413" s="369"/>
      <c r="M413" s="28"/>
      <c r="N413" s="26"/>
      <c r="O413" s="26"/>
      <c r="P413" s="27"/>
      <c r="Q413" s="26"/>
      <c r="R413" s="26"/>
      <c r="S413" s="26"/>
      <c r="T413" s="26"/>
    </row>
    <row r="414" spans="1:20">
      <c r="A414" s="29"/>
      <c r="B414" s="28"/>
      <c r="C414" s="28"/>
      <c r="D414" s="28"/>
      <c r="E414" s="28"/>
      <c r="F414" s="28"/>
      <c r="G414" s="28"/>
      <c r="H414" s="28"/>
      <c r="I414" s="28"/>
      <c r="J414" s="28"/>
      <c r="K414" s="28"/>
      <c r="L414" s="369"/>
      <c r="M414" s="28"/>
      <c r="N414" s="26"/>
      <c r="O414" s="26"/>
      <c r="P414" s="27"/>
      <c r="Q414" s="26"/>
      <c r="R414" s="26"/>
      <c r="S414" s="26"/>
      <c r="T414" s="26"/>
    </row>
    <row r="415" spans="1:20">
      <c r="C415" s="28"/>
      <c r="D415" s="28"/>
      <c r="E415" s="28"/>
      <c r="F415" s="28"/>
      <c r="G415" s="28"/>
      <c r="H415" s="28"/>
      <c r="I415" s="28"/>
      <c r="J415" s="28"/>
      <c r="K415" s="28"/>
      <c r="L415" s="369"/>
      <c r="M415" s="28"/>
      <c r="N415" s="26"/>
      <c r="O415" s="26"/>
      <c r="P415" s="27"/>
      <c r="Q415" s="26"/>
      <c r="R415" s="26"/>
      <c r="S415" s="26"/>
      <c r="T415" s="26"/>
    </row>
    <row r="416" spans="1:20">
      <c r="C416" s="28"/>
      <c r="D416" s="28"/>
      <c r="E416" s="28"/>
      <c r="F416" s="28"/>
      <c r="G416" s="28"/>
      <c r="H416" s="28"/>
      <c r="I416" s="28"/>
      <c r="J416" s="28"/>
      <c r="K416" s="28"/>
      <c r="L416" s="369"/>
      <c r="M416" s="28"/>
      <c r="N416" s="26"/>
      <c r="O416" s="26"/>
      <c r="P416" s="27"/>
      <c r="Q416" s="26"/>
      <c r="R416" s="26"/>
      <c r="S416" s="26"/>
      <c r="T416" s="26"/>
    </row>
    <row r="417" spans="3:20">
      <c r="C417" s="28"/>
      <c r="D417" s="28"/>
      <c r="E417" s="28"/>
      <c r="F417" s="28"/>
      <c r="G417" s="28"/>
      <c r="H417" s="28"/>
      <c r="I417" s="28"/>
      <c r="J417" s="28"/>
      <c r="K417" s="28"/>
      <c r="L417" s="369"/>
      <c r="M417" s="28"/>
      <c r="N417" s="26"/>
      <c r="O417" s="26"/>
      <c r="P417" s="27"/>
      <c r="Q417" s="26"/>
      <c r="R417" s="26"/>
      <c r="S417" s="26"/>
      <c r="T417" s="26"/>
    </row>
    <row r="418" spans="3:20">
      <c r="C418" s="28"/>
      <c r="D418" s="28"/>
      <c r="E418" s="28"/>
      <c r="F418" s="28"/>
      <c r="G418" s="28"/>
      <c r="H418" s="28"/>
      <c r="I418" s="28"/>
      <c r="J418" s="28"/>
      <c r="K418" s="28"/>
      <c r="L418" s="369"/>
      <c r="M418" s="28"/>
      <c r="N418" s="26"/>
      <c r="O418" s="26"/>
      <c r="P418" s="27"/>
      <c r="Q418" s="26"/>
      <c r="R418" s="26"/>
      <c r="S418" s="26"/>
      <c r="T418" s="26"/>
    </row>
    <row r="419" spans="3:20">
      <c r="C419" s="28"/>
      <c r="D419" s="28"/>
      <c r="E419" s="28"/>
      <c r="F419" s="28"/>
      <c r="G419" s="28"/>
      <c r="H419" s="28"/>
      <c r="I419" s="28"/>
      <c r="J419" s="28"/>
      <c r="K419" s="28"/>
      <c r="L419" s="369"/>
      <c r="M419" s="28"/>
      <c r="N419" s="26"/>
      <c r="O419" s="26"/>
      <c r="P419" s="27"/>
      <c r="Q419" s="26"/>
      <c r="R419" s="26"/>
      <c r="S419" s="26"/>
      <c r="T419" s="26"/>
    </row>
    <row r="420" spans="3:20">
      <c r="C420" s="28"/>
      <c r="D420" s="28"/>
      <c r="E420" s="28"/>
      <c r="F420" s="28"/>
      <c r="G420" s="28"/>
      <c r="H420" s="28"/>
      <c r="I420" s="28"/>
      <c r="J420" s="28"/>
      <c r="K420" s="28"/>
      <c r="L420" s="369"/>
      <c r="M420" s="28"/>
      <c r="N420" s="26"/>
      <c r="O420" s="26"/>
      <c r="P420" s="27"/>
      <c r="Q420" s="26"/>
      <c r="R420" s="26"/>
      <c r="S420" s="26"/>
      <c r="T420" s="26"/>
    </row>
    <row r="421" spans="3:20">
      <c r="C421" s="28"/>
      <c r="D421" s="28"/>
      <c r="E421" s="28"/>
      <c r="F421" s="28"/>
      <c r="G421" s="28"/>
      <c r="H421" s="28"/>
      <c r="I421" s="28"/>
      <c r="J421" s="28"/>
      <c r="K421" s="28"/>
      <c r="L421" s="369"/>
      <c r="M421" s="28"/>
      <c r="N421" s="26"/>
      <c r="O421" s="26"/>
      <c r="P421" s="27"/>
      <c r="Q421" s="26"/>
      <c r="R421" s="26"/>
      <c r="S421" s="26"/>
      <c r="T421" s="26"/>
    </row>
    <row r="422" spans="3:20">
      <c r="C422" s="28"/>
      <c r="D422" s="28"/>
      <c r="E422" s="28"/>
      <c r="F422" s="28"/>
      <c r="G422" s="28"/>
      <c r="H422" s="28"/>
      <c r="I422" s="28"/>
      <c r="J422" s="28"/>
      <c r="K422" s="28"/>
      <c r="L422" s="369"/>
      <c r="M422" s="28"/>
      <c r="N422" s="26"/>
      <c r="O422" s="26"/>
      <c r="P422" s="27"/>
      <c r="Q422" s="26"/>
      <c r="R422" s="26"/>
      <c r="S422" s="26"/>
      <c r="T422" s="26"/>
    </row>
    <row r="423" spans="3:20">
      <c r="C423" s="28"/>
      <c r="D423" s="28"/>
      <c r="E423" s="28"/>
      <c r="F423" s="28"/>
      <c r="G423" s="28"/>
      <c r="H423" s="28"/>
      <c r="I423" s="28"/>
      <c r="J423" s="28"/>
      <c r="K423" s="28"/>
      <c r="L423" s="369"/>
      <c r="M423" s="28"/>
      <c r="N423" s="26"/>
      <c r="O423" s="26"/>
      <c r="P423" s="27"/>
      <c r="Q423" s="26"/>
      <c r="R423" s="26"/>
      <c r="S423" s="26"/>
      <c r="T423" s="26"/>
    </row>
  </sheetData>
  <mergeCells count="8">
    <mergeCell ref="N243:S243"/>
    <mergeCell ref="K310:M310"/>
    <mergeCell ref="L311:M311"/>
    <mergeCell ref="L1:M1"/>
    <mergeCell ref="L75:M75"/>
    <mergeCell ref="L144:M144"/>
    <mergeCell ref="K223:M223"/>
    <mergeCell ref="L224:M224"/>
  </mergeCells>
  <conditionalFormatting sqref="N38 N32:N35">
    <cfRule type="cellIs" dxfId="1" priority="1" stopIfTrue="1" operator="equal">
      <formula>"ERROR MW detail"</formula>
    </cfRule>
  </conditionalFormatting>
  <pageMargins left="0.56999999999999995" right="0.3" top="0.75" bottom="0.5" header="0.28000000000000003" footer="0.08"/>
  <pageSetup scale="54" fitToHeight="5" orientation="portrait" r:id="rId1"/>
  <headerFooter alignWithMargins="0"/>
  <rowBreaks count="5" manualBreakCount="5">
    <brk id="74" max="12" man="1"/>
    <brk id="143" max="12" man="1"/>
    <brk id="222" max="12" man="1"/>
    <brk id="309" max="12" man="1"/>
    <brk id="394" max="12"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BO315"/>
  <sheetViews>
    <sheetView topLeftCell="F1" zoomScale="60" zoomScaleNormal="60" zoomScaleSheetLayoutView="55" workbookViewId="0">
      <selection activeCell="I71" sqref="I71"/>
    </sheetView>
  </sheetViews>
  <sheetFormatPr defaultColWidth="10.88671875" defaultRowHeight="15"/>
  <cols>
    <col min="1" max="1" width="7.33203125" style="371" customWidth="1"/>
    <col min="2" max="2" width="1.77734375" style="371" customWidth="1"/>
    <col min="3" max="3" width="32.77734375" style="371" customWidth="1"/>
    <col min="4" max="4" width="14.88671875" style="371" bestFit="1" customWidth="1"/>
    <col min="5" max="5" width="17.6640625" style="371" customWidth="1"/>
    <col min="6" max="6" width="15.88671875" style="371" customWidth="1"/>
    <col min="7" max="7" width="17.21875" style="371" customWidth="1"/>
    <col min="8" max="8" width="17" style="371" customWidth="1"/>
    <col min="9" max="10" width="15.6640625" style="371" customWidth="1"/>
    <col min="11" max="11" width="17.33203125" style="371" customWidth="1"/>
    <col min="12" max="12" width="18.21875" style="371" customWidth="1"/>
    <col min="13" max="13" width="15.6640625" style="371" customWidth="1"/>
    <col min="14" max="14" width="17" style="371" customWidth="1"/>
    <col min="15" max="15" width="20.88671875" style="371" customWidth="1"/>
    <col min="16" max="16" width="18.88671875" style="371" bestFit="1" customWidth="1"/>
    <col min="17" max="17" width="17.5546875" style="371" customWidth="1"/>
    <col min="18" max="16384" width="10.88671875" style="371"/>
  </cols>
  <sheetData>
    <row r="1" spans="1:65" ht="15.6">
      <c r="A1" s="370"/>
      <c r="N1" s="372"/>
      <c r="O1" s="373"/>
    </row>
    <row r="2" spans="1:65" ht="15.6">
      <c r="A2" s="370"/>
      <c r="N2" s="372"/>
      <c r="O2" s="373"/>
    </row>
    <row r="4" spans="1:65">
      <c r="N4" s="373" t="s">
        <v>472</v>
      </c>
      <c r="O4" s="373"/>
    </row>
    <row r="5" spans="1:65">
      <c r="C5" s="374" t="s">
        <v>473</v>
      </c>
      <c r="D5" s="374"/>
      <c r="E5" s="374"/>
      <c r="F5" s="374"/>
      <c r="G5" s="375" t="s">
        <v>18</v>
      </c>
      <c r="H5" s="374"/>
      <c r="I5" s="374"/>
      <c r="J5" s="374"/>
      <c r="K5" s="376"/>
      <c r="M5" s="377"/>
      <c r="N5" s="378" t="s">
        <v>641</v>
      </c>
      <c r="O5" s="378"/>
      <c r="P5" s="379"/>
      <c r="Q5" s="380"/>
      <c r="R5" s="379"/>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row>
    <row r="6" spans="1:65">
      <c r="C6" s="374"/>
      <c r="D6" s="374"/>
      <c r="E6" s="381" t="s">
        <v>5</v>
      </c>
      <c r="F6" s="381"/>
      <c r="G6" s="381" t="s">
        <v>475</v>
      </c>
      <c r="H6" s="381"/>
      <c r="I6" s="381"/>
      <c r="J6" s="381"/>
      <c r="K6" s="376"/>
      <c r="M6" s="377"/>
      <c r="N6" s="376"/>
      <c r="O6" s="376"/>
      <c r="P6" s="379"/>
      <c r="Q6" s="382"/>
      <c r="R6" s="379"/>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row>
    <row r="7" spans="1:65">
      <c r="C7" s="377"/>
      <c r="D7" s="377"/>
      <c r="E7" s="377"/>
      <c r="F7" s="377"/>
      <c r="G7" s="377"/>
      <c r="H7" s="377"/>
      <c r="I7" s="377"/>
      <c r="J7" s="377"/>
      <c r="K7" s="377"/>
      <c r="M7" s="377"/>
      <c r="N7" s="377" t="s">
        <v>476</v>
      </c>
      <c r="O7" s="377"/>
      <c r="P7" s="379"/>
      <c r="Q7" s="380"/>
      <c r="R7" s="379"/>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1:65">
      <c r="A8" s="383"/>
      <c r="C8" s="377"/>
      <c r="D8" s="377"/>
      <c r="E8" s="377"/>
      <c r="F8" s="377"/>
      <c r="G8" s="384" t="s">
        <v>19</v>
      </c>
      <c r="H8" s="377"/>
      <c r="I8" s="377"/>
      <c r="J8" s="377"/>
      <c r="K8" s="377"/>
      <c r="L8" s="377"/>
      <c r="M8" s="377"/>
      <c r="N8" s="377"/>
      <c r="O8" s="377"/>
      <c r="P8" s="379"/>
      <c r="Q8" s="380"/>
      <c r="R8" s="379"/>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c r="A9" s="383"/>
      <c r="C9" s="377"/>
      <c r="D9" s="377"/>
      <c r="E9" s="377"/>
      <c r="F9" s="377"/>
      <c r="G9" s="385"/>
      <c r="H9" s="377"/>
      <c r="I9" s="377"/>
      <c r="J9" s="377"/>
      <c r="K9" s="377"/>
      <c r="L9" s="377"/>
      <c r="M9" s="377"/>
      <c r="N9" s="377"/>
      <c r="O9" s="377"/>
      <c r="P9" s="379"/>
      <c r="Q9" s="380"/>
      <c r="R9" s="379"/>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c r="A10" s="383"/>
      <c r="C10" s="377" t="s">
        <v>477</v>
      </c>
      <c r="D10" s="377"/>
      <c r="E10" s="377"/>
      <c r="F10" s="377"/>
      <c r="G10" s="385"/>
      <c r="H10" s="377"/>
      <c r="I10" s="377"/>
      <c r="J10" s="377"/>
      <c r="K10" s="377"/>
      <c r="L10" s="377"/>
      <c r="M10" s="377"/>
      <c r="N10" s="377"/>
      <c r="O10" s="377"/>
      <c r="P10" s="379"/>
      <c r="Q10" s="380"/>
      <c r="R10" s="37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c r="A11" s="383"/>
      <c r="C11" s="377"/>
      <c r="D11" s="377"/>
      <c r="E11" s="377"/>
      <c r="F11" s="377"/>
      <c r="G11" s="385"/>
      <c r="L11" s="377"/>
      <c r="M11" s="377"/>
      <c r="N11" s="377"/>
      <c r="O11" s="377"/>
      <c r="P11" s="379"/>
      <c r="Q11" s="379"/>
      <c r="R11" s="37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c r="A12" s="383"/>
      <c r="C12" s="377"/>
      <c r="D12" s="377"/>
      <c r="E12" s="377"/>
      <c r="F12" s="377"/>
      <c r="G12" s="377"/>
      <c r="L12" s="386"/>
      <c r="M12" s="377"/>
      <c r="N12" s="377"/>
      <c r="O12" s="377"/>
      <c r="P12" s="379"/>
      <c r="Q12" s="379"/>
      <c r="R12" s="37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c r="C13" s="387" t="s">
        <v>20</v>
      </c>
      <c r="D13" s="387"/>
      <c r="E13" s="387" t="s">
        <v>21</v>
      </c>
      <c r="F13" s="387"/>
      <c r="G13" s="387" t="s">
        <v>22</v>
      </c>
      <c r="L13" s="388" t="s">
        <v>23</v>
      </c>
      <c r="M13" s="381"/>
      <c r="N13" s="388"/>
      <c r="O13" s="388"/>
      <c r="P13" s="389"/>
      <c r="Q13" s="388"/>
      <c r="R13" s="390"/>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ht="15.6">
      <c r="C14" s="391"/>
      <c r="D14" s="391"/>
      <c r="E14" s="392" t="s">
        <v>24</v>
      </c>
      <c r="F14" s="392"/>
      <c r="G14" s="381"/>
      <c r="M14" s="381"/>
      <c r="P14" s="389"/>
      <c r="Q14" s="393"/>
      <c r="R14" s="390"/>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5.6">
      <c r="A15" s="383" t="s">
        <v>25</v>
      </c>
      <c r="C15" s="391"/>
      <c r="D15" s="391"/>
      <c r="E15" s="394" t="s">
        <v>478</v>
      </c>
      <c r="F15" s="394"/>
      <c r="G15" s="395" t="s">
        <v>26</v>
      </c>
      <c r="L15" s="395" t="s">
        <v>27</v>
      </c>
      <c r="M15" s="381"/>
      <c r="P15" s="379"/>
      <c r="Q15" s="396"/>
      <c r="R15" s="390"/>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5.6">
      <c r="A16" s="383" t="s">
        <v>28</v>
      </c>
      <c r="C16" s="397"/>
      <c r="D16" s="397"/>
      <c r="E16" s="381"/>
      <c r="F16" s="381"/>
      <c r="G16" s="381"/>
      <c r="L16" s="381"/>
      <c r="M16" s="381"/>
      <c r="N16" s="381"/>
      <c r="O16" s="381"/>
      <c r="P16" s="379"/>
      <c r="Q16" s="389"/>
      <c r="R16" s="390"/>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ht="15.6">
      <c r="A17" s="398"/>
      <c r="C17" s="391"/>
      <c r="D17" s="391"/>
      <c r="E17" s="381"/>
      <c r="F17" s="381"/>
      <c r="G17" s="381"/>
      <c r="L17" s="381"/>
      <c r="M17" s="381"/>
      <c r="N17" s="381"/>
      <c r="O17" s="381"/>
      <c r="P17" s="379"/>
      <c r="Q17" s="389"/>
      <c r="R17" s="390"/>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c r="A18" s="399">
        <v>1</v>
      </c>
      <c r="C18" s="391" t="s">
        <v>479</v>
      </c>
      <c r="D18" s="391"/>
      <c r="E18" s="400" t="s">
        <v>480</v>
      </c>
      <c r="F18" s="400"/>
      <c r="G18" s="622">
        <f>763843682+115782462-6563846</f>
        <v>873062298</v>
      </c>
      <c r="M18" s="381"/>
      <c r="N18" s="381"/>
      <c r="O18" s="381"/>
      <c r="P18" s="379"/>
      <c r="Q18" s="389"/>
      <c r="R18" s="390"/>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c r="A19" s="399">
        <v>2</v>
      </c>
      <c r="C19" s="391" t="s">
        <v>481</v>
      </c>
      <c r="D19" s="391"/>
      <c r="E19" s="400" t="s">
        <v>482</v>
      </c>
      <c r="F19" s="400"/>
      <c r="G19" s="623">
        <f>497423568+115782462-6563846</f>
        <v>606642184</v>
      </c>
      <c r="M19" s="381"/>
      <c r="N19" s="381"/>
      <c r="O19" s="381"/>
      <c r="P19" s="379"/>
      <c r="Q19" s="389"/>
      <c r="R19" s="390"/>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c r="A20" s="399"/>
      <c r="E20" s="400"/>
      <c r="F20" s="400"/>
      <c r="M20" s="381"/>
      <c r="N20" s="381"/>
      <c r="O20" s="381"/>
      <c r="P20" s="379"/>
      <c r="Q20" s="389"/>
      <c r="R20" s="390"/>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c r="A21" s="399"/>
      <c r="C21" s="391" t="s">
        <v>483</v>
      </c>
      <c r="D21" s="391"/>
      <c r="E21" s="400"/>
      <c r="F21" s="400"/>
      <c r="G21" s="381"/>
      <c r="L21" s="381"/>
      <c r="M21" s="381"/>
      <c r="N21" s="381"/>
      <c r="O21" s="381"/>
      <c r="P21" s="389"/>
      <c r="Q21" s="389"/>
      <c r="R21" s="390"/>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c r="A22" s="399">
        <v>3</v>
      </c>
      <c r="C22" s="391" t="s">
        <v>484</v>
      </c>
      <c r="D22" s="391"/>
      <c r="E22" s="400" t="s">
        <v>485</v>
      </c>
      <c r="F22" s="400"/>
      <c r="G22" s="622">
        <v>53267913</v>
      </c>
      <c r="M22" s="381"/>
      <c r="N22" s="381"/>
      <c r="O22" s="381"/>
      <c r="P22" s="389"/>
      <c r="Q22" s="389"/>
      <c r="R22" s="390"/>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ht="15.6">
      <c r="A23" s="399">
        <v>4</v>
      </c>
      <c r="C23" s="391" t="s">
        <v>486</v>
      </c>
      <c r="D23" s="391"/>
      <c r="E23" s="400" t="s">
        <v>487</v>
      </c>
      <c r="F23" s="400"/>
      <c r="G23" s="403">
        <f>IF(G22=0,0,G22/G18)</f>
        <v>6.10127285555973E-2</v>
      </c>
      <c r="L23" s="404">
        <f>G23</f>
        <v>6.10127285555973E-2</v>
      </c>
      <c r="M23" s="381"/>
      <c r="N23" s="405"/>
      <c r="O23" s="405"/>
      <c r="P23" s="406"/>
      <c r="Q23" s="407"/>
      <c r="R23" s="390"/>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5.6">
      <c r="A24" s="399"/>
      <c r="C24" s="391"/>
      <c r="D24" s="391"/>
      <c r="E24" s="400"/>
      <c r="F24" s="400"/>
      <c r="G24" s="403"/>
      <c r="L24" s="404"/>
      <c r="M24" s="381"/>
      <c r="N24" s="405"/>
      <c r="O24" s="405"/>
      <c r="P24" s="406"/>
      <c r="Q24" s="407"/>
      <c r="R24" s="390"/>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ht="15.6">
      <c r="A25" s="408"/>
      <c r="B25" s="24"/>
      <c r="C25" s="391" t="s">
        <v>488</v>
      </c>
      <c r="D25" s="391"/>
      <c r="E25" s="409"/>
      <c r="F25" s="409"/>
      <c r="G25" s="381"/>
      <c r="H25" s="24"/>
      <c r="I25" s="24"/>
      <c r="J25" s="24"/>
      <c r="K25" s="24"/>
      <c r="L25" s="381"/>
      <c r="M25" s="381"/>
      <c r="N25" s="405"/>
      <c r="O25" s="405"/>
      <c r="P25" s="406"/>
      <c r="Q25" s="407"/>
      <c r="R25" s="390"/>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5.6">
      <c r="A26" s="408" t="s">
        <v>489</v>
      </c>
      <c r="B26" s="24"/>
      <c r="C26" s="391" t="s">
        <v>490</v>
      </c>
      <c r="D26" s="391"/>
      <c r="E26" s="400" t="s">
        <v>491</v>
      </c>
      <c r="F26" s="400"/>
      <c r="G26" s="622">
        <v>3518775</v>
      </c>
      <c r="H26" s="24"/>
      <c r="I26" s="24"/>
      <c r="J26" s="24"/>
      <c r="K26" s="24"/>
      <c r="L26" s="24"/>
      <c r="M26" s="381"/>
      <c r="N26" s="405"/>
      <c r="O26" s="405"/>
      <c r="P26" s="406"/>
      <c r="Q26" s="407"/>
      <c r="R26" s="390"/>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5.6">
      <c r="A27" s="408" t="s">
        <v>492</v>
      </c>
      <c r="B27" s="24"/>
      <c r="C27" s="391" t="s">
        <v>493</v>
      </c>
      <c r="D27" s="391"/>
      <c r="E27" s="400" t="s">
        <v>494</v>
      </c>
      <c r="F27" s="400"/>
      <c r="G27" s="403">
        <f>IF(G26=0,0,G26/G18)</f>
        <v>4.0303824916741509E-3</v>
      </c>
      <c r="H27" s="24"/>
      <c r="I27" s="24"/>
      <c r="J27" s="24"/>
      <c r="K27" s="24"/>
      <c r="L27" s="404">
        <f>G27</f>
        <v>4.0303824916741509E-3</v>
      </c>
      <c r="M27" s="381"/>
      <c r="N27" s="405"/>
      <c r="O27" s="405"/>
      <c r="P27" s="406"/>
      <c r="Q27" s="407"/>
      <c r="R27" s="390"/>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ht="15.6">
      <c r="A28" s="399"/>
      <c r="C28" s="391"/>
      <c r="D28" s="391"/>
      <c r="E28" s="400"/>
      <c r="F28" s="400"/>
      <c r="G28" s="403"/>
      <c r="L28" s="404"/>
      <c r="M28" s="381"/>
      <c r="N28" s="405"/>
      <c r="O28" s="405"/>
      <c r="P28" s="406"/>
      <c r="Q28" s="407"/>
      <c r="R28" s="390"/>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c r="A29" s="410"/>
      <c r="C29" s="391" t="s">
        <v>495</v>
      </c>
      <c r="D29" s="391"/>
      <c r="E29" s="409"/>
      <c r="F29" s="409"/>
      <c r="G29" s="381"/>
      <c r="L29" s="381"/>
      <c r="M29" s="381"/>
      <c r="N29" s="381"/>
      <c r="O29" s="381"/>
      <c r="P29" s="389"/>
      <c r="Q29" s="381"/>
      <c r="R29" s="390"/>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ht="15.6">
      <c r="A30" s="410" t="s">
        <v>496</v>
      </c>
      <c r="C30" s="391" t="s">
        <v>497</v>
      </c>
      <c r="D30" s="391"/>
      <c r="E30" s="400" t="s">
        <v>498</v>
      </c>
      <c r="F30" s="400"/>
      <c r="G30" s="622">
        <v>2007156</v>
      </c>
      <c r="M30" s="381"/>
      <c r="N30" s="411"/>
      <c r="O30" s="411"/>
      <c r="P30" s="389"/>
      <c r="Q30" s="412"/>
      <c r="R30" s="390"/>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5.6">
      <c r="A31" s="410" t="s">
        <v>499</v>
      </c>
      <c r="C31" s="391" t="s">
        <v>500</v>
      </c>
      <c r="D31" s="391"/>
      <c r="E31" s="400" t="s">
        <v>501</v>
      </c>
      <c r="F31" s="400"/>
      <c r="G31" s="403">
        <f>IF(G30=0,0,G30/G18)</f>
        <v>2.2989837089494843E-3</v>
      </c>
      <c r="L31" s="404">
        <f>G31</f>
        <v>2.2989837089494843E-3</v>
      </c>
      <c r="M31" s="381"/>
      <c r="N31" s="405"/>
      <c r="O31" s="405"/>
      <c r="P31" s="389"/>
      <c r="Q31" s="407"/>
      <c r="R31" s="390"/>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410"/>
      <c r="C32" s="391"/>
      <c r="D32" s="391"/>
      <c r="E32" s="400"/>
      <c r="F32" s="400"/>
      <c r="G32" s="381"/>
      <c r="L32" s="381"/>
      <c r="M32" s="381"/>
      <c r="R32" s="390"/>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5.6">
      <c r="A33" s="413" t="s">
        <v>502</v>
      </c>
      <c r="B33" s="414"/>
      <c r="C33" s="397" t="s">
        <v>503</v>
      </c>
      <c r="D33" s="397"/>
      <c r="E33" s="392" t="s">
        <v>504</v>
      </c>
      <c r="F33" s="392"/>
      <c r="G33" s="415"/>
      <c r="L33" s="416">
        <f>L23+L27+L31</f>
        <v>6.7342094756220938E-2</v>
      </c>
      <c r="M33" s="381"/>
      <c r="R33" s="390"/>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c r="A34" s="410"/>
      <c r="C34" s="391"/>
      <c r="D34" s="391"/>
      <c r="E34" s="400"/>
      <c r="F34" s="400"/>
      <c r="G34" s="381"/>
      <c r="L34" s="381"/>
      <c r="M34" s="381"/>
      <c r="N34" s="381"/>
      <c r="O34" s="381"/>
      <c r="P34" s="389"/>
      <c r="Q34" s="417"/>
      <c r="R34" s="390"/>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c r="A35" s="408"/>
      <c r="B35" s="418"/>
      <c r="C35" s="381" t="s">
        <v>505</v>
      </c>
      <c r="D35" s="381"/>
      <c r="E35" s="400"/>
      <c r="F35" s="400"/>
      <c r="G35" s="381"/>
      <c r="L35" s="381"/>
      <c r="M35" s="419"/>
      <c r="N35" s="418"/>
      <c r="O35" s="418"/>
      <c r="R35" s="389" t="s">
        <v>5</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c r="A36" s="410" t="s">
        <v>506</v>
      </c>
      <c r="B36" s="418"/>
      <c r="C36" s="381" t="s">
        <v>29</v>
      </c>
      <c r="D36" s="381"/>
      <c r="E36" s="400" t="s">
        <v>507</v>
      </c>
      <c r="F36" s="400"/>
      <c r="G36" s="401">
        <v>0</v>
      </c>
      <c r="L36" s="381"/>
      <c r="M36" s="419"/>
      <c r="N36" s="418"/>
      <c r="O36" s="418"/>
      <c r="R36" s="389"/>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5.6">
      <c r="A37" s="410" t="s">
        <v>508</v>
      </c>
      <c r="B37" s="418"/>
      <c r="C37" s="381" t="s">
        <v>509</v>
      </c>
      <c r="D37" s="381"/>
      <c r="E37" s="400" t="s">
        <v>510</v>
      </c>
      <c r="F37" s="400"/>
      <c r="G37" s="403">
        <f>G36/G19</f>
        <v>0</v>
      </c>
      <c r="L37" s="404">
        <f>G37</f>
        <v>0</v>
      </c>
      <c r="M37" s="419"/>
      <c r="N37" s="418"/>
      <c r="O37" s="418"/>
      <c r="P37" s="389"/>
      <c r="Q37" s="389"/>
      <c r="R37" s="389"/>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410"/>
      <c r="C38" s="381"/>
      <c r="D38" s="381"/>
      <c r="E38" s="400"/>
      <c r="F38" s="400"/>
      <c r="G38" s="381"/>
      <c r="L38" s="381"/>
      <c r="M38" s="381"/>
      <c r="P38" s="379"/>
      <c r="Q38" s="389"/>
      <c r="R38" s="390"/>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c r="A39" s="410"/>
      <c r="C39" s="391" t="s">
        <v>30</v>
      </c>
      <c r="D39" s="391"/>
      <c r="E39" s="420"/>
      <c r="F39" s="420"/>
      <c r="M39" s="381"/>
      <c r="P39" s="389"/>
      <c r="Q39" s="389"/>
      <c r="R39" s="390"/>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c r="A40" s="410" t="s">
        <v>511</v>
      </c>
      <c r="C40" s="391" t="s">
        <v>512</v>
      </c>
      <c r="D40" s="391"/>
      <c r="E40" s="400" t="s">
        <v>513</v>
      </c>
      <c r="F40" s="400"/>
      <c r="G40" s="622">
        <v>43152091</v>
      </c>
      <c r="L40" s="381"/>
      <c r="M40" s="381"/>
      <c r="P40" s="389"/>
      <c r="Q40" s="389"/>
      <c r="R40" s="390"/>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5.6">
      <c r="A41" s="410" t="s">
        <v>514</v>
      </c>
      <c r="B41" s="418"/>
      <c r="C41" s="381" t="s">
        <v>515</v>
      </c>
      <c r="D41" s="381"/>
      <c r="E41" s="400" t="s">
        <v>516</v>
      </c>
      <c r="F41" s="400"/>
      <c r="G41" s="421">
        <f>G40/G19</f>
        <v>7.113269096367357E-2</v>
      </c>
      <c r="L41" s="404">
        <f>G41</f>
        <v>7.113269096367357E-2</v>
      </c>
      <c r="M41" s="381"/>
      <c r="Q41" s="422"/>
      <c r="R41" s="389"/>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c r="A42" s="410"/>
      <c r="C42" s="391"/>
      <c r="D42" s="391"/>
      <c r="E42" s="400"/>
      <c r="F42" s="400"/>
      <c r="G42" s="381"/>
      <c r="L42" s="381"/>
      <c r="M42" s="381"/>
      <c r="N42" s="420"/>
      <c r="O42" s="420"/>
      <c r="P42" s="389"/>
      <c r="Q42" s="389"/>
      <c r="R42" s="390"/>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5.6">
      <c r="A43" s="413" t="s">
        <v>517</v>
      </c>
      <c r="B43" s="414"/>
      <c r="C43" s="397" t="s">
        <v>518</v>
      </c>
      <c r="D43" s="397"/>
      <c r="E43" s="392" t="s">
        <v>519</v>
      </c>
      <c r="F43" s="392"/>
      <c r="G43" s="415"/>
      <c r="L43" s="416">
        <f>L37+L41</f>
        <v>7.113269096367357E-2</v>
      </c>
      <c r="M43" s="381"/>
      <c r="N43" s="420"/>
      <c r="O43" s="420"/>
      <c r="P43" s="389"/>
      <c r="Q43" s="389"/>
      <c r="R43" s="390"/>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c r="M44" s="423"/>
      <c r="N44" s="423"/>
      <c r="O44" s="423"/>
      <c r="P44" s="389"/>
      <c r="Q44" s="389"/>
      <c r="R44" s="390"/>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ht="15.6">
      <c r="A45" s="424" t="s">
        <v>520</v>
      </c>
      <c r="B45" s="414"/>
      <c r="C45" s="415" t="s">
        <v>521</v>
      </c>
      <c r="D45" s="24"/>
      <c r="E45" s="400" t="s">
        <v>522</v>
      </c>
      <c r="G45" s="607">
        <v>4.1900000000000001E-3</v>
      </c>
      <c r="L45" s="426">
        <f>G45</f>
        <v>4.1900000000000001E-3</v>
      </c>
      <c r="M45" s="423"/>
      <c r="N45" s="423"/>
      <c r="O45" s="423"/>
      <c r="P45" s="389"/>
      <c r="Q45" s="389"/>
      <c r="R45" s="390"/>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5.6">
      <c r="A46" s="414"/>
      <c r="B46" s="414"/>
      <c r="C46" s="427"/>
      <c r="M46" s="423"/>
      <c r="N46" s="423"/>
      <c r="O46" s="423"/>
      <c r="P46" s="389"/>
      <c r="Q46" s="389"/>
      <c r="R46" s="390"/>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c r="M47" s="377"/>
      <c r="N47" s="377"/>
      <c r="O47" s="377"/>
      <c r="P47" s="390"/>
      <c r="Q47" s="390"/>
      <c r="R47" s="390"/>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c r="M48" s="381"/>
      <c r="N48" s="381"/>
      <c r="O48" s="381"/>
      <c r="P48" s="389"/>
      <c r="Q48" s="379"/>
      <c r="R48" s="390"/>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ht="15.6">
      <c r="M49" s="381"/>
      <c r="N49" s="405"/>
      <c r="O49" s="405"/>
      <c r="P49" s="389"/>
      <c r="Q49" s="389"/>
      <c r="R49" s="389"/>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ht="15.6">
      <c r="M50" s="381"/>
      <c r="N50" s="405"/>
      <c r="O50" s="405"/>
      <c r="P50" s="389"/>
      <c r="Q50" s="389"/>
      <c r="R50" s="389"/>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5.6">
      <c r="M51" s="381"/>
      <c r="N51" s="405"/>
      <c r="O51" s="405"/>
      <c r="P51" s="389"/>
      <c r="Q51" s="389"/>
      <c r="R51" s="389"/>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5.6">
      <c r="A52" s="408"/>
      <c r="B52" s="418"/>
      <c r="C52" s="428"/>
      <c r="D52" s="428"/>
      <c r="E52" s="409"/>
      <c r="F52" s="409"/>
      <c r="G52" s="381"/>
      <c r="H52" s="428"/>
      <c r="I52" s="428"/>
      <c r="J52" s="403"/>
      <c r="K52" s="428"/>
      <c r="L52" s="381"/>
      <c r="M52" s="381"/>
      <c r="N52" s="405"/>
      <c r="O52" s="405"/>
      <c r="P52" s="389"/>
      <c r="Q52" s="389"/>
      <c r="R52" s="389"/>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ht="15.6">
      <c r="A53" s="408"/>
      <c r="B53" s="418"/>
      <c r="C53" s="428"/>
      <c r="D53" s="428"/>
      <c r="E53" s="409"/>
      <c r="F53" s="409"/>
      <c r="G53" s="381"/>
      <c r="H53" s="428"/>
      <c r="I53" s="428"/>
      <c r="J53" s="403"/>
      <c r="K53" s="428"/>
      <c r="L53" s="381"/>
      <c r="M53" s="381"/>
      <c r="N53" s="405"/>
      <c r="O53" s="405"/>
      <c r="P53" s="389"/>
      <c r="Q53" s="389"/>
      <c r="R53" s="389"/>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5.6">
      <c r="A54" s="429"/>
      <c r="B54" s="24"/>
      <c r="C54" s="408"/>
      <c r="D54" s="408"/>
      <c r="E54" s="409"/>
      <c r="F54" s="409"/>
      <c r="G54" s="381"/>
      <c r="H54" s="428"/>
      <c r="I54" s="428"/>
      <c r="J54" s="403"/>
      <c r="K54" s="428"/>
      <c r="M54" s="381"/>
      <c r="N54" s="430"/>
      <c r="O54" s="431"/>
      <c r="P54" s="432"/>
      <c r="Q54" s="389"/>
      <c r="R54" s="389"/>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5.6">
      <c r="A55" s="429"/>
      <c r="B55" s="24"/>
      <c r="C55" s="408"/>
      <c r="D55" s="408"/>
      <c r="E55" s="409"/>
      <c r="F55" s="409"/>
      <c r="G55" s="381"/>
      <c r="H55" s="428"/>
      <c r="I55" s="428"/>
      <c r="J55" s="403"/>
      <c r="K55" s="428"/>
      <c r="M55" s="381"/>
      <c r="N55" s="405"/>
      <c r="O55" s="405"/>
      <c r="P55" s="432"/>
      <c r="Q55" s="389"/>
      <c r="R55" s="389"/>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5.6">
      <c r="A56" s="433"/>
      <c r="B56" s="24"/>
      <c r="C56" s="408"/>
      <c r="D56" s="408"/>
      <c r="E56" s="409"/>
      <c r="F56" s="409"/>
      <c r="G56" s="381"/>
      <c r="H56" s="428"/>
      <c r="I56" s="428"/>
      <c r="J56" s="403"/>
      <c r="K56" s="428"/>
      <c r="M56" s="381"/>
      <c r="N56" s="405"/>
      <c r="O56" s="405"/>
      <c r="P56" s="432"/>
      <c r="Q56" s="389"/>
      <c r="R56" s="389"/>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c r="A57" s="383"/>
      <c r="C57" s="428"/>
      <c r="D57" s="428"/>
      <c r="E57" s="428"/>
      <c r="F57" s="428"/>
      <c r="G57" s="381"/>
      <c r="H57" s="428"/>
      <c r="I57" s="428"/>
      <c r="J57" s="428"/>
      <c r="K57" s="428"/>
      <c r="M57" s="381"/>
      <c r="N57" s="381"/>
      <c r="O57" s="381"/>
      <c r="P57" s="389"/>
      <c r="Q57" s="389"/>
      <c r="R57" s="389" t="s">
        <v>5</v>
      </c>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5.6">
      <c r="A58" s="370"/>
      <c r="N58" s="372"/>
      <c r="O58" s="373"/>
    </row>
    <row r="59" spans="1:65" ht="15.6">
      <c r="A59" s="370"/>
      <c r="N59" s="372"/>
      <c r="O59" s="373"/>
    </row>
    <row r="61" spans="1:65">
      <c r="A61" s="383"/>
      <c r="C61" s="428"/>
      <c r="D61" s="428"/>
      <c r="E61" s="428"/>
      <c r="F61" s="428"/>
      <c r="G61" s="381"/>
      <c r="H61" s="428"/>
      <c r="I61" s="428"/>
      <c r="J61" s="428"/>
      <c r="K61" s="428"/>
      <c r="M61" s="381"/>
      <c r="O61" s="373"/>
      <c r="P61" s="389"/>
      <c r="Q61" s="373" t="s">
        <v>472</v>
      </c>
      <c r="R61" s="390"/>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c r="A62" s="383"/>
      <c r="C62" s="391" t="str">
        <f>C5</f>
        <v>Formula Rate calculation</v>
      </c>
      <c r="D62" s="391"/>
      <c r="E62" s="428"/>
      <c r="F62" s="428"/>
      <c r="G62" s="428" t="str">
        <f>G5</f>
        <v xml:space="preserve">     Rate Formula Template</v>
      </c>
      <c r="H62" s="428"/>
      <c r="I62" s="428"/>
      <c r="J62" s="428"/>
      <c r="K62" s="428"/>
      <c r="M62" s="381"/>
      <c r="O62" s="434"/>
      <c r="P62" s="389"/>
      <c r="Q62" s="434" t="str">
        <f>N5</f>
        <v>For the 12 months ended 12/31/13</v>
      </c>
      <c r="R62" s="390"/>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c r="A63" s="383"/>
      <c r="C63" s="391"/>
      <c r="D63" s="391"/>
      <c r="E63" s="428"/>
      <c r="F63" s="428"/>
      <c r="G63" s="428" t="str">
        <f>G6</f>
        <v xml:space="preserve"> Utilizing Attachment O Data</v>
      </c>
      <c r="H63" s="428"/>
      <c r="I63" s="428"/>
      <c r="J63" s="428"/>
      <c r="K63" s="428"/>
      <c r="L63" s="381"/>
      <c r="M63" s="381"/>
      <c r="P63" s="389"/>
      <c r="R63" s="390"/>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4.25" customHeight="1">
      <c r="A64" s="383"/>
      <c r="C64" s="428"/>
      <c r="D64" s="428"/>
      <c r="E64" s="428"/>
      <c r="F64" s="428"/>
      <c r="G64" s="428"/>
      <c r="H64" s="428"/>
      <c r="I64" s="428"/>
      <c r="J64" s="428"/>
      <c r="K64" s="428"/>
      <c r="M64" s="381"/>
      <c r="O64" s="428"/>
      <c r="P64" s="389"/>
      <c r="Q64" s="428" t="s">
        <v>523</v>
      </c>
      <c r="R64" s="390"/>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1:67">
      <c r="A65" s="383"/>
      <c r="E65" s="428"/>
      <c r="F65" s="428"/>
      <c r="G65" s="428" t="str">
        <f>G8</f>
        <v>Great River Energy</v>
      </c>
      <c r="H65" s="428"/>
      <c r="I65" s="428"/>
      <c r="J65" s="428"/>
      <c r="K65" s="428"/>
      <c r="L65" s="428"/>
      <c r="M65" s="381"/>
      <c r="N65" s="381"/>
      <c r="O65" s="381"/>
      <c r="P65" s="389"/>
      <c r="Q65" s="379"/>
      <c r="R65" s="390"/>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1:67">
      <c r="A66" s="383"/>
      <c r="E66" s="391"/>
      <c r="F66" s="391"/>
      <c r="G66" s="391"/>
      <c r="H66" s="391"/>
      <c r="I66" s="391"/>
      <c r="J66" s="391"/>
      <c r="K66" s="391"/>
      <c r="L66" s="391"/>
      <c r="M66" s="391"/>
      <c r="N66" s="391"/>
      <c r="O66" s="391"/>
      <c r="P66" s="389"/>
      <c r="Q66" s="379"/>
      <c r="R66" s="390"/>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1:67" ht="15.6">
      <c r="A67" s="383"/>
      <c r="C67" s="428"/>
      <c r="D67" s="428"/>
      <c r="E67" s="397" t="s">
        <v>524</v>
      </c>
      <c r="F67" s="397"/>
      <c r="H67" s="377"/>
      <c r="I67" s="377"/>
      <c r="J67" s="377"/>
      <c r="K67" s="377"/>
      <c r="L67" s="377"/>
      <c r="M67" s="381"/>
      <c r="N67" s="381"/>
      <c r="O67" s="381"/>
      <c r="P67" s="389"/>
      <c r="Q67" s="379"/>
      <c r="R67" s="390"/>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1:67" ht="15.6">
      <c r="A68" s="383"/>
      <c r="C68" s="428"/>
      <c r="D68" s="428"/>
      <c r="E68" s="397"/>
      <c r="F68" s="397"/>
      <c r="H68" s="377"/>
      <c r="I68" s="377"/>
      <c r="J68" s="377"/>
      <c r="K68" s="377"/>
      <c r="L68" s="377"/>
      <c r="M68" s="381"/>
      <c r="N68" s="381"/>
      <c r="O68" s="381"/>
      <c r="P68" s="389"/>
      <c r="Q68" s="379"/>
      <c r="R68" s="390"/>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1:67" ht="15.6">
      <c r="A69" s="383"/>
      <c r="C69" s="435">
        <v>-1</v>
      </c>
      <c r="D69" s="435">
        <v>-2</v>
      </c>
      <c r="E69" s="435">
        <v>-3</v>
      </c>
      <c r="F69" s="435">
        <v>-4</v>
      </c>
      <c r="G69" s="435">
        <v>-5</v>
      </c>
      <c r="H69" s="435">
        <v>-6</v>
      </c>
      <c r="I69" s="435">
        <v>-7</v>
      </c>
      <c r="J69" s="435">
        <v>-8</v>
      </c>
      <c r="K69" s="435" t="s">
        <v>525</v>
      </c>
      <c r="L69" s="435" t="s">
        <v>526</v>
      </c>
      <c r="M69" s="435">
        <v>-9</v>
      </c>
      <c r="N69" s="435">
        <v>-10</v>
      </c>
      <c r="O69" s="435" t="s">
        <v>527</v>
      </c>
      <c r="P69" s="435">
        <v>-11</v>
      </c>
      <c r="Q69" s="435">
        <v>-12</v>
      </c>
      <c r="R69" s="379"/>
      <c r="S69" s="389"/>
      <c r="T69" s="390"/>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row>
    <row r="70" spans="1:67" ht="119.25" customHeight="1">
      <c r="A70" s="436" t="s">
        <v>528</v>
      </c>
      <c r="B70" s="437"/>
      <c r="C70" s="437" t="s">
        <v>529</v>
      </c>
      <c r="D70" s="438" t="s">
        <v>530</v>
      </c>
      <c r="E70" s="439" t="s">
        <v>531</v>
      </c>
      <c r="F70" s="439" t="s">
        <v>503</v>
      </c>
      <c r="G70" s="440" t="s">
        <v>532</v>
      </c>
      <c r="H70" s="439" t="s">
        <v>533</v>
      </c>
      <c r="I70" s="439" t="s">
        <v>518</v>
      </c>
      <c r="J70" s="440" t="s">
        <v>534</v>
      </c>
      <c r="K70" s="441" t="s">
        <v>521</v>
      </c>
      <c r="L70" s="440" t="s">
        <v>535</v>
      </c>
      <c r="M70" s="439" t="s">
        <v>536</v>
      </c>
      <c r="N70" s="441" t="s">
        <v>537</v>
      </c>
      <c r="O70" s="441" t="s">
        <v>538</v>
      </c>
      <c r="P70" s="442" t="s">
        <v>539</v>
      </c>
      <c r="Q70" s="441" t="s">
        <v>540</v>
      </c>
      <c r="R70" s="379"/>
      <c r="S70" s="389"/>
      <c r="T70" s="390"/>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row>
    <row r="71" spans="1:67" s="453" customFormat="1" ht="48" customHeight="1">
      <c r="A71" s="443"/>
      <c r="B71" s="444"/>
      <c r="C71" s="444"/>
      <c r="D71" s="444"/>
      <c r="E71" s="445" t="s">
        <v>31</v>
      </c>
      <c r="F71" s="445" t="s">
        <v>541</v>
      </c>
      <c r="G71" s="446" t="s">
        <v>542</v>
      </c>
      <c r="H71" s="445" t="s">
        <v>32</v>
      </c>
      <c r="I71" s="445" t="s">
        <v>543</v>
      </c>
      <c r="J71" s="446" t="s">
        <v>544</v>
      </c>
      <c r="K71" s="447" t="s">
        <v>545</v>
      </c>
      <c r="L71" s="446" t="s">
        <v>546</v>
      </c>
      <c r="M71" s="445" t="s">
        <v>547</v>
      </c>
      <c r="N71" s="446" t="s">
        <v>548</v>
      </c>
      <c r="O71" s="446" t="s">
        <v>549</v>
      </c>
      <c r="P71" s="448" t="s">
        <v>550</v>
      </c>
      <c r="Q71" s="449" t="s">
        <v>551</v>
      </c>
      <c r="R71" s="450"/>
      <c r="S71" s="451"/>
      <c r="T71" s="450"/>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row>
    <row r="72" spans="1:67">
      <c r="A72" s="454"/>
      <c r="B72" s="377"/>
      <c r="C72" s="377"/>
      <c r="D72" s="377"/>
      <c r="E72" s="377"/>
      <c r="F72" s="377"/>
      <c r="G72" s="455"/>
      <c r="H72" s="377"/>
      <c r="I72" s="377"/>
      <c r="J72" s="455"/>
      <c r="K72" s="455"/>
      <c r="L72" s="455"/>
      <c r="M72" s="377"/>
      <c r="N72" s="455"/>
      <c r="O72" s="455"/>
      <c r="P72" s="381"/>
      <c r="Q72" s="456"/>
      <c r="R72" s="379"/>
      <c r="S72" s="389"/>
      <c r="T72" s="390"/>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row>
    <row r="73" spans="1:67" ht="15.6">
      <c r="A73" s="624" t="s">
        <v>552</v>
      </c>
      <c r="B73" s="458"/>
      <c r="C73" s="625" t="s">
        <v>553</v>
      </c>
      <c r="D73" s="460">
        <v>2097</v>
      </c>
      <c r="E73" s="463">
        <v>2066340.0030769231</v>
      </c>
      <c r="F73" s="404">
        <f>$L$33</f>
        <v>6.7342094756220938E-2</v>
      </c>
      <c r="G73" s="462">
        <f>E73*F73</f>
        <v>139151.66428577603</v>
      </c>
      <c r="H73" s="463">
        <v>1871175.1880769231</v>
      </c>
      <c r="I73" s="404">
        <f>$L$43</f>
        <v>7.113269096367357E-2</v>
      </c>
      <c r="J73" s="464">
        <f>H73*I73</f>
        <v>133101.72639236954</v>
      </c>
      <c r="K73" s="465">
        <v>0</v>
      </c>
      <c r="L73" s="466">
        <f>K73*H73</f>
        <v>0</v>
      </c>
      <c r="M73" s="467">
        <v>5567.5799999999581</v>
      </c>
      <c r="N73" s="466">
        <f>G73+J73+L73+M73</f>
        <v>277820.97067814553</v>
      </c>
      <c r="O73" s="466">
        <f>+N73-L73</f>
        <v>277820.97067814553</v>
      </c>
      <c r="P73" s="627">
        <v>35272</v>
      </c>
      <c r="Q73" s="469">
        <f>N73+P73</f>
        <v>313092.97067814553</v>
      </c>
      <c r="R73" s="470"/>
      <c r="S73" s="470"/>
      <c r="T73" s="470"/>
      <c r="U73" s="470"/>
      <c r="V73" s="470"/>
      <c r="W73" s="470"/>
    </row>
    <row r="74" spans="1:67" ht="15.6">
      <c r="A74" s="624" t="s">
        <v>554</v>
      </c>
      <c r="B74" s="458"/>
      <c r="C74" s="626" t="s">
        <v>555</v>
      </c>
      <c r="D74" s="460" t="s">
        <v>556</v>
      </c>
      <c r="E74" s="463">
        <v>6818430.4200000009</v>
      </c>
      <c r="F74" s="404">
        <f>$L$33</f>
        <v>6.7342094756220938E-2</v>
      </c>
      <c r="G74" s="462">
        <f>E74*F74</f>
        <v>459167.38743233937</v>
      </c>
      <c r="H74" s="463">
        <v>6157235.3699999992</v>
      </c>
      <c r="I74" s="404">
        <f>$L$43</f>
        <v>7.113269096367357E-2</v>
      </c>
      <c r="J74" s="464">
        <f>H74*I74</f>
        <v>437980.72076481022</v>
      </c>
      <c r="K74" s="465">
        <v>0</v>
      </c>
      <c r="L74" s="466">
        <f>K74*H74</f>
        <v>0</v>
      </c>
      <c r="M74" s="467">
        <v>181459.43999999994</v>
      </c>
      <c r="N74" s="466">
        <f>G74+J74+L74+M74</f>
        <v>1078607.5481971495</v>
      </c>
      <c r="O74" s="466">
        <f>+N74-L74</f>
        <v>1078607.5481971495</v>
      </c>
      <c r="P74" s="627">
        <v>56531</v>
      </c>
      <c r="Q74" s="469">
        <f>N74+P74</f>
        <v>1135138.5481971495</v>
      </c>
      <c r="R74" s="470"/>
      <c r="S74" s="470"/>
      <c r="T74" s="470"/>
      <c r="U74" s="470"/>
      <c r="V74" s="470"/>
      <c r="W74" s="470"/>
    </row>
    <row r="75" spans="1:67" ht="15.6">
      <c r="A75" s="624" t="s">
        <v>557</v>
      </c>
      <c r="B75" s="458"/>
      <c r="C75" s="626" t="s">
        <v>558</v>
      </c>
      <c r="D75" s="460" t="s">
        <v>559</v>
      </c>
      <c r="E75" s="463">
        <v>37830.280000000013</v>
      </c>
      <c r="F75" s="404">
        <f>$L$33</f>
        <v>6.7342094756220938E-2</v>
      </c>
      <c r="G75" s="462">
        <f>E75*F75</f>
        <v>2547.5703004143706</v>
      </c>
      <c r="H75" s="463">
        <v>32488.420000000002</v>
      </c>
      <c r="I75" s="404">
        <f>$L$43</f>
        <v>7.113269096367357E-2</v>
      </c>
      <c r="J75" s="464">
        <f>H75*I75</f>
        <v>2310.9887397580319</v>
      </c>
      <c r="K75" s="465">
        <v>0</v>
      </c>
      <c r="L75" s="466">
        <f>K75*H75</f>
        <v>0</v>
      </c>
      <c r="M75" s="467">
        <v>1050.8399999999965</v>
      </c>
      <c r="N75" s="466">
        <f>G75+J75+L75+M75</f>
        <v>5909.3990401723986</v>
      </c>
      <c r="O75" s="466">
        <f>+N75-L75</f>
        <v>5909.3990401723986</v>
      </c>
      <c r="P75" s="627">
        <v>482</v>
      </c>
      <c r="Q75" s="469">
        <f>N75+P75</f>
        <v>6391.3990401723986</v>
      </c>
      <c r="R75" s="470"/>
      <c r="S75" s="470"/>
      <c r="T75" s="470"/>
      <c r="U75" s="470"/>
      <c r="V75" s="470"/>
      <c r="W75" s="470"/>
    </row>
    <row r="76" spans="1:67" ht="15.6">
      <c r="A76" s="624" t="s">
        <v>560</v>
      </c>
      <c r="B76" s="458"/>
      <c r="C76" s="626" t="s">
        <v>561</v>
      </c>
      <c r="D76" s="460" t="s">
        <v>562</v>
      </c>
      <c r="E76" s="463">
        <v>41615.020000000004</v>
      </c>
      <c r="F76" s="404">
        <f t="shared" ref="F76:F83" si="0">$L$33</f>
        <v>6.7342094756220938E-2</v>
      </c>
      <c r="G76" s="462">
        <f t="shared" ref="G76:G83" si="1">E76*F76</f>
        <v>2802.4426201220299</v>
      </c>
      <c r="H76" s="463">
        <v>35738.85</v>
      </c>
      <c r="I76" s="404">
        <f t="shared" ref="I76:I83" si="2">$L$43</f>
        <v>7.113269096367357E-2</v>
      </c>
      <c r="J76" s="464">
        <f t="shared" ref="J76:J83" si="3">H76*I76</f>
        <v>2542.2005724470851</v>
      </c>
      <c r="K76" s="465">
        <v>0</v>
      </c>
      <c r="L76" s="466">
        <f t="shared" ref="L76:L83" si="4">K76*H76</f>
        <v>0</v>
      </c>
      <c r="M76" s="467">
        <v>1155.9599999999991</v>
      </c>
      <c r="N76" s="466">
        <f t="shared" ref="N76:N83" si="5">G76+J76+L76+M76</f>
        <v>6500.6031925691141</v>
      </c>
      <c r="O76" s="466">
        <f t="shared" ref="O76:O83" si="6">+N76-L76</f>
        <v>6500.6031925691141</v>
      </c>
      <c r="P76" s="627">
        <v>530</v>
      </c>
      <c r="Q76" s="469">
        <f t="shared" ref="Q76:Q83" si="7">N76+P76</f>
        <v>7030.6031925691141</v>
      </c>
      <c r="R76" s="470"/>
      <c r="S76" s="470"/>
      <c r="T76" s="470"/>
      <c r="U76" s="470"/>
      <c r="V76" s="470"/>
      <c r="W76" s="470"/>
    </row>
    <row r="77" spans="1:67" ht="30.6">
      <c r="A77" s="624" t="s">
        <v>563</v>
      </c>
      <c r="B77" s="458"/>
      <c r="C77" s="628" t="s">
        <v>564</v>
      </c>
      <c r="D77" s="460" t="s">
        <v>565</v>
      </c>
      <c r="E77" s="463">
        <v>4569753.2576923063</v>
      </c>
      <c r="F77" s="404">
        <f t="shared" si="0"/>
        <v>6.7342094756220938E-2</v>
      </c>
      <c r="G77" s="462">
        <f t="shared" si="1"/>
        <v>307736.75689206459</v>
      </c>
      <c r="H77" s="463">
        <v>4261328.0418963665</v>
      </c>
      <c r="I77" s="404">
        <f t="shared" si="2"/>
        <v>7.113269096367357E-2</v>
      </c>
      <c r="J77" s="464">
        <f t="shared" si="3"/>
        <v>303119.73069905047</v>
      </c>
      <c r="K77" s="465">
        <v>0</v>
      </c>
      <c r="L77" s="466">
        <f t="shared" si="4"/>
        <v>0</v>
      </c>
      <c r="M77" s="467">
        <v>128736.24724537067</v>
      </c>
      <c r="N77" s="466">
        <f t="shared" si="5"/>
        <v>739592.7348364857</v>
      </c>
      <c r="O77" s="466">
        <f t="shared" si="6"/>
        <v>739592.7348364857</v>
      </c>
      <c r="P77" s="627">
        <v>-5928</v>
      </c>
      <c r="Q77" s="469">
        <f t="shared" si="7"/>
        <v>733664.7348364857</v>
      </c>
      <c r="R77" s="470"/>
      <c r="S77" s="470"/>
      <c r="T77" s="470"/>
      <c r="U77" s="470"/>
      <c r="V77" s="470"/>
      <c r="W77" s="470"/>
    </row>
    <row r="78" spans="1:67" ht="15.6">
      <c r="A78" s="624" t="s">
        <v>566</v>
      </c>
      <c r="B78" s="458"/>
      <c r="C78" s="626" t="s">
        <v>567</v>
      </c>
      <c r="D78" s="460">
        <v>279</v>
      </c>
      <c r="E78" s="463">
        <v>15888384.615384616</v>
      </c>
      <c r="F78" s="404">
        <f t="shared" si="0"/>
        <v>6.7342094756220938E-2</v>
      </c>
      <c r="G78" s="462">
        <f t="shared" si="1"/>
        <v>1069957.1022925137</v>
      </c>
      <c r="H78" s="463">
        <v>15521148.015616097</v>
      </c>
      <c r="I78" s="404">
        <f t="shared" si="2"/>
        <v>7.113269096367357E-2</v>
      </c>
      <c r="J78" s="464">
        <f t="shared" si="3"/>
        <v>1104061.0251962552</v>
      </c>
      <c r="K78" s="465">
        <f t="shared" ref="K78:K79" si="8">G$45</f>
        <v>4.1900000000000001E-3</v>
      </c>
      <c r="L78" s="466">
        <f t="shared" si="4"/>
        <v>65033.610185431447</v>
      </c>
      <c r="M78" s="467">
        <v>440683.91972222232</v>
      </c>
      <c r="N78" s="466">
        <f>G78+J78+L78+M78</f>
        <v>2679735.6573964222</v>
      </c>
      <c r="O78" s="466">
        <f t="shared" si="6"/>
        <v>2614702.0472109909</v>
      </c>
      <c r="P78" s="627">
        <v>-260260</v>
      </c>
      <c r="Q78" s="469">
        <f t="shared" si="7"/>
        <v>2419475.6573964222</v>
      </c>
      <c r="R78" s="470"/>
      <c r="S78" s="470"/>
      <c r="T78" s="470"/>
      <c r="U78" s="470"/>
      <c r="V78" s="470"/>
      <c r="W78" s="470"/>
    </row>
    <row r="79" spans="1:67" ht="45.6">
      <c r="A79" s="624" t="s">
        <v>568</v>
      </c>
      <c r="B79" s="458"/>
      <c r="C79" s="628" t="s">
        <v>569</v>
      </c>
      <c r="D79" s="460">
        <v>286</v>
      </c>
      <c r="E79" s="463">
        <v>89960230.769230768</v>
      </c>
      <c r="F79" s="404">
        <f t="shared" si="0"/>
        <v>6.7342094756220938E-2</v>
      </c>
      <c r="G79" s="462">
        <f t="shared" si="1"/>
        <v>6058110.384753041</v>
      </c>
      <c r="H79" s="463">
        <v>89183841.750381052</v>
      </c>
      <c r="I79" s="404">
        <f t="shared" si="2"/>
        <v>7.113269096367357E-2</v>
      </c>
      <c r="J79" s="464">
        <f t="shared" si="3"/>
        <v>6343886.6541830236</v>
      </c>
      <c r="K79" s="465">
        <f t="shared" si="8"/>
        <v>4.1900000000000001E-3</v>
      </c>
      <c r="L79" s="466">
        <f t="shared" si="4"/>
        <v>373680.29693409661</v>
      </c>
      <c r="M79" s="467">
        <v>640454.66504629632</v>
      </c>
      <c r="N79" s="466">
        <f>G79+J79+L79+M79</f>
        <v>13416132.000916457</v>
      </c>
      <c r="O79" s="466">
        <f t="shared" si="6"/>
        <v>13042451.703982361</v>
      </c>
      <c r="P79" s="627">
        <v>98201</v>
      </c>
      <c r="Q79" s="469">
        <f t="shared" si="7"/>
        <v>13514333.000916457</v>
      </c>
      <c r="R79" s="470"/>
      <c r="S79" s="470"/>
      <c r="T79" s="470"/>
      <c r="U79" s="470"/>
      <c r="V79" s="470"/>
      <c r="W79" s="470"/>
    </row>
    <row r="80" spans="1:67" ht="15.6">
      <c r="A80" s="624" t="s">
        <v>570</v>
      </c>
      <c r="B80" s="458"/>
      <c r="C80" s="626" t="s">
        <v>571</v>
      </c>
      <c r="D80" s="460">
        <v>3104</v>
      </c>
      <c r="E80" s="463">
        <v>478058.44000000012</v>
      </c>
      <c r="F80" s="404">
        <f t="shared" si="0"/>
        <v>6.7342094756220938E-2</v>
      </c>
      <c r="G80" s="462">
        <f t="shared" si="1"/>
        <v>32193.45676549117</v>
      </c>
      <c r="H80" s="463">
        <v>441616.6</v>
      </c>
      <c r="I80" s="404">
        <f t="shared" si="2"/>
        <v>7.113269096367357E-2</v>
      </c>
      <c r="J80" s="464">
        <f t="shared" si="3"/>
        <v>31413.377132228245</v>
      </c>
      <c r="K80" s="465">
        <v>0</v>
      </c>
      <c r="L80" s="466">
        <f t="shared" si="4"/>
        <v>0</v>
      </c>
      <c r="M80" s="467">
        <v>15617.87999999999</v>
      </c>
      <c r="N80" s="466">
        <f t="shared" si="5"/>
        <v>79224.713897719397</v>
      </c>
      <c r="O80" s="466">
        <f t="shared" si="6"/>
        <v>79224.713897719397</v>
      </c>
      <c r="P80" s="627">
        <v>1151</v>
      </c>
      <c r="Q80" s="469">
        <f t="shared" si="7"/>
        <v>80375.713897719397</v>
      </c>
      <c r="R80" s="470"/>
      <c r="S80" s="470"/>
      <c r="T80" s="470"/>
      <c r="U80" s="470"/>
      <c r="V80" s="470"/>
      <c r="W80" s="470"/>
    </row>
    <row r="81" spans="1:23" ht="15.6">
      <c r="A81" s="624" t="s">
        <v>572</v>
      </c>
      <c r="B81" s="458"/>
      <c r="C81" s="626" t="s">
        <v>573</v>
      </c>
      <c r="D81" s="460">
        <v>3105</v>
      </c>
      <c r="E81" s="463">
        <v>84345.679999999964</v>
      </c>
      <c r="F81" s="404">
        <f t="shared" si="0"/>
        <v>6.7342094756220938E-2</v>
      </c>
      <c r="G81" s="462">
        <f t="shared" si="1"/>
        <v>5680.0147748378868</v>
      </c>
      <c r="H81" s="463">
        <v>79943.649999999994</v>
      </c>
      <c r="I81" s="404">
        <f t="shared" si="2"/>
        <v>7.113269096367357E-2</v>
      </c>
      <c r="J81" s="464">
        <f t="shared" si="3"/>
        <v>5686.6069499580826</v>
      </c>
      <c r="K81" s="465">
        <v>0</v>
      </c>
      <c r="L81" s="466">
        <f t="shared" si="4"/>
        <v>0</v>
      </c>
      <c r="M81" s="467">
        <v>2401.0800000000017</v>
      </c>
      <c r="N81" s="466">
        <f t="shared" si="5"/>
        <v>13767.70172479597</v>
      </c>
      <c r="O81" s="466">
        <f t="shared" si="6"/>
        <v>13767.70172479597</v>
      </c>
      <c r="P81" s="627">
        <v>-9109</v>
      </c>
      <c r="Q81" s="469">
        <f t="shared" si="7"/>
        <v>4658.7017247959702</v>
      </c>
      <c r="R81" s="470"/>
      <c r="S81" s="470"/>
      <c r="T81" s="470"/>
      <c r="U81" s="470"/>
      <c r="V81" s="470"/>
      <c r="W81" s="470"/>
    </row>
    <row r="82" spans="1:23" ht="15.6">
      <c r="A82" s="629" t="s">
        <v>574</v>
      </c>
      <c r="B82" s="458"/>
      <c r="C82" s="630" t="s">
        <v>575</v>
      </c>
      <c r="D82" s="393">
        <v>1542</v>
      </c>
      <c r="E82" s="463">
        <v>88941.59</v>
      </c>
      <c r="F82" s="404">
        <f t="shared" si="0"/>
        <v>6.7342094756220938E-2</v>
      </c>
      <c r="G82" s="462">
        <f t="shared" si="1"/>
        <v>5989.5129815489527</v>
      </c>
      <c r="H82" s="463">
        <v>79882.749999999985</v>
      </c>
      <c r="I82" s="404">
        <f t="shared" si="2"/>
        <v>7.113269096367357E-2</v>
      </c>
      <c r="J82" s="464">
        <f t="shared" si="3"/>
        <v>5682.274969078394</v>
      </c>
      <c r="K82" s="465">
        <v>0</v>
      </c>
      <c r="L82" s="466">
        <f t="shared" si="4"/>
        <v>0</v>
      </c>
      <c r="M82" s="467">
        <v>2470.5599999999913</v>
      </c>
      <c r="N82" s="466">
        <f t="shared" si="5"/>
        <v>14142.347950627336</v>
      </c>
      <c r="O82" s="466">
        <f t="shared" si="6"/>
        <v>14142.347950627336</v>
      </c>
      <c r="P82" s="627">
        <v>1154</v>
      </c>
      <c r="Q82" s="469">
        <f t="shared" si="7"/>
        <v>15296.347950627336</v>
      </c>
      <c r="R82" s="470"/>
      <c r="S82" s="470"/>
      <c r="T82" s="470"/>
      <c r="U82" s="470"/>
      <c r="V82" s="470"/>
      <c r="W82" s="470"/>
    </row>
    <row r="83" spans="1:23" ht="15.6">
      <c r="A83" s="457" t="s">
        <v>576</v>
      </c>
      <c r="C83" s="371" t="s">
        <v>577</v>
      </c>
      <c r="D83" s="393">
        <v>3106</v>
      </c>
      <c r="E83" s="463">
        <v>0</v>
      </c>
      <c r="F83" s="404">
        <f t="shared" si="0"/>
        <v>6.7342094756220938E-2</v>
      </c>
      <c r="G83" s="462">
        <f t="shared" si="1"/>
        <v>0</v>
      </c>
      <c r="H83" s="463">
        <v>0</v>
      </c>
      <c r="I83" s="404">
        <f t="shared" si="2"/>
        <v>7.113269096367357E-2</v>
      </c>
      <c r="J83" s="464">
        <f t="shared" si="3"/>
        <v>0</v>
      </c>
      <c r="K83" s="465">
        <v>0</v>
      </c>
      <c r="L83" s="466">
        <f t="shared" si="4"/>
        <v>0</v>
      </c>
      <c r="M83" s="467">
        <v>0</v>
      </c>
      <c r="N83" s="466">
        <f t="shared" si="5"/>
        <v>0</v>
      </c>
      <c r="O83" s="466">
        <f t="shared" si="6"/>
        <v>0</v>
      </c>
      <c r="P83" s="627">
        <v>-60255</v>
      </c>
      <c r="Q83" s="469">
        <f t="shared" si="7"/>
        <v>-60255</v>
      </c>
      <c r="R83" s="470"/>
      <c r="S83" s="470"/>
      <c r="T83" s="470"/>
      <c r="U83" s="470"/>
      <c r="V83" s="470"/>
      <c r="W83" s="470"/>
    </row>
    <row r="84" spans="1:23">
      <c r="A84" s="478"/>
      <c r="C84" s="470"/>
      <c r="D84" s="470"/>
      <c r="E84" s="470"/>
      <c r="F84" s="470"/>
      <c r="G84" s="479"/>
      <c r="H84" s="470"/>
      <c r="I84" s="470"/>
      <c r="J84" s="480"/>
      <c r="K84" s="481"/>
      <c r="L84" s="482"/>
      <c r="M84" s="483"/>
      <c r="N84" s="480"/>
      <c r="O84" s="482"/>
      <c r="P84" s="483"/>
      <c r="Q84" s="480"/>
      <c r="R84" s="470"/>
      <c r="S84" s="470"/>
      <c r="T84" s="470"/>
      <c r="U84" s="470"/>
      <c r="V84" s="470"/>
      <c r="W84" s="470"/>
    </row>
    <row r="85" spans="1:23">
      <c r="A85" s="478"/>
      <c r="C85" s="470"/>
      <c r="D85" s="470"/>
      <c r="E85" s="470"/>
      <c r="F85" s="470"/>
      <c r="G85" s="479"/>
      <c r="H85" s="470"/>
      <c r="I85" s="470"/>
      <c r="J85" s="480"/>
      <c r="K85" s="481"/>
      <c r="L85" s="482"/>
      <c r="M85" s="483"/>
      <c r="N85" s="480"/>
      <c r="O85" s="482"/>
      <c r="P85" s="483"/>
      <c r="Q85" s="480"/>
      <c r="R85" s="470"/>
      <c r="S85" s="470"/>
      <c r="T85" s="470"/>
      <c r="U85" s="470"/>
      <c r="V85" s="470"/>
      <c r="W85" s="470"/>
    </row>
    <row r="86" spans="1:23">
      <c r="A86" s="478"/>
      <c r="C86" s="470"/>
      <c r="D86" s="470"/>
      <c r="E86" s="470"/>
      <c r="F86" s="470"/>
      <c r="G86" s="479"/>
      <c r="H86" s="470"/>
      <c r="I86" s="470"/>
      <c r="J86" s="480"/>
      <c r="K86" s="481"/>
      <c r="L86" s="482"/>
      <c r="M86" s="483"/>
      <c r="N86" s="480"/>
      <c r="O86" s="482"/>
      <c r="P86" s="483"/>
      <c r="Q86" s="480"/>
      <c r="R86" s="470"/>
      <c r="S86" s="470"/>
      <c r="T86" s="470"/>
      <c r="U86" s="470"/>
      <c r="V86" s="470"/>
      <c r="W86" s="470"/>
    </row>
    <row r="87" spans="1:23">
      <c r="A87" s="478"/>
      <c r="C87" s="470"/>
      <c r="D87" s="470"/>
      <c r="E87" s="470"/>
      <c r="F87" s="470"/>
      <c r="G87" s="479"/>
      <c r="H87" s="470"/>
      <c r="I87" s="470"/>
      <c r="J87" s="480"/>
      <c r="K87" s="481"/>
      <c r="L87" s="482"/>
      <c r="M87" s="483"/>
      <c r="N87" s="480"/>
      <c r="O87" s="482"/>
      <c r="P87" s="483"/>
      <c r="Q87" s="480"/>
      <c r="R87" s="470"/>
      <c r="S87" s="470"/>
      <c r="T87" s="470"/>
      <c r="U87" s="470"/>
      <c r="V87" s="470"/>
      <c r="W87" s="470"/>
    </row>
    <row r="88" spans="1:23">
      <c r="A88" s="478"/>
      <c r="C88" s="470"/>
      <c r="D88" s="470"/>
      <c r="E88" s="470"/>
      <c r="F88" s="470"/>
      <c r="G88" s="479"/>
      <c r="H88" s="470"/>
      <c r="I88" s="470"/>
      <c r="J88" s="480"/>
      <c r="K88" s="481"/>
      <c r="L88" s="482"/>
      <c r="M88" s="483"/>
      <c r="N88" s="480"/>
      <c r="O88" s="482"/>
      <c r="P88" s="483"/>
      <c r="Q88" s="480"/>
      <c r="R88" s="470"/>
      <c r="S88" s="470"/>
      <c r="T88" s="470"/>
      <c r="U88" s="470"/>
      <c r="V88" s="470"/>
      <c r="W88" s="470"/>
    </row>
    <row r="89" spans="1:23">
      <c r="A89" s="478"/>
      <c r="C89" s="470"/>
      <c r="D89" s="470"/>
      <c r="E89" s="470"/>
      <c r="F89" s="470"/>
      <c r="G89" s="479"/>
      <c r="H89" s="470"/>
      <c r="I89" s="470"/>
      <c r="J89" s="480"/>
      <c r="K89" s="481"/>
      <c r="L89" s="482"/>
      <c r="M89" s="483"/>
      <c r="N89" s="480"/>
      <c r="O89" s="482"/>
      <c r="P89" s="483"/>
      <c r="Q89" s="480"/>
      <c r="R89" s="470"/>
      <c r="S89" s="470"/>
      <c r="T89" s="470"/>
      <c r="U89" s="470"/>
      <c r="V89" s="470"/>
      <c r="W89" s="470"/>
    </row>
    <row r="90" spans="1:23">
      <c r="A90" s="478"/>
      <c r="C90" s="470"/>
      <c r="D90" s="470"/>
      <c r="E90" s="470"/>
      <c r="F90" s="470"/>
      <c r="G90" s="479"/>
      <c r="H90" s="470"/>
      <c r="I90" s="470"/>
      <c r="J90" s="480"/>
      <c r="K90" s="481"/>
      <c r="L90" s="482"/>
      <c r="M90" s="483"/>
      <c r="N90" s="480"/>
      <c r="O90" s="482"/>
      <c r="P90" s="483"/>
      <c r="Q90" s="480"/>
      <c r="R90" s="470"/>
      <c r="S90" s="470"/>
      <c r="T90" s="470"/>
      <c r="U90" s="470"/>
      <c r="V90" s="470"/>
      <c r="W90" s="470"/>
    </row>
    <row r="91" spans="1:23">
      <c r="A91" s="478"/>
      <c r="C91" s="470"/>
      <c r="D91" s="470"/>
      <c r="E91" s="470"/>
      <c r="F91" s="470"/>
      <c r="G91" s="479"/>
      <c r="H91" s="470"/>
      <c r="I91" s="470"/>
      <c r="J91" s="480"/>
      <c r="K91" s="481"/>
      <c r="L91" s="482"/>
      <c r="M91" s="483"/>
      <c r="N91" s="480"/>
      <c r="O91" s="482"/>
      <c r="P91" s="483"/>
      <c r="Q91" s="480"/>
      <c r="R91" s="470"/>
      <c r="S91" s="470"/>
      <c r="T91" s="470"/>
      <c r="U91" s="470"/>
      <c r="V91" s="470"/>
      <c r="W91" s="470"/>
    </row>
    <row r="92" spans="1:23">
      <c r="A92" s="484"/>
      <c r="B92" s="485"/>
      <c r="C92" s="486"/>
      <c r="D92" s="486"/>
      <c r="E92" s="486"/>
      <c r="F92" s="486"/>
      <c r="G92" s="487"/>
      <c r="H92" s="486"/>
      <c r="I92" s="486"/>
      <c r="J92" s="488"/>
      <c r="K92" s="489"/>
      <c r="L92" s="490"/>
      <c r="M92" s="491"/>
      <c r="N92" s="488"/>
      <c r="O92" s="490"/>
      <c r="P92" s="491"/>
      <c r="Q92" s="488"/>
      <c r="R92" s="470"/>
      <c r="S92" s="470"/>
      <c r="T92" s="470"/>
      <c r="U92" s="470"/>
      <c r="V92" s="470"/>
      <c r="W92" s="470"/>
    </row>
    <row r="93" spans="1:23">
      <c r="A93" s="410" t="s">
        <v>578</v>
      </c>
      <c r="B93" s="418"/>
      <c r="C93" s="391" t="s">
        <v>579</v>
      </c>
      <c r="D93" s="391"/>
      <c r="E93" s="409"/>
      <c r="F93" s="409"/>
      <c r="G93" s="381"/>
      <c r="H93" s="381"/>
      <c r="I93" s="381"/>
      <c r="J93" s="381"/>
      <c r="K93" s="381"/>
      <c r="L93" s="492">
        <f>SUM(L73:L92)</f>
        <v>438713.90711952804</v>
      </c>
      <c r="M93" s="492" t="s">
        <v>5</v>
      </c>
      <c r="N93" s="493">
        <f>SUM(N73:N92)</f>
        <v>18311433.677830543</v>
      </c>
      <c r="O93" s="493">
        <f>SUM(O73:O92)</f>
        <v>17872719.770711016</v>
      </c>
      <c r="P93" s="493">
        <f>SUM(P73:P92)</f>
        <v>-142231</v>
      </c>
      <c r="Q93" s="493">
        <f>SUM(Q73:Q92)</f>
        <v>18169202.677830543</v>
      </c>
      <c r="R93" s="470"/>
      <c r="S93" s="470"/>
      <c r="T93" s="470"/>
      <c r="U93" s="470"/>
      <c r="V93" s="470"/>
      <c r="W93" s="470"/>
    </row>
    <row r="94" spans="1:23">
      <c r="A94" s="470"/>
      <c r="B94" s="470"/>
      <c r="C94" s="470"/>
      <c r="D94" s="470"/>
      <c r="E94" s="470"/>
      <c r="F94" s="470"/>
      <c r="G94" s="470"/>
      <c r="H94" s="470"/>
      <c r="I94" s="470"/>
      <c r="J94" s="470"/>
      <c r="K94" s="470"/>
      <c r="L94" s="470"/>
      <c r="M94" s="470"/>
      <c r="N94" s="470"/>
      <c r="O94" s="470"/>
      <c r="P94" s="470"/>
      <c r="Q94" s="470"/>
      <c r="R94" s="470"/>
      <c r="S94" s="470"/>
      <c r="T94" s="470"/>
      <c r="U94" s="470"/>
      <c r="V94" s="470"/>
      <c r="W94" s="470"/>
    </row>
    <row r="95" spans="1:23">
      <c r="A95" s="495">
        <v>3</v>
      </c>
      <c r="B95" s="428"/>
      <c r="C95" s="428" t="s">
        <v>580</v>
      </c>
      <c r="D95" s="470"/>
      <c r="E95" s="470"/>
      <c r="F95" s="470"/>
      <c r="G95" s="470"/>
      <c r="H95" s="470"/>
      <c r="I95" s="470"/>
      <c r="J95" s="470"/>
      <c r="K95" s="470"/>
      <c r="L95" s="470"/>
      <c r="M95" s="470"/>
      <c r="N95" s="492"/>
      <c r="O95" s="492">
        <f>O93</f>
        <v>17872719.770711016</v>
      </c>
      <c r="P95" s="470"/>
      <c r="Q95" s="470"/>
      <c r="R95" s="470"/>
      <c r="S95" s="470"/>
      <c r="T95" s="470"/>
      <c r="U95" s="470"/>
      <c r="V95" s="470"/>
      <c r="W95" s="470"/>
    </row>
    <row r="96" spans="1:23">
      <c r="A96" s="470"/>
      <c r="B96" s="470"/>
      <c r="C96" s="470"/>
      <c r="D96" s="470"/>
      <c r="E96" s="470"/>
      <c r="F96" s="470"/>
      <c r="G96" s="470"/>
      <c r="H96" s="470"/>
      <c r="I96" s="470"/>
      <c r="J96" s="470"/>
      <c r="K96" s="470"/>
      <c r="L96" s="470"/>
      <c r="M96" s="470"/>
      <c r="N96" s="470"/>
      <c r="O96" s="470"/>
      <c r="P96" s="470"/>
      <c r="Q96" s="470"/>
      <c r="R96" s="470"/>
      <c r="S96" s="470"/>
      <c r="T96" s="470"/>
      <c r="U96" s="470"/>
      <c r="V96" s="470"/>
    </row>
    <row r="97" spans="1:21">
      <c r="A97" s="470"/>
      <c r="B97" s="470"/>
      <c r="C97" s="470"/>
      <c r="D97" s="470"/>
      <c r="E97" s="470"/>
      <c r="F97" s="470"/>
      <c r="G97" s="470"/>
      <c r="H97" s="470"/>
      <c r="I97" s="470"/>
      <c r="J97" s="470"/>
      <c r="K97" s="470"/>
      <c r="L97" s="470"/>
      <c r="M97" s="470"/>
      <c r="N97" s="470"/>
      <c r="O97" s="470"/>
      <c r="P97" s="470"/>
      <c r="Q97" s="470"/>
      <c r="R97" s="470"/>
      <c r="S97" s="470"/>
      <c r="T97" s="470"/>
      <c r="U97" s="470"/>
    </row>
    <row r="98" spans="1:21">
      <c r="A98" s="470" t="s">
        <v>33</v>
      </c>
      <c r="B98" s="470"/>
      <c r="C98" s="470"/>
      <c r="D98" s="470"/>
      <c r="E98" s="470"/>
      <c r="F98" s="470"/>
      <c r="G98" s="470"/>
      <c r="H98" s="470"/>
      <c r="I98" s="470"/>
      <c r="J98" s="470"/>
      <c r="K98" s="470"/>
      <c r="L98" s="470"/>
      <c r="M98" s="470"/>
      <c r="N98" s="470"/>
      <c r="O98" s="470"/>
      <c r="P98" s="470"/>
      <c r="Q98" s="470"/>
      <c r="R98" s="470"/>
      <c r="S98" s="470"/>
      <c r="T98" s="470"/>
      <c r="U98" s="470"/>
    </row>
    <row r="99" spans="1:21" ht="15.6" thickBot="1">
      <c r="A99" s="496" t="s">
        <v>34</v>
      </c>
      <c r="B99" s="470"/>
      <c r="C99" s="470"/>
      <c r="D99" s="470"/>
      <c r="E99" s="470"/>
      <c r="F99" s="470"/>
      <c r="G99" s="470"/>
      <c r="H99" s="470"/>
      <c r="I99" s="470"/>
      <c r="J99" s="470"/>
      <c r="K99" s="470"/>
      <c r="L99" s="470"/>
      <c r="M99" s="470"/>
      <c r="N99" s="470"/>
      <c r="O99" s="470"/>
      <c r="P99" s="470"/>
      <c r="Q99" s="470"/>
      <c r="R99" s="470"/>
      <c r="S99" s="470"/>
      <c r="T99" s="470"/>
      <c r="U99" s="470"/>
    </row>
    <row r="100" spans="1:21" ht="32.25" customHeight="1">
      <c r="A100" s="497" t="s">
        <v>35</v>
      </c>
      <c r="B100" s="24"/>
      <c r="C100" s="680" t="s">
        <v>581</v>
      </c>
      <c r="D100" s="681"/>
      <c r="E100" s="681"/>
      <c r="F100" s="681"/>
      <c r="G100" s="681"/>
      <c r="H100" s="681"/>
      <c r="I100" s="681"/>
      <c r="J100" s="681"/>
      <c r="K100" s="681"/>
      <c r="L100" s="681"/>
      <c r="M100" s="681"/>
      <c r="N100" s="681"/>
      <c r="O100" s="498"/>
      <c r="P100" s="470"/>
      <c r="Q100" s="470"/>
      <c r="R100" s="470"/>
      <c r="S100" s="470"/>
      <c r="T100" s="470"/>
      <c r="U100" s="470"/>
    </row>
    <row r="101" spans="1:21" ht="30" customHeight="1">
      <c r="A101" s="497" t="s">
        <v>36</v>
      </c>
      <c r="B101" s="24"/>
      <c r="C101" s="680" t="s">
        <v>582</v>
      </c>
      <c r="D101" s="681"/>
      <c r="E101" s="681"/>
      <c r="F101" s="681"/>
      <c r="G101" s="681"/>
      <c r="H101" s="681"/>
      <c r="I101" s="681"/>
      <c r="J101" s="681"/>
      <c r="K101" s="681"/>
      <c r="L101" s="681"/>
      <c r="M101" s="681"/>
      <c r="N101" s="681"/>
      <c r="O101" s="498"/>
      <c r="P101" s="470"/>
      <c r="Q101" s="470"/>
      <c r="R101" s="470"/>
      <c r="S101" s="470"/>
      <c r="T101" s="470"/>
      <c r="U101" s="470"/>
    </row>
    <row r="102" spans="1:21" ht="33" customHeight="1">
      <c r="A102" s="497" t="s">
        <v>37</v>
      </c>
      <c r="B102" s="24"/>
      <c r="C102" s="680" t="s">
        <v>583</v>
      </c>
      <c r="D102" s="681"/>
      <c r="E102" s="681"/>
      <c r="F102" s="681"/>
      <c r="G102" s="681"/>
      <c r="H102" s="681"/>
      <c r="I102" s="681"/>
      <c r="J102" s="681"/>
      <c r="K102" s="681"/>
      <c r="L102" s="681"/>
      <c r="M102" s="681"/>
      <c r="N102" s="681"/>
      <c r="O102" s="499"/>
      <c r="P102" s="470"/>
      <c r="Q102" s="470"/>
      <c r="R102" s="470"/>
      <c r="S102" s="470"/>
      <c r="T102" s="470"/>
      <c r="U102" s="470"/>
    </row>
    <row r="103" spans="1:21" ht="30" customHeight="1">
      <c r="A103" s="497" t="s">
        <v>38</v>
      </c>
      <c r="B103" s="24"/>
      <c r="C103" s="680" t="s">
        <v>584</v>
      </c>
      <c r="D103" s="681"/>
      <c r="E103" s="681"/>
      <c r="F103" s="681"/>
      <c r="G103" s="681"/>
      <c r="H103" s="681"/>
      <c r="I103" s="681"/>
      <c r="J103" s="681"/>
      <c r="K103" s="681"/>
      <c r="L103" s="681"/>
      <c r="M103" s="681"/>
      <c r="N103" s="681"/>
      <c r="O103" s="499"/>
      <c r="P103" s="470"/>
      <c r="Q103" s="470"/>
      <c r="R103" s="470"/>
      <c r="S103" s="470"/>
      <c r="T103" s="470"/>
      <c r="U103" s="470"/>
    </row>
    <row r="104" spans="1:21">
      <c r="A104" s="500" t="s">
        <v>39</v>
      </c>
      <c r="B104" s="24"/>
      <c r="C104" s="679" t="s">
        <v>585</v>
      </c>
      <c r="D104" s="679"/>
      <c r="E104" s="679"/>
      <c r="F104" s="679"/>
      <c r="G104" s="679"/>
      <c r="H104" s="679"/>
      <c r="I104" s="679"/>
      <c r="J104" s="679"/>
      <c r="K104" s="679"/>
      <c r="L104" s="679"/>
      <c r="M104" s="679"/>
      <c r="N104" s="679"/>
      <c r="O104" s="498"/>
      <c r="P104" s="470"/>
      <c r="Q104" s="470"/>
      <c r="R104" s="470"/>
      <c r="S104" s="470"/>
      <c r="T104" s="470"/>
      <c r="U104" s="470"/>
    </row>
    <row r="105" spans="1:21">
      <c r="A105" s="500" t="s">
        <v>40</v>
      </c>
      <c r="B105" s="24"/>
      <c r="C105" s="679" t="s">
        <v>586</v>
      </c>
      <c r="D105" s="679"/>
      <c r="E105" s="679"/>
      <c r="F105" s="679"/>
      <c r="G105" s="679"/>
      <c r="H105" s="679"/>
      <c r="I105" s="679"/>
      <c r="J105" s="679"/>
      <c r="K105" s="679"/>
      <c r="L105" s="679"/>
      <c r="M105" s="679"/>
      <c r="N105" s="679"/>
      <c r="O105" s="498"/>
      <c r="P105" s="470"/>
      <c r="Q105" s="470"/>
      <c r="R105" s="470"/>
      <c r="S105" s="470"/>
      <c r="T105" s="470"/>
      <c r="U105" s="470"/>
    </row>
    <row r="106" spans="1:21">
      <c r="A106" s="500" t="s">
        <v>41</v>
      </c>
      <c r="B106" s="24"/>
      <c r="C106" s="679" t="s">
        <v>587</v>
      </c>
      <c r="D106" s="679"/>
      <c r="E106" s="679"/>
      <c r="F106" s="679"/>
      <c r="G106" s="679"/>
      <c r="H106" s="679"/>
      <c r="I106" s="679"/>
      <c r="J106" s="679"/>
      <c r="K106" s="679"/>
      <c r="L106" s="679"/>
      <c r="M106" s="679"/>
      <c r="N106" s="679"/>
      <c r="O106" s="498"/>
      <c r="P106" s="470"/>
      <c r="Q106" s="470"/>
      <c r="R106" s="470"/>
      <c r="S106" s="470"/>
      <c r="T106" s="470"/>
      <c r="U106" s="470"/>
    </row>
    <row r="107" spans="1:21">
      <c r="A107" s="500" t="s">
        <v>42</v>
      </c>
      <c r="B107" s="24"/>
      <c r="C107" s="501" t="s">
        <v>588</v>
      </c>
      <c r="D107" s="24"/>
      <c r="E107" s="24"/>
      <c r="F107" s="24"/>
      <c r="G107" s="24"/>
      <c r="H107" s="24"/>
      <c r="I107" s="24"/>
      <c r="J107" s="24"/>
      <c r="K107" s="24"/>
      <c r="L107" s="24"/>
      <c r="M107" s="24"/>
      <c r="N107" s="24"/>
      <c r="O107" s="470"/>
      <c r="P107" s="470"/>
      <c r="Q107" s="470"/>
      <c r="R107" s="470"/>
      <c r="S107" s="470"/>
      <c r="T107" s="470"/>
      <c r="U107" s="470"/>
    </row>
    <row r="108" spans="1:21">
      <c r="A108" s="500" t="s">
        <v>43</v>
      </c>
      <c r="B108" s="24"/>
      <c r="C108" s="679" t="s">
        <v>589</v>
      </c>
      <c r="D108" s="679"/>
      <c r="E108" s="679"/>
      <c r="F108" s="679"/>
      <c r="G108" s="679"/>
      <c r="H108" s="679"/>
      <c r="I108" s="679"/>
      <c r="J108" s="679"/>
      <c r="K108" s="679"/>
      <c r="L108" s="679"/>
      <c r="M108" s="679"/>
      <c r="N108" s="679"/>
      <c r="O108" s="431"/>
      <c r="P108" s="470"/>
      <c r="Q108" s="470"/>
      <c r="R108" s="470"/>
      <c r="S108" s="470"/>
      <c r="T108" s="470"/>
      <c r="U108" s="470"/>
    </row>
    <row r="109" spans="1:21">
      <c r="B109" s="24"/>
      <c r="C109" s="408"/>
      <c r="D109" s="408"/>
      <c r="E109" s="409"/>
      <c r="F109" s="409"/>
      <c r="G109" s="381"/>
      <c r="H109" s="428"/>
      <c r="I109" s="428"/>
      <c r="J109" s="403"/>
      <c r="K109" s="428"/>
      <c r="M109" s="381"/>
      <c r="N109" s="431"/>
      <c r="O109" s="431"/>
      <c r="P109" s="470"/>
      <c r="Q109" s="470"/>
      <c r="R109" s="470"/>
      <c r="S109" s="470"/>
      <c r="T109" s="470"/>
      <c r="U109" s="470"/>
    </row>
    <row r="110" spans="1:21">
      <c r="B110" s="24"/>
      <c r="C110" s="408"/>
      <c r="D110" s="408"/>
      <c r="E110" s="409"/>
      <c r="F110" s="409"/>
      <c r="G110" s="381"/>
      <c r="H110" s="428"/>
      <c r="I110" s="428"/>
      <c r="J110" s="403"/>
      <c r="K110" s="428"/>
      <c r="M110" s="381"/>
      <c r="N110" s="431"/>
      <c r="O110" s="431"/>
      <c r="P110" s="470"/>
      <c r="Q110" s="470"/>
      <c r="R110" s="470"/>
      <c r="S110" s="470"/>
      <c r="T110" s="470"/>
      <c r="U110" s="470"/>
    </row>
    <row r="111" spans="1:21">
      <c r="B111" s="24"/>
      <c r="C111" s="408"/>
      <c r="D111" s="408"/>
      <c r="E111" s="409"/>
      <c r="F111" s="409"/>
      <c r="G111" s="381"/>
      <c r="H111" s="428"/>
      <c r="I111" s="428"/>
      <c r="J111" s="403"/>
      <c r="K111" s="428"/>
      <c r="M111" s="381"/>
      <c r="N111" s="431"/>
      <c r="O111" s="431"/>
      <c r="P111" s="470"/>
      <c r="Q111" s="470"/>
      <c r="R111" s="470"/>
      <c r="S111" s="470"/>
      <c r="T111" s="470"/>
      <c r="U111" s="470"/>
    </row>
    <row r="112" spans="1:21">
      <c r="B112" s="24"/>
      <c r="C112" s="408"/>
      <c r="D112" s="408"/>
      <c r="E112" s="409"/>
      <c r="F112" s="409"/>
      <c r="G112" s="381"/>
      <c r="H112" s="428"/>
      <c r="I112" s="428"/>
      <c r="J112" s="403"/>
      <c r="K112" s="428"/>
      <c r="M112" s="381"/>
      <c r="N112" s="431"/>
      <c r="O112" s="431"/>
      <c r="P112" s="470"/>
      <c r="Q112" s="470"/>
      <c r="R112" s="470"/>
      <c r="S112" s="470"/>
      <c r="T112" s="470"/>
      <c r="U112" s="470"/>
    </row>
    <row r="113" spans="1:21">
      <c r="B113" s="24"/>
      <c r="C113" s="408"/>
      <c r="D113" s="408"/>
      <c r="E113" s="409"/>
      <c r="F113" s="409"/>
      <c r="G113" s="381"/>
      <c r="H113" s="428"/>
      <c r="I113" s="428"/>
      <c r="J113" s="403"/>
      <c r="K113" s="428"/>
      <c r="M113" s="381"/>
      <c r="N113" s="431"/>
      <c r="O113" s="431"/>
      <c r="P113" s="470"/>
      <c r="Q113" s="470"/>
      <c r="R113" s="470"/>
      <c r="S113" s="470"/>
      <c r="T113" s="470"/>
      <c r="U113" s="470"/>
    </row>
    <row r="114" spans="1:21">
      <c r="B114" s="24"/>
      <c r="C114" s="408"/>
      <c r="D114" s="408"/>
      <c r="E114" s="409"/>
      <c r="F114" s="409"/>
      <c r="G114" s="381"/>
      <c r="H114" s="428"/>
      <c r="I114" s="428"/>
      <c r="J114" s="403"/>
      <c r="K114" s="428"/>
      <c r="M114" s="381"/>
      <c r="N114" s="431"/>
      <c r="O114" s="431"/>
      <c r="P114" s="470"/>
      <c r="Q114" s="470"/>
      <c r="R114" s="470"/>
      <c r="S114" s="470"/>
      <c r="T114" s="470"/>
      <c r="U114" s="470"/>
    </row>
    <row r="115" spans="1:21">
      <c r="B115" s="24"/>
      <c r="C115" s="408"/>
      <c r="D115" s="408"/>
      <c r="E115" s="409"/>
      <c r="F115" s="409"/>
      <c r="G115" s="381"/>
      <c r="H115" s="428"/>
      <c r="I115" s="428"/>
      <c r="J115" s="403"/>
      <c r="K115" s="428"/>
      <c r="M115" s="381"/>
      <c r="N115" s="431"/>
      <c r="O115" s="431"/>
      <c r="P115" s="470"/>
      <c r="Q115" s="470"/>
      <c r="R115" s="470"/>
      <c r="S115" s="470"/>
      <c r="T115" s="470"/>
      <c r="U115" s="470"/>
    </row>
    <row r="116" spans="1:21">
      <c r="B116" s="24"/>
      <c r="C116" s="408"/>
      <c r="D116" s="408"/>
      <c r="E116" s="409"/>
      <c r="F116" s="409"/>
      <c r="G116" s="381"/>
      <c r="H116" s="428"/>
      <c r="I116" s="428"/>
      <c r="J116" s="403"/>
      <c r="K116" s="428"/>
      <c r="M116" s="381"/>
      <c r="N116" s="431"/>
      <c r="O116" s="431"/>
      <c r="P116" s="470"/>
      <c r="Q116" s="470"/>
      <c r="R116" s="470"/>
      <c r="S116" s="470"/>
      <c r="T116" s="470"/>
      <c r="U116" s="470"/>
    </row>
    <row r="117" spans="1:21">
      <c r="B117" s="24"/>
      <c r="C117" s="408"/>
      <c r="D117" s="408"/>
      <c r="E117" s="409"/>
      <c r="F117" s="409"/>
      <c r="G117" s="381"/>
      <c r="H117" s="428"/>
      <c r="I117" s="428"/>
      <c r="J117" s="403"/>
      <c r="K117" s="428"/>
      <c r="M117" s="381"/>
      <c r="N117" s="431"/>
      <c r="O117" s="431"/>
      <c r="P117" s="470"/>
      <c r="Q117" s="470"/>
      <c r="R117" s="470"/>
      <c r="S117" s="470"/>
      <c r="T117" s="470"/>
      <c r="U117" s="470"/>
    </row>
    <row r="118" spans="1:21">
      <c r="B118" s="24"/>
      <c r="C118" s="408"/>
      <c r="D118" s="408"/>
      <c r="E118" s="409"/>
      <c r="F118" s="409"/>
      <c r="G118" s="381"/>
      <c r="H118" s="428"/>
      <c r="I118" s="428"/>
      <c r="J118" s="403"/>
      <c r="K118" s="428"/>
      <c r="M118" s="381"/>
      <c r="N118" s="431"/>
      <c r="O118" s="431"/>
      <c r="P118" s="470"/>
      <c r="Q118" s="470"/>
      <c r="R118" s="470"/>
      <c r="S118" s="470"/>
      <c r="T118" s="470"/>
      <c r="U118" s="470"/>
    </row>
    <row r="119" spans="1:21" ht="15.6">
      <c r="A119" s="429"/>
      <c r="B119" s="24"/>
      <c r="C119" s="408"/>
      <c r="D119" s="408"/>
      <c r="E119" s="409"/>
      <c r="F119" s="409"/>
      <c r="G119" s="381"/>
      <c r="H119" s="428"/>
      <c r="I119" s="428"/>
      <c r="J119" s="403"/>
      <c r="K119" s="428"/>
      <c r="M119" s="381"/>
      <c r="N119" s="430"/>
      <c r="O119" s="405"/>
      <c r="P119" s="470"/>
      <c r="Q119" s="470"/>
      <c r="R119" s="470"/>
      <c r="S119" s="470"/>
      <c r="T119" s="470"/>
      <c r="U119" s="470"/>
    </row>
    <row r="120" spans="1:21" ht="15.6">
      <c r="A120" s="429"/>
      <c r="C120" s="470"/>
      <c r="D120" s="470"/>
      <c r="E120" s="470"/>
      <c r="F120" s="470"/>
      <c r="G120" s="470"/>
      <c r="H120" s="470"/>
      <c r="I120" s="470"/>
      <c r="J120" s="470"/>
      <c r="K120" s="470"/>
      <c r="L120" s="470"/>
      <c r="M120" s="470"/>
      <c r="N120" s="470"/>
      <c r="O120" s="470"/>
      <c r="P120" s="470"/>
      <c r="Q120" s="470"/>
      <c r="R120" s="470"/>
      <c r="S120" s="470"/>
      <c r="T120" s="470"/>
      <c r="U120" s="470"/>
    </row>
    <row r="121" spans="1:21">
      <c r="C121" s="470"/>
      <c r="D121" s="470"/>
      <c r="E121" s="470"/>
      <c r="F121" s="470"/>
      <c r="G121" s="470"/>
      <c r="H121" s="470"/>
      <c r="I121" s="470"/>
      <c r="J121" s="470"/>
      <c r="K121" s="470"/>
      <c r="L121" s="470"/>
      <c r="M121" s="470"/>
      <c r="N121" s="470"/>
      <c r="O121" s="470"/>
      <c r="P121" s="470"/>
      <c r="Q121" s="470"/>
      <c r="R121" s="470"/>
      <c r="S121" s="470"/>
      <c r="T121" s="470"/>
      <c r="U121" s="470"/>
    </row>
    <row r="122" spans="1:21">
      <c r="C122" s="470"/>
      <c r="D122" s="470"/>
      <c r="E122" s="470"/>
      <c r="F122" s="470"/>
      <c r="G122" s="470"/>
      <c r="H122" s="470"/>
      <c r="I122" s="470"/>
      <c r="J122" s="470"/>
      <c r="K122" s="470"/>
      <c r="L122" s="470"/>
      <c r="M122" s="470"/>
      <c r="N122" s="470"/>
      <c r="O122" s="470"/>
      <c r="P122" s="470"/>
      <c r="Q122" s="470"/>
      <c r="R122" s="470"/>
      <c r="S122" s="470"/>
      <c r="T122" s="470"/>
      <c r="U122" s="470"/>
    </row>
    <row r="123" spans="1:21">
      <c r="C123" s="470"/>
      <c r="D123" s="470"/>
      <c r="E123" s="470"/>
      <c r="F123" s="470"/>
      <c r="G123" s="470"/>
      <c r="H123" s="470"/>
      <c r="I123" s="470"/>
      <c r="J123" s="470"/>
      <c r="K123" s="470"/>
      <c r="L123" s="470"/>
      <c r="M123" s="470"/>
      <c r="N123" s="470"/>
      <c r="O123" s="470"/>
      <c r="P123" s="470"/>
      <c r="Q123" s="470"/>
      <c r="R123" s="470"/>
      <c r="S123" s="470"/>
      <c r="T123" s="470"/>
      <c r="U123" s="470"/>
    </row>
    <row r="124" spans="1:21">
      <c r="C124" s="470"/>
      <c r="D124" s="470"/>
      <c r="E124" s="470"/>
      <c r="F124" s="470"/>
      <c r="G124" s="470"/>
      <c r="H124" s="470"/>
      <c r="I124" s="470"/>
      <c r="J124" s="470"/>
      <c r="K124" s="470"/>
      <c r="L124" s="470"/>
      <c r="M124" s="470"/>
      <c r="N124" s="470"/>
      <c r="O124" s="470"/>
      <c r="P124" s="470"/>
      <c r="Q124" s="470"/>
      <c r="R124" s="470"/>
      <c r="S124" s="470"/>
      <c r="T124" s="470"/>
      <c r="U124" s="470"/>
    </row>
    <row r="125" spans="1:21">
      <c r="C125" s="470"/>
      <c r="D125" s="470"/>
      <c r="E125" s="470"/>
      <c r="F125" s="470"/>
      <c r="G125" s="470"/>
      <c r="H125" s="470"/>
      <c r="I125" s="470"/>
      <c r="J125" s="470"/>
      <c r="K125" s="470"/>
      <c r="L125" s="470"/>
      <c r="M125" s="470"/>
      <c r="N125" s="470"/>
      <c r="O125" s="470"/>
      <c r="P125" s="470"/>
      <c r="Q125" s="470"/>
      <c r="R125" s="470"/>
      <c r="S125" s="470"/>
      <c r="T125" s="470"/>
      <c r="U125" s="470"/>
    </row>
    <row r="126" spans="1:21">
      <c r="C126" s="470"/>
      <c r="D126" s="470"/>
      <c r="E126" s="470"/>
      <c r="F126" s="470"/>
      <c r="G126" s="470"/>
      <c r="H126" s="470"/>
      <c r="I126" s="470"/>
      <c r="J126" s="470"/>
      <c r="K126" s="470"/>
      <c r="L126" s="470"/>
      <c r="M126" s="470"/>
      <c r="N126" s="470"/>
      <c r="O126" s="470"/>
      <c r="P126" s="470"/>
      <c r="Q126" s="470"/>
      <c r="R126" s="470"/>
      <c r="S126" s="470"/>
      <c r="T126" s="470"/>
      <c r="U126" s="470"/>
    </row>
    <row r="127" spans="1:21">
      <c r="C127" s="470"/>
      <c r="D127" s="470"/>
      <c r="E127" s="470"/>
      <c r="F127" s="470"/>
      <c r="G127" s="470"/>
      <c r="H127" s="470"/>
      <c r="I127" s="470"/>
      <c r="J127" s="470"/>
      <c r="K127" s="470"/>
      <c r="L127" s="470"/>
      <c r="M127" s="470"/>
      <c r="N127" s="470"/>
      <c r="O127" s="470"/>
      <c r="P127" s="470"/>
      <c r="Q127" s="470"/>
      <c r="R127" s="470"/>
      <c r="S127" s="470"/>
      <c r="T127" s="470"/>
      <c r="U127" s="470"/>
    </row>
    <row r="128" spans="1:21">
      <c r="C128" s="470"/>
      <c r="D128" s="470"/>
      <c r="E128" s="470"/>
      <c r="F128" s="470"/>
      <c r="G128" s="470"/>
      <c r="H128" s="470"/>
      <c r="I128" s="470"/>
      <c r="J128" s="470"/>
      <c r="K128" s="470"/>
      <c r="L128" s="470"/>
      <c r="M128" s="470"/>
      <c r="N128" s="470"/>
      <c r="O128" s="470"/>
      <c r="P128" s="470"/>
      <c r="Q128" s="470"/>
      <c r="R128" s="470"/>
      <c r="S128" s="470"/>
      <c r="T128" s="470"/>
      <c r="U128" s="470"/>
    </row>
    <row r="129" spans="3:21">
      <c r="C129" s="470"/>
      <c r="D129" s="470"/>
      <c r="E129" s="470"/>
      <c r="F129" s="470"/>
      <c r="G129" s="470"/>
      <c r="H129" s="470"/>
      <c r="I129" s="470"/>
      <c r="J129" s="470"/>
      <c r="K129" s="470"/>
      <c r="L129" s="470"/>
      <c r="M129" s="470"/>
      <c r="N129" s="470"/>
      <c r="O129" s="470"/>
      <c r="P129" s="470"/>
      <c r="Q129" s="470"/>
      <c r="R129" s="470"/>
      <c r="S129" s="470"/>
      <c r="T129" s="470"/>
      <c r="U129" s="470"/>
    </row>
    <row r="130" spans="3:21">
      <c r="C130" s="470"/>
      <c r="D130" s="470"/>
      <c r="E130" s="470"/>
      <c r="F130" s="470"/>
      <c r="G130" s="470"/>
      <c r="H130" s="470"/>
      <c r="I130" s="470"/>
      <c r="J130" s="470"/>
      <c r="K130" s="470"/>
      <c r="L130" s="470"/>
      <c r="M130" s="470"/>
      <c r="N130" s="470"/>
      <c r="O130" s="470"/>
      <c r="P130" s="470"/>
      <c r="Q130" s="470"/>
      <c r="R130" s="470"/>
      <c r="S130" s="470"/>
      <c r="T130" s="470"/>
      <c r="U130" s="470"/>
    </row>
    <row r="131" spans="3:21">
      <c r="C131" s="470"/>
      <c r="D131" s="470"/>
      <c r="E131" s="470"/>
      <c r="F131" s="470"/>
      <c r="G131" s="470"/>
      <c r="H131" s="470"/>
      <c r="I131" s="470"/>
      <c r="J131" s="470"/>
      <c r="K131" s="470"/>
      <c r="L131" s="470"/>
      <c r="M131" s="470"/>
      <c r="N131" s="470"/>
      <c r="O131" s="470"/>
      <c r="P131" s="470"/>
      <c r="Q131" s="470"/>
      <c r="R131" s="470"/>
      <c r="S131" s="470"/>
      <c r="T131" s="470"/>
      <c r="U131" s="470"/>
    </row>
    <row r="132" spans="3:21">
      <c r="C132" s="470"/>
      <c r="D132" s="470"/>
      <c r="E132" s="470"/>
      <c r="F132" s="470"/>
      <c r="G132" s="470"/>
      <c r="H132" s="470"/>
      <c r="I132" s="470"/>
      <c r="J132" s="470"/>
      <c r="K132" s="470"/>
      <c r="L132" s="470"/>
      <c r="M132" s="470"/>
      <c r="N132" s="470"/>
      <c r="O132" s="470"/>
      <c r="P132" s="470"/>
      <c r="Q132" s="470"/>
      <c r="R132" s="470"/>
      <c r="S132" s="470"/>
      <c r="T132" s="470"/>
      <c r="U132" s="470"/>
    </row>
    <row r="133" spans="3:21">
      <c r="C133" s="470"/>
      <c r="D133" s="470"/>
      <c r="E133" s="470"/>
      <c r="F133" s="470"/>
      <c r="G133" s="470"/>
      <c r="H133" s="470"/>
      <c r="I133" s="470"/>
      <c r="J133" s="470"/>
      <c r="K133" s="470"/>
      <c r="L133" s="470"/>
      <c r="M133" s="470"/>
      <c r="N133" s="470"/>
      <c r="O133" s="470"/>
      <c r="P133" s="470"/>
      <c r="Q133" s="470"/>
      <c r="R133" s="470"/>
      <c r="S133" s="470"/>
      <c r="T133" s="470"/>
      <c r="U133" s="470"/>
    </row>
    <row r="134" spans="3:21">
      <c r="C134" s="470"/>
      <c r="D134" s="470"/>
      <c r="E134" s="470"/>
      <c r="F134" s="470"/>
      <c r="G134" s="470"/>
      <c r="H134" s="470"/>
      <c r="I134" s="470"/>
      <c r="J134" s="470"/>
      <c r="K134" s="470"/>
      <c r="L134" s="470"/>
      <c r="M134" s="470"/>
      <c r="N134" s="470"/>
      <c r="O134" s="470"/>
      <c r="P134" s="470"/>
      <c r="Q134" s="470"/>
      <c r="R134" s="470"/>
      <c r="S134" s="470"/>
      <c r="T134" s="470"/>
      <c r="U134" s="470"/>
    </row>
    <row r="135" spans="3:21">
      <c r="C135" s="470"/>
      <c r="D135" s="470"/>
      <c r="E135" s="470"/>
      <c r="F135" s="470"/>
      <c r="G135" s="470"/>
      <c r="H135" s="470"/>
      <c r="I135" s="470"/>
      <c r="J135" s="470"/>
      <c r="K135" s="470"/>
      <c r="L135" s="470"/>
      <c r="M135" s="470"/>
      <c r="N135" s="470"/>
      <c r="O135" s="470"/>
      <c r="P135" s="470"/>
      <c r="Q135" s="470"/>
      <c r="R135" s="470"/>
      <c r="S135" s="470"/>
      <c r="T135" s="470"/>
      <c r="U135" s="470"/>
    </row>
    <row r="136" spans="3:21">
      <c r="C136" s="470"/>
      <c r="D136" s="470"/>
      <c r="E136" s="470"/>
      <c r="F136" s="470"/>
      <c r="G136" s="470"/>
      <c r="H136" s="470"/>
      <c r="I136" s="470"/>
      <c r="J136" s="470"/>
      <c r="K136" s="470"/>
      <c r="L136" s="470"/>
      <c r="M136" s="470"/>
      <c r="N136" s="470"/>
      <c r="O136" s="470"/>
      <c r="P136" s="470"/>
      <c r="Q136" s="470"/>
      <c r="R136" s="470"/>
      <c r="S136" s="470"/>
      <c r="T136" s="470"/>
      <c r="U136" s="470"/>
    </row>
    <row r="137" spans="3:21">
      <c r="C137" s="470"/>
      <c r="D137" s="470"/>
      <c r="E137" s="470"/>
      <c r="F137" s="470"/>
      <c r="G137" s="470"/>
      <c r="H137" s="470"/>
      <c r="I137" s="470"/>
      <c r="J137" s="470"/>
      <c r="K137" s="470"/>
      <c r="L137" s="470"/>
      <c r="M137" s="470"/>
      <c r="N137" s="470"/>
      <c r="O137" s="470"/>
      <c r="P137" s="470"/>
      <c r="Q137" s="470"/>
      <c r="R137" s="470"/>
      <c r="S137" s="470"/>
      <c r="T137" s="470"/>
      <c r="U137" s="470"/>
    </row>
    <row r="138" spans="3:21">
      <c r="C138" s="470"/>
      <c r="D138" s="470"/>
      <c r="E138" s="470"/>
      <c r="F138" s="470"/>
      <c r="G138" s="470"/>
      <c r="H138" s="470"/>
      <c r="I138" s="470"/>
      <c r="J138" s="470"/>
      <c r="K138" s="470"/>
      <c r="L138" s="470"/>
      <c r="M138" s="470"/>
      <c r="N138" s="470"/>
      <c r="O138" s="470"/>
      <c r="P138" s="470"/>
      <c r="Q138" s="470"/>
      <c r="R138" s="470"/>
      <c r="S138" s="470"/>
      <c r="T138" s="470"/>
      <c r="U138" s="470"/>
    </row>
    <row r="139" spans="3:21">
      <c r="C139" s="470"/>
      <c r="D139" s="470"/>
      <c r="E139" s="470"/>
      <c r="F139" s="470"/>
      <c r="G139" s="470"/>
      <c r="H139" s="470"/>
      <c r="I139" s="470"/>
      <c r="J139" s="470"/>
      <c r="K139" s="470"/>
      <c r="L139" s="470"/>
      <c r="M139" s="470"/>
      <c r="N139" s="470"/>
      <c r="O139" s="470"/>
      <c r="P139" s="470"/>
      <c r="Q139" s="470"/>
      <c r="R139" s="470"/>
      <c r="S139" s="470"/>
      <c r="T139" s="470"/>
      <c r="U139" s="470"/>
    </row>
    <row r="140" spans="3:21">
      <c r="C140" s="470"/>
      <c r="D140" s="470"/>
      <c r="E140" s="470"/>
      <c r="F140" s="470"/>
      <c r="G140" s="470"/>
      <c r="H140" s="470"/>
      <c r="I140" s="470"/>
      <c r="J140" s="470"/>
      <c r="K140" s="470"/>
      <c r="L140" s="470"/>
      <c r="M140" s="470"/>
      <c r="N140" s="470"/>
      <c r="O140" s="470"/>
      <c r="P140" s="470"/>
      <c r="Q140" s="470"/>
      <c r="R140" s="470"/>
      <c r="S140" s="470"/>
      <c r="T140" s="470"/>
      <c r="U140" s="470"/>
    </row>
    <row r="141" spans="3:21">
      <c r="C141" s="470"/>
      <c r="D141" s="470"/>
      <c r="E141" s="470"/>
      <c r="F141" s="470"/>
      <c r="G141" s="470"/>
      <c r="H141" s="470"/>
      <c r="I141" s="470"/>
      <c r="J141" s="470"/>
      <c r="K141" s="470"/>
      <c r="L141" s="470"/>
      <c r="M141" s="470"/>
      <c r="N141" s="470"/>
      <c r="O141" s="470"/>
      <c r="P141" s="470"/>
      <c r="Q141" s="470"/>
      <c r="R141" s="470"/>
      <c r="S141" s="470"/>
      <c r="T141" s="470"/>
      <c r="U141" s="470"/>
    </row>
    <row r="142" spans="3:21">
      <c r="C142" s="470"/>
      <c r="D142" s="470"/>
      <c r="E142" s="470"/>
      <c r="F142" s="470"/>
      <c r="G142" s="470"/>
      <c r="H142" s="470"/>
      <c r="I142" s="470"/>
      <c r="J142" s="470"/>
      <c r="K142" s="470"/>
      <c r="L142" s="470"/>
      <c r="M142" s="470"/>
      <c r="N142" s="470"/>
      <c r="O142" s="470"/>
      <c r="P142" s="470"/>
      <c r="Q142" s="470"/>
      <c r="R142" s="470"/>
      <c r="S142" s="470"/>
      <c r="T142" s="470"/>
      <c r="U142" s="470"/>
    </row>
    <row r="143" spans="3:21">
      <c r="C143" s="470"/>
      <c r="D143" s="470"/>
      <c r="E143" s="470"/>
      <c r="F143" s="470"/>
      <c r="G143" s="470"/>
      <c r="H143" s="470"/>
      <c r="I143" s="470"/>
      <c r="J143" s="470"/>
      <c r="K143" s="470"/>
      <c r="L143" s="470"/>
      <c r="M143" s="470"/>
      <c r="N143" s="470"/>
      <c r="O143" s="470"/>
      <c r="P143" s="470"/>
      <c r="Q143" s="470"/>
      <c r="R143" s="470"/>
      <c r="S143" s="470"/>
      <c r="T143" s="470"/>
      <c r="U143" s="470"/>
    </row>
    <row r="144" spans="3:21">
      <c r="C144" s="470"/>
      <c r="D144" s="470"/>
      <c r="E144" s="470"/>
      <c r="F144" s="470"/>
      <c r="G144" s="470"/>
      <c r="H144" s="470"/>
      <c r="I144" s="470"/>
      <c r="J144" s="470"/>
      <c r="K144" s="470"/>
      <c r="L144" s="470"/>
      <c r="M144" s="470"/>
      <c r="N144" s="470"/>
      <c r="O144" s="470"/>
      <c r="P144" s="470"/>
      <c r="Q144" s="470"/>
      <c r="R144" s="470"/>
      <c r="S144" s="470"/>
      <c r="T144" s="470"/>
      <c r="U144" s="470"/>
    </row>
    <row r="145" spans="3:21">
      <c r="C145" s="470"/>
      <c r="D145" s="470"/>
      <c r="E145" s="470"/>
      <c r="F145" s="470"/>
      <c r="G145" s="470"/>
      <c r="H145" s="470"/>
      <c r="I145" s="470"/>
      <c r="J145" s="470"/>
      <c r="K145" s="470"/>
      <c r="L145" s="470"/>
      <c r="M145" s="470"/>
      <c r="N145" s="470"/>
      <c r="O145" s="470"/>
      <c r="P145" s="470"/>
      <c r="Q145" s="470"/>
      <c r="R145" s="470"/>
      <c r="S145" s="470"/>
      <c r="T145" s="470"/>
      <c r="U145" s="470"/>
    </row>
    <row r="146" spans="3:21">
      <c r="C146" s="470"/>
      <c r="D146" s="470"/>
      <c r="E146" s="470"/>
      <c r="F146" s="470"/>
      <c r="G146" s="470"/>
      <c r="H146" s="470"/>
      <c r="I146" s="470"/>
      <c r="J146" s="470"/>
      <c r="K146" s="470"/>
      <c r="L146" s="470"/>
      <c r="M146" s="470"/>
      <c r="N146" s="470"/>
      <c r="O146" s="470"/>
      <c r="P146" s="470"/>
      <c r="Q146" s="470"/>
      <c r="R146" s="470"/>
      <c r="S146" s="470"/>
      <c r="T146" s="470"/>
      <c r="U146" s="470"/>
    </row>
    <row r="147" spans="3:21">
      <c r="C147" s="470"/>
      <c r="D147" s="470"/>
      <c r="E147" s="470"/>
      <c r="F147" s="470"/>
      <c r="G147" s="470"/>
      <c r="H147" s="470"/>
      <c r="I147" s="470"/>
      <c r="J147" s="470"/>
      <c r="K147" s="470"/>
      <c r="L147" s="470"/>
      <c r="M147" s="470"/>
      <c r="N147" s="470"/>
      <c r="O147" s="470"/>
      <c r="P147" s="470"/>
      <c r="Q147" s="470"/>
      <c r="R147" s="470"/>
      <c r="S147" s="470"/>
      <c r="T147" s="470"/>
      <c r="U147" s="470"/>
    </row>
    <row r="148" spans="3:21">
      <c r="C148" s="470"/>
      <c r="D148" s="470"/>
      <c r="E148" s="470"/>
      <c r="F148" s="470"/>
      <c r="G148" s="470"/>
      <c r="H148" s="470"/>
      <c r="I148" s="470"/>
      <c r="J148" s="470"/>
      <c r="K148" s="470"/>
      <c r="L148" s="470"/>
      <c r="M148" s="470"/>
      <c r="N148" s="470"/>
      <c r="O148" s="470"/>
      <c r="P148" s="470"/>
      <c r="Q148" s="470"/>
      <c r="R148" s="470"/>
      <c r="S148" s="470"/>
      <c r="T148" s="470"/>
      <c r="U148" s="470"/>
    </row>
    <row r="149" spans="3:21">
      <c r="C149" s="470"/>
      <c r="D149" s="470"/>
      <c r="E149" s="470"/>
      <c r="F149" s="470"/>
      <c r="G149" s="470"/>
      <c r="H149" s="470"/>
      <c r="I149" s="470"/>
      <c r="J149" s="470"/>
      <c r="K149" s="470"/>
      <c r="L149" s="470"/>
      <c r="M149" s="470"/>
      <c r="N149" s="470"/>
      <c r="O149" s="470"/>
      <c r="P149" s="470"/>
      <c r="Q149" s="470"/>
      <c r="R149" s="470"/>
      <c r="S149" s="470"/>
      <c r="T149" s="470"/>
      <c r="U149" s="470"/>
    </row>
    <row r="150" spans="3:21">
      <c r="C150" s="470"/>
      <c r="D150" s="470"/>
      <c r="E150" s="470"/>
      <c r="F150" s="470"/>
      <c r="G150" s="470"/>
      <c r="H150" s="470"/>
      <c r="I150" s="470"/>
      <c r="J150" s="470"/>
      <c r="K150" s="470"/>
      <c r="L150" s="470"/>
      <c r="M150" s="470"/>
      <c r="N150" s="470"/>
      <c r="O150" s="470"/>
      <c r="P150" s="470"/>
      <c r="Q150" s="470"/>
      <c r="R150" s="470"/>
      <c r="S150" s="470"/>
      <c r="T150" s="470"/>
      <c r="U150" s="470"/>
    </row>
    <row r="151" spans="3:21">
      <c r="C151" s="470"/>
      <c r="D151" s="470"/>
      <c r="E151" s="470"/>
      <c r="F151" s="470"/>
      <c r="G151" s="470"/>
      <c r="H151" s="470"/>
      <c r="I151" s="470"/>
      <c r="J151" s="470"/>
      <c r="K151" s="470"/>
      <c r="L151" s="470"/>
      <c r="M151" s="470"/>
      <c r="N151" s="470"/>
      <c r="O151" s="470"/>
      <c r="P151" s="470"/>
      <c r="Q151" s="470"/>
      <c r="R151" s="470"/>
      <c r="S151" s="470"/>
      <c r="T151" s="470"/>
      <c r="U151" s="470"/>
    </row>
    <row r="152" spans="3:21">
      <c r="C152" s="470"/>
      <c r="D152" s="470"/>
      <c r="E152" s="470"/>
      <c r="F152" s="470"/>
      <c r="G152" s="470"/>
      <c r="H152" s="470"/>
      <c r="I152" s="470"/>
      <c r="J152" s="470"/>
      <c r="K152" s="470"/>
      <c r="L152" s="470"/>
      <c r="M152" s="470"/>
      <c r="N152" s="470"/>
      <c r="O152" s="470"/>
      <c r="P152" s="470"/>
      <c r="Q152" s="470"/>
      <c r="R152" s="470"/>
      <c r="S152" s="470"/>
      <c r="T152" s="470"/>
      <c r="U152" s="470"/>
    </row>
    <row r="153" spans="3:21">
      <c r="C153" s="470"/>
      <c r="D153" s="470"/>
      <c r="E153" s="470"/>
      <c r="F153" s="470"/>
      <c r="G153" s="470"/>
      <c r="H153" s="470"/>
      <c r="I153" s="470"/>
      <c r="J153" s="470"/>
      <c r="K153" s="470"/>
      <c r="L153" s="470"/>
      <c r="M153" s="470"/>
      <c r="N153" s="470"/>
      <c r="O153" s="470"/>
      <c r="P153" s="470"/>
      <c r="Q153" s="470"/>
      <c r="R153" s="470"/>
      <c r="S153" s="470"/>
      <c r="T153" s="470"/>
      <c r="U153" s="470"/>
    </row>
    <row r="154" spans="3:21">
      <c r="C154" s="470"/>
      <c r="D154" s="470"/>
      <c r="E154" s="470"/>
      <c r="F154" s="470"/>
      <c r="G154" s="470"/>
      <c r="H154" s="470"/>
      <c r="I154" s="470"/>
      <c r="J154" s="470"/>
      <c r="K154" s="470"/>
      <c r="L154" s="470"/>
      <c r="M154" s="470"/>
      <c r="N154" s="470"/>
      <c r="O154" s="470"/>
      <c r="P154" s="470"/>
      <c r="Q154" s="470"/>
      <c r="R154" s="470"/>
      <c r="S154" s="470"/>
      <c r="T154" s="470"/>
      <c r="U154" s="470"/>
    </row>
    <row r="155" spans="3:21">
      <c r="C155" s="470"/>
      <c r="D155" s="470"/>
      <c r="E155" s="470"/>
      <c r="F155" s="470"/>
      <c r="G155" s="470"/>
      <c r="H155" s="470"/>
      <c r="I155" s="470"/>
      <c r="J155" s="470"/>
      <c r="K155" s="470"/>
      <c r="L155" s="470"/>
      <c r="M155" s="470"/>
      <c r="N155" s="470"/>
      <c r="O155" s="470"/>
      <c r="P155" s="470"/>
      <c r="Q155" s="470"/>
      <c r="R155" s="470"/>
      <c r="S155" s="470"/>
      <c r="T155" s="470"/>
      <c r="U155" s="470"/>
    </row>
    <row r="156" spans="3:21">
      <c r="C156" s="470"/>
      <c r="D156" s="470"/>
      <c r="E156" s="470"/>
      <c r="F156" s="470"/>
      <c r="G156" s="470"/>
      <c r="H156" s="470"/>
      <c r="I156" s="470"/>
      <c r="J156" s="470"/>
      <c r="K156" s="470"/>
      <c r="L156" s="470"/>
      <c r="M156" s="470"/>
      <c r="N156" s="470"/>
      <c r="O156" s="470"/>
      <c r="P156" s="470"/>
      <c r="Q156" s="470"/>
      <c r="R156" s="470"/>
      <c r="S156" s="470"/>
      <c r="T156" s="470"/>
      <c r="U156" s="470"/>
    </row>
    <row r="157" spans="3:21">
      <c r="C157" s="470"/>
      <c r="D157" s="470"/>
      <c r="E157" s="470"/>
      <c r="F157" s="470"/>
      <c r="G157" s="470"/>
      <c r="H157" s="470"/>
      <c r="I157" s="470"/>
      <c r="J157" s="470"/>
      <c r="K157" s="470"/>
      <c r="L157" s="470"/>
      <c r="M157" s="470"/>
      <c r="N157" s="470"/>
      <c r="O157" s="470"/>
      <c r="P157" s="470"/>
      <c r="Q157" s="470"/>
      <c r="R157" s="470"/>
      <c r="S157" s="470"/>
      <c r="T157" s="470"/>
      <c r="U157" s="470"/>
    </row>
    <row r="158" spans="3:21">
      <c r="C158" s="470"/>
      <c r="D158" s="470"/>
      <c r="E158" s="470"/>
      <c r="F158" s="470"/>
      <c r="G158" s="470"/>
      <c r="H158" s="470"/>
      <c r="I158" s="470"/>
      <c r="J158" s="470"/>
      <c r="K158" s="470"/>
      <c r="L158" s="470"/>
      <c r="M158" s="470"/>
      <c r="N158" s="470"/>
      <c r="O158" s="470"/>
      <c r="P158" s="470"/>
      <c r="Q158" s="470"/>
      <c r="R158" s="470"/>
      <c r="S158" s="470"/>
      <c r="T158" s="470"/>
      <c r="U158" s="470"/>
    </row>
    <row r="159" spans="3:21">
      <c r="C159" s="470"/>
      <c r="D159" s="470"/>
      <c r="E159" s="470"/>
      <c r="F159" s="470"/>
      <c r="G159" s="470"/>
      <c r="H159" s="470"/>
      <c r="I159" s="470"/>
      <c r="J159" s="470"/>
      <c r="K159" s="470"/>
      <c r="L159" s="470"/>
      <c r="M159" s="470"/>
      <c r="N159" s="470"/>
      <c r="O159" s="470"/>
      <c r="P159" s="470"/>
      <c r="Q159" s="470"/>
      <c r="R159" s="470"/>
      <c r="S159" s="470"/>
      <c r="T159" s="470"/>
      <c r="U159" s="470"/>
    </row>
    <row r="160" spans="3:21">
      <c r="C160" s="470"/>
      <c r="D160" s="470"/>
      <c r="E160" s="470"/>
      <c r="F160" s="470"/>
      <c r="G160" s="470"/>
      <c r="H160" s="470"/>
      <c r="I160" s="470"/>
      <c r="J160" s="470"/>
      <c r="K160" s="470"/>
      <c r="L160" s="470"/>
      <c r="M160" s="470"/>
      <c r="N160" s="470"/>
      <c r="O160" s="470"/>
      <c r="P160" s="470"/>
      <c r="Q160" s="470"/>
      <c r="R160" s="470"/>
      <c r="S160" s="470"/>
      <c r="T160" s="470"/>
      <c r="U160" s="470"/>
    </row>
    <row r="161" spans="3:21">
      <c r="C161" s="470"/>
      <c r="D161" s="470"/>
      <c r="E161" s="470"/>
      <c r="F161" s="470"/>
      <c r="G161" s="470"/>
      <c r="H161" s="470"/>
      <c r="I161" s="470"/>
      <c r="J161" s="470"/>
      <c r="K161" s="470"/>
      <c r="L161" s="470"/>
      <c r="M161" s="470"/>
      <c r="N161" s="470"/>
      <c r="O161" s="470"/>
      <c r="P161" s="470"/>
      <c r="Q161" s="470"/>
      <c r="R161" s="470"/>
      <c r="S161" s="470"/>
      <c r="T161" s="470"/>
      <c r="U161" s="470"/>
    </row>
    <row r="162" spans="3:21">
      <c r="C162" s="470"/>
      <c r="D162" s="470"/>
      <c r="E162" s="470"/>
      <c r="F162" s="470"/>
      <c r="G162" s="470"/>
      <c r="H162" s="470"/>
      <c r="I162" s="470"/>
      <c r="J162" s="470"/>
      <c r="K162" s="470"/>
      <c r="L162" s="470"/>
      <c r="M162" s="470"/>
      <c r="N162" s="470"/>
      <c r="O162" s="470"/>
      <c r="P162" s="470"/>
      <c r="Q162" s="470"/>
      <c r="R162" s="470"/>
      <c r="S162" s="470"/>
      <c r="T162" s="470"/>
      <c r="U162" s="470"/>
    </row>
    <row r="163" spans="3:21">
      <c r="C163" s="470"/>
      <c r="D163" s="470"/>
      <c r="E163" s="470"/>
      <c r="F163" s="470"/>
      <c r="G163" s="470"/>
      <c r="H163" s="470"/>
      <c r="I163" s="470"/>
      <c r="J163" s="470"/>
      <c r="K163" s="470"/>
      <c r="L163" s="470"/>
      <c r="M163" s="470"/>
      <c r="N163" s="470"/>
      <c r="O163" s="470"/>
      <c r="P163" s="470"/>
      <c r="Q163" s="470"/>
      <c r="R163" s="470"/>
      <c r="S163" s="470"/>
      <c r="T163" s="470"/>
      <c r="U163" s="470"/>
    </row>
    <row r="164" spans="3:21">
      <c r="C164" s="470"/>
      <c r="D164" s="470"/>
      <c r="E164" s="470"/>
      <c r="F164" s="470"/>
      <c r="G164" s="470"/>
      <c r="H164" s="470"/>
      <c r="I164" s="470"/>
      <c r="J164" s="470"/>
      <c r="K164" s="470"/>
      <c r="L164" s="470"/>
      <c r="M164" s="470"/>
      <c r="N164" s="470"/>
      <c r="O164" s="470"/>
      <c r="P164" s="470"/>
      <c r="Q164" s="470"/>
      <c r="R164" s="470"/>
      <c r="S164" s="470"/>
      <c r="T164" s="470"/>
      <c r="U164" s="470"/>
    </row>
    <row r="165" spans="3:21">
      <c r="C165" s="470"/>
      <c r="D165" s="470"/>
      <c r="E165" s="470"/>
      <c r="F165" s="470"/>
      <c r="G165" s="470"/>
      <c r="H165" s="470"/>
      <c r="I165" s="470"/>
      <c r="J165" s="470"/>
      <c r="K165" s="470"/>
      <c r="L165" s="470"/>
      <c r="M165" s="470"/>
      <c r="N165" s="470"/>
      <c r="O165" s="470"/>
      <c r="P165" s="470"/>
      <c r="Q165" s="470"/>
      <c r="R165" s="470"/>
      <c r="S165" s="470"/>
      <c r="T165" s="470"/>
      <c r="U165" s="470"/>
    </row>
    <row r="166" spans="3:21">
      <c r="C166" s="470"/>
      <c r="D166" s="470"/>
      <c r="E166" s="470"/>
      <c r="F166" s="470"/>
      <c r="G166" s="470"/>
      <c r="H166" s="470"/>
      <c r="I166" s="470"/>
      <c r="J166" s="470"/>
      <c r="K166" s="470"/>
      <c r="L166" s="470"/>
      <c r="M166" s="470"/>
      <c r="N166" s="470"/>
      <c r="O166" s="470"/>
      <c r="P166" s="470"/>
      <c r="Q166" s="470"/>
      <c r="R166" s="470"/>
      <c r="S166" s="470"/>
      <c r="T166" s="470"/>
      <c r="U166" s="470"/>
    </row>
    <row r="167" spans="3:21">
      <c r="C167" s="470"/>
      <c r="D167" s="470"/>
      <c r="E167" s="470"/>
      <c r="F167" s="470"/>
      <c r="G167" s="470"/>
      <c r="H167" s="470"/>
      <c r="I167" s="470"/>
      <c r="J167" s="470"/>
      <c r="K167" s="470"/>
      <c r="L167" s="470"/>
      <c r="M167" s="470"/>
      <c r="N167" s="470"/>
      <c r="O167" s="470"/>
      <c r="P167" s="470"/>
      <c r="Q167" s="470"/>
      <c r="R167" s="470"/>
      <c r="S167" s="470"/>
      <c r="T167" s="470"/>
      <c r="U167" s="470"/>
    </row>
    <row r="168" spans="3:21">
      <c r="C168" s="470"/>
      <c r="D168" s="470"/>
      <c r="E168" s="470"/>
      <c r="F168" s="470"/>
      <c r="G168" s="470"/>
      <c r="H168" s="470"/>
      <c r="I168" s="470"/>
      <c r="J168" s="470"/>
      <c r="K168" s="470"/>
      <c r="L168" s="470"/>
      <c r="M168" s="470"/>
      <c r="N168" s="470"/>
      <c r="O168" s="470"/>
      <c r="P168" s="470"/>
      <c r="Q168" s="470"/>
      <c r="R168" s="470"/>
      <c r="S168" s="470"/>
      <c r="T168" s="470"/>
      <c r="U168" s="470"/>
    </row>
    <row r="169" spans="3:21">
      <c r="C169" s="470"/>
      <c r="D169" s="470"/>
      <c r="E169" s="470"/>
      <c r="F169" s="470"/>
      <c r="G169" s="470"/>
      <c r="H169" s="470"/>
      <c r="I169" s="470"/>
      <c r="J169" s="470"/>
      <c r="K169" s="470"/>
      <c r="L169" s="470"/>
      <c r="M169" s="470"/>
      <c r="N169" s="470"/>
      <c r="O169" s="470"/>
      <c r="P169" s="470"/>
      <c r="Q169" s="470"/>
      <c r="R169" s="470"/>
      <c r="S169" s="470"/>
      <c r="T169" s="470"/>
      <c r="U169" s="470"/>
    </row>
    <row r="170" spans="3:21">
      <c r="C170" s="470"/>
      <c r="D170" s="470"/>
      <c r="E170" s="470"/>
      <c r="F170" s="470"/>
      <c r="G170" s="470"/>
      <c r="H170" s="470"/>
      <c r="I170" s="470"/>
      <c r="J170" s="470"/>
      <c r="K170" s="470"/>
      <c r="L170" s="470"/>
      <c r="M170" s="470"/>
      <c r="N170" s="470"/>
      <c r="O170" s="470"/>
      <c r="P170" s="470"/>
      <c r="Q170" s="470"/>
      <c r="R170" s="470"/>
      <c r="S170" s="470"/>
      <c r="T170" s="470"/>
      <c r="U170" s="470"/>
    </row>
    <row r="171" spans="3:21">
      <c r="C171" s="470"/>
      <c r="D171" s="470"/>
      <c r="E171" s="470"/>
      <c r="F171" s="470"/>
      <c r="G171" s="470"/>
      <c r="H171" s="470"/>
      <c r="I171" s="470"/>
      <c r="J171" s="470"/>
      <c r="K171" s="470"/>
      <c r="L171" s="470"/>
      <c r="M171" s="470"/>
      <c r="N171" s="470"/>
      <c r="O171" s="470"/>
      <c r="P171" s="470"/>
      <c r="Q171" s="470"/>
      <c r="R171" s="470"/>
      <c r="S171" s="470"/>
      <c r="T171" s="470"/>
      <c r="U171" s="470"/>
    </row>
    <row r="172" spans="3:21">
      <c r="C172" s="470"/>
      <c r="D172" s="470"/>
      <c r="E172" s="470"/>
      <c r="F172" s="470"/>
      <c r="G172" s="470"/>
      <c r="H172" s="470"/>
      <c r="I172" s="470"/>
      <c r="J172" s="470"/>
      <c r="K172" s="470"/>
      <c r="L172" s="470"/>
      <c r="M172" s="470"/>
      <c r="N172" s="470"/>
      <c r="O172" s="470"/>
      <c r="P172" s="470"/>
      <c r="Q172" s="470"/>
      <c r="R172" s="470"/>
      <c r="S172" s="470"/>
      <c r="T172" s="470"/>
      <c r="U172" s="470"/>
    </row>
    <row r="173" spans="3:21">
      <c r="C173" s="470"/>
      <c r="D173" s="470"/>
      <c r="E173" s="470"/>
      <c r="F173" s="470"/>
      <c r="G173" s="470"/>
      <c r="H173" s="470"/>
      <c r="I173" s="470"/>
      <c r="J173" s="470"/>
      <c r="K173" s="470"/>
      <c r="L173" s="470"/>
      <c r="M173" s="470"/>
      <c r="N173" s="470"/>
      <c r="O173" s="470"/>
      <c r="P173" s="470"/>
      <c r="Q173" s="470"/>
      <c r="R173" s="470"/>
      <c r="S173" s="470"/>
      <c r="T173" s="470"/>
      <c r="U173" s="470"/>
    </row>
    <row r="174" spans="3:21">
      <c r="C174" s="470"/>
      <c r="D174" s="470"/>
      <c r="E174" s="470"/>
      <c r="F174" s="470"/>
      <c r="G174" s="470"/>
      <c r="H174" s="470"/>
      <c r="I174" s="470"/>
      <c r="J174" s="470"/>
      <c r="K174" s="470"/>
      <c r="L174" s="470"/>
      <c r="M174" s="470"/>
      <c r="N174" s="470"/>
      <c r="O174" s="470"/>
      <c r="P174" s="470"/>
      <c r="Q174" s="470"/>
      <c r="R174" s="470"/>
      <c r="S174" s="470"/>
      <c r="T174" s="470"/>
      <c r="U174" s="470"/>
    </row>
    <row r="175" spans="3:21">
      <c r="C175" s="470"/>
      <c r="D175" s="470"/>
      <c r="E175" s="470"/>
      <c r="F175" s="470"/>
      <c r="G175" s="470"/>
      <c r="H175" s="470"/>
      <c r="I175" s="470"/>
      <c r="J175" s="470"/>
      <c r="K175" s="470"/>
      <c r="L175" s="470"/>
      <c r="M175" s="470"/>
      <c r="N175" s="470"/>
      <c r="O175" s="470"/>
      <c r="P175" s="470"/>
      <c r="Q175" s="470"/>
      <c r="R175" s="470"/>
      <c r="S175" s="470"/>
      <c r="T175" s="470"/>
      <c r="U175" s="470"/>
    </row>
    <row r="176" spans="3:21">
      <c r="C176" s="470"/>
      <c r="D176" s="470"/>
      <c r="E176" s="470"/>
      <c r="F176" s="470"/>
      <c r="G176" s="470"/>
      <c r="H176" s="470"/>
      <c r="I176" s="470"/>
      <c r="J176" s="470"/>
      <c r="K176" s="470"/>
      <c r="L176" s="470"/>
      <c r="M176" s="470"/>
      <c r="N176" s="470"/>
      <c r="O176" s="470"/>
      <c r="P176" s="470"/>
      <c r="Q176" s="470"/>
      <c r="R176" s="470"/>
      <c r="S176" s="470"/>
      <c r="T176" s="470"/>
      <c r="U176" s="470"/>
    </row>
    <row r="177" spans="3:21">
      <c r="C177" s="470"/>
      <c r="D177" s="470"/>
      <c r="E177" s="470"/>
      <c r="F177" s="470"/>
      <c r="G177" s="470"/>
      <c r="H177" s="470"/>
      <c r="I177" s="470"/>
      <c r="J177" s="470"/>
      <c r="K177" s="470"/>
      <c r="L177" s="470"/>
      <c r="M177" s="470"/>
      <c r="N177" s="470"/>
      <c r="O177" s="470"/>
      <c r="P177" s="470"/>
      <c r="Q177" s="470"/>
      <c r="R177" s="470"/>
      <c r="S177" s="470"/>
      <c r="T177" s="470"/>
      <c r="U177" s="470"/>
    </row>
    <row r="178" spans="3:21">
      <c r="C178" s="470"/>
      <c r="D178" s="470"/>
      <c r="E178" s="470"/>
      <c r="F178" s="470"/>
      <c r="G178" s="470"/>
      <c r="H178" s="470"/>
      <c r="I178" s="470"/>
      <c r="J178" s="470"/>
      <c r="K178" s="470"/>
      <c r="L178" s="470"/>
      <c r="M178" s="470"/>
      <c r="N178" s="470"/>
      <c r="O178" s="470"/>
      <c r="P178" s="470"/>
      <c r="Q178" s="470"/>
      <c r="R178" s="470"/>
      <c r="S178" s="470"/>
      <c r="T178" s="470"/>
      <c r="U178" s="470"/>
    </row>
    <row r="179" spans="3:21">
      <c r="C179" s="470"/>
      <c r="D179" s="470"/>
      <c r="E179" s="470"/>
      <c r="F179" s="470"/>
      <c r="G179" s="470"/>
      <c r="H179" s="470"/>
      <c r="I179" s="470"/>
      <c r="J179" s="470"/>
      <c r="K179" s="470"/>
      <c r="L179" s="470"/>
      <c r="M179" s="470"/>
      <c r="N179" s="470"/>
      <c r="O179" s="470"/>
      <c r="P179" s="470"/>
      <c r="Q179" s="470"/>
      <c r="R179" s="470"/>
      <c r="S179" s="470"/>
      <c r="T179" s="470"/>
      <c r="U179" s="470"/>
    </row>
    <row r="180" spans="3:21">
      <c r="C180" s="470"/>
      <c r="D180" s="470"/>
      <c r="E180" s="470"/>
      <c r="F180" s="470"/>
      <c r="G180" s="470"/>
      <c r="H180" s="470"/>
      <c r="I180" s="470"/>
      <c r="J180" s="470"/>
      <c r="K180" s="470"/>
      <c r="L180" s="470"/>
      <c r="M180" s="470"/>
      <c r="N180" s="470"/>
      <c r="O180" s="470"/>
      <c r="P180" s="470"/>
      <c r="Q180" s="470"/>
      <c r="R180" s="470"/>
      <c r="S180" s="470"/>
      <c r="T180" s="470"/>
      <c r="U180" s="470"/>
    </row>
    <row r="181" spans="3:21">
      <c r="C181" s="470"/>
      <c r="D181" s="470"/>
      <c r="E181" s="470"/>
      <c r="F181" s="470"/>
      <c r="G181" s="470"/>
      <c r="H181" s="470"/>
      <c r="I181" s="470"/>
      <c r="J181" s="470"/>
      <c r="K181" s="470"/>
      <c r="L181" s="470"/>
      <c r="M181" s="470"/>
      <c r="N181" s="470"/>
      <c r="O181" s="470"/>
      <c r="P181" s="470"/>
      <c r="Q181" s="470"/>
      <c r="R181" s="470"/>
      <c r="S181" s="470"/>
      <c r="T181" s="470"/>
      <c r="U181" s="470"/>
    </row>
    <row r="182" spans="3:21">
      <c r="C182" s="470"/>
      <c r="D182" s="470"/>
      <c r="E182" s="470"/>
      <c r="F182" s="470"/>
      <c r="G182" s="470"/>
      <c r="H182" s="470"/>
      <c r="I182" s="470"/>
      <c r="J182" s="470"/>
      <c r="K182" s="470"/>
      <c r="L182" s="470"/>
      <c r="M182" s="470"/>
      <c r="N182" s="470"/>
      <c r="O182" s="470"/>
      <c r="P182" s="470"/>
      <c r="Q182" s="470"/>
      <c r="R182" s="470"/>
      <c r="S182" s="470"/>
      <c r="T182" s="470"/>
      <c r="U182" s="470"/>
    </row>
    <row r="183" spans="3:21">
      <c r="C183" s="470"/>
      <c r="D183" s="470"/>
      <c r="E183" s="470"/>
      <c r="F183" s="470"/>
      <c r="G183" s="470"/>
      <c r="H183" s="470"/>
      <c r="I183" s="470"/>
      <c r="J183" s="470"/>
      <c r="K183" s="470"/>
      <c r="L183" s="470"/>
      <c r="M183" s="470"/>
      <c r="N183" s="470"/>
      <c r="O183" s="470"/>
      <c r="P183" s="470"/>
      <c r="Q183" s="470"/>
      <c r="R183" s="470"/>
      <c r="S183" s="470"/>
      <c r="T183" s="470"/>
      <c r="U183" s="470"/>
    </row>
    <row r="184" spans="3:21">
      <c r="C184" s="470"/>
      <c r="D184" s="470"/>
      <c r="E184" s="470"/>
      <c r="F184" s="470"/>
      <c r="G184" s="470"/>
      <c r="H184" s="470"/>
      <c r="I184" s="470"/>
      <c r="J184" s="470"/>
      <c r="K184" s="470"/>
      <c r="L184" s="470"/>
      <c r="M184" s="470"/>
      <c r="N184" s="470"/>
      <c r="O184" s="470"/>
      <c r="P184" s="470"/>
      <c r="Q184" s="470"/>
      <c r="R184" s="470"/>
      <c r="S184" s="470"/>
      <c r="T184" s="470"/>
      <c r="U184" s="470"/>
    </row>
    <row r="185" spans="3:21">
      <c r="C185" s="470"/>
      <c r="D185" s="470"/>
      <c r="E185" s="470"/>
      <c r="F185" s="470"/>
      <c r="G185" s="470"/>
      <c r="H185" s="470"/>
      <c r="I185" s="470"/>
      <c r="J185" s="470"/>
      <c r="K185" s="470"/>
      <c r="L185" s="470"/>
      <c r="M185" s="470"/>
      <c r="N185" s="470"/>
      <c r="O185" s="470"/>
      <c r="P185" s="470"/>
      <c r="Q185" s="470"/>
      <c r="R185" s="470"/>
      <c r="S185" s="470"/>
      <c r="T185" s="470"/>
      <c r="U185" s="470"/>
    </row>
    <row r="186" spans="3:21">
      <c r="C186" s="470"/>
      <c r="D186" s="470"/>
      <c r="E186" s="470"/>
      <c r="F186" s="470"/>
      <c r="G186" s="470"/>
      <c r="H186" s="470"/>
      <c r="I186" s="470"/>
      <c r="J186" s="470"/>
      <c r="K186" s="470"/>
      <c r="L186" s="470"/>
      <c r="M186" s="470"/>
      <c r="N186" s="470"/>
      <c r="O186" s="470"/>
      <c r="P186" s="470"/>
      <c r="Q186" s="470"/>
      <c r="R186" s="470"/>
      <c r="S186" s="470"/>
      <c r="T186" s="470"/>
      <c r="U186" s="470"/>
    </row>
    <row r="187" spans="3:21">
      <c r="C187" s="470"/>
      <c r="D187" s="470"/>
      <c r="E187" s="470"/>
      <c r="F187" s="470"/>
      <c r="G187" s="470"/>
      <c r="H187" s="470"/>
      <c r="I187" s="470"/>
      <c r="J187" s="470"/>
      <c r="K187" s="470"/>
      <c r="L187" s="470"/>
      <c r="M187" s="470"/>
      <c r="N187" s="470"/>
      <c r="O187" s="470"/>
      <c r="P187" s="470"/>
      <c r="Q187" s="470"/>
      <c r="R187" s="470"/>
      <c r="S187" s="470"/>
      <c r="T187" s="470"/>
      <c r="U187" s="470"/>
    </row>
    <row r="188" spans="3:21">
      <c r="C188" s="470"/>
      <c r="D188" s="470"/>
      <c r="E188" s="470"/>
      <c r="F188" s="470"/>
      <c r="G188" s="470"/>
      <c r="H188" s="470"/>
      <c r="I188" s="470"/>
      <c r="J188" s="470"/>
      <c r="K188" s="470"/>
      <c r="L188" s="470"/>
      <c r="M188" s="470"/>
      <c r="N188" s="470"/>
      <c r="O188" s="470"/>
      <c r="P188" s="470"/>
      <c r="Q188" s="470"/>
      <c r="R188" s="470"/>
      <c r="S188" s="470"/>
      <c r="T188" s="470"/>
      <c r="U188" s="470"/>
    </row>
    <row r="189" spans="3:21">
      <c r="C189" s="470"/>
      <c r="D189" s="470"/>
      <c r="E189" s="470"/>
      <c r="F189" s="470"/>
      <c r="G189" s="470"/>
      <c r="H189" s="470"/>
      <c r="I189" s="470"/>
      <c r="J189" s="470"/>
      <c r="K189" s="470"/>
      <c r="L189" s="470"/>
      <c r="M189" s="470"/>
      <c r="N189" s="470"/>
      <c r="O189" s="470"/>
      <c r="P189" s="470"/>
      <c r="Q189" s="470"/>
      <c r="R189" s="470"/>
      <c r="S189" s="470"/>
      <c r="T189" s="470"/>
      <c r="U189" s="470"/>
    </row>
    <row r="190" spans="3:21">
      <c r="C190" s="470"/>
      <c r="D190" s="470"/>
      <c r="E190" s="470"/>
      <c r="F190" s="470"/>
      <c r="G190" s="470"/>
      <c r="H190" s="470"/>
      <c r="I190" s="470"/>
      <c r="J190" s="470"/>
      <c r="K190" s="470"/>
      <c r="L190" s="470"/>
      <c r="M190" s="470"/>
      <c r="N190" s="470"/>
      <c r="O190" s="470"/>
      <c r="P190" s="470"/>
      <c r="Q190" s="470"/>
      <c r="R190" s="470"/>
      <c r="S190" s="470"/>
      <c r="T190" s="470"/>
      <c r="U190" s="470"/>
    </row>
    <row r="191" spans="3:21">
      <c r="C191" s="470"/>
      <c r="D191" s="470"/>
      <c r="E191" s="470"/>
      <c r="F191" s="470"/>
      <c r="G191" s="470"/>
      <c r="H191" s="470"/>
      <c r="I191" s="470"/>
      <c r="J191" s="470"/>
      <c r="K191" s="470"/>
      <c r="L191" s="470"/>
      <c r="M191" s="470"/>
      <c r="N191" s="470"/>
      <c r="O191" s="470"/>
      <c r="P191" s="470"/>
      <c r="Q191" s="470"/>
      <c r="R191" s="470"/>
      <c r="S191" s="470"/>
      <c r="T191" s="470"/>
      <c r="U191" s="470"/>
    </row>
    <row r="192" spans="3:21">
      <c r="C192" s="470"/>
      <c r="D192" s="470"/>
      <c r="E192" s="470"/>
      <c r="F192" s="470"/>
      <c r="G192" s="470"/>
      <c r="H192" s="470"/>
      <c r="I192" s="470"/>
      <c r="J192" s="470"/>
      <c r="K192" s="470"/>
      <c r="L192" s="470"/>
      <c r="M192" s="470"/>
      <c r="N192" s="470"/>
      <c r="O192" s="470"/>
      <c r="P192" s="470"/>
      <c r="Q192" s="470"/>
      <c r="R192" s="470"/>
      <c r="S192" s="470"/>
      <c r="T192" s="470"/>
      <c r="U192" s="470"/>
    </row>
    <row r="193" spans="3:21">
      <c r="C193" s="470"/>
      <c r="D193" s="470"/>
      <c r="E193" s="470"/>
      <c r="F193" s="470"/>
      <c r="G193" s="470"/>
      <c r="H193" s="470"/>
      <c r="I193" s="470"/>
      <c r="J193" s="470"/>
      <c r="K193" s="470"/>
      <c r="L193" s="470"/>
      <c r="M193" s="470"/>
      <c r="N193" s="470"/>
      <c r="O193" s="470"/>
      <c r="P193" s="470"/>
      <c r="Q193" s="470"/>
      <c r="R193" s="470"/>
      <c r="S193" s="470"/>
      <c r="T193" s="470"/>
      <c r="U193" s="470"/>
    </row>
    <row r="194" spans="3:21">
      <c r="C194" s="470"/>
      <c r="D194" s="470"/>
      <c r="E194" s="470"/>
      <c r="F194" s="470"/>
      <c r="G194" s="470"/>
      <c r="H194" s="470"/>
      <c r="I194" s="470"/>
      <c r="J194" s="470"/>
      <c r="K194" s="470"/>
      <c r="L194" s="470"/>
      <c r="M194" s="470"/>
      <c r="N194" s="470"/>
      <c r="O194" s="470"/>
      <c r="P194" s="470"/>
      <c r="Q194" s="470"/>
      <c r="R194" s="470"/>
      <c r="S194" s="470"/>
      <c r="T194" s="470"/>
      <c r="U194" s="470"/>
    </row>
    <row r="195" spans="3:21">
      <c r="C195" s="470"/>
      <c r="D195" s="470"/>
      <c r="E195" s="470"/>
      <c r="F195" s="470"/>
      <c r="G195" s="470"/>
      <c r="H195" s="470"/>
      <c r="I195" s="470"/>
      <c r="J195" s="470"/>
      <c r="K195" s="470"/>
      <c r="L195" s="470"/>
      <c r="M195" s="470"/>
      <c r="N195" s="470"/>
      <c r="O195" s="470"/>
      <c r="P195" s="470"/>
      <c r="Q195" s="470"/>
      <c r="R195" s="470"/>
      <c r="S195" s="470"/>
      <c r="T195" s="470"/>
      <c r="U195" s="470"/>
    </row>
    <row r="196" spans="3:21">
      <c r="C196" s="470"/>
      <c r="D196" s="470"/>
      <c r="E196" s="470"/>
      <c r="F196" s="470"/>
      <c r="G196" s="470"/>
      <c r="H196" s="470"/>
      <c r="I196" s="470"/>
      <c r="J196" s="470"/>
      <c r="K196" s="470"/>
      <c r="L196" s="470"/>
      <c r="M196" s="470"/>
      <c r="N196" s="470"/>
      <c r="O196" s="470"/>
      <c r="P196" s="470"/>
      <c r="Q196" s="470"/>
      <c r="R196" s="470"/>
      <c r="S196" s="470"/>
      <c r="T196" s="470"/>
      <c r="U196" s="470"/>
    </row>
    <row r="197" spans="3:21">
      <c r="C197" s="470"/>
      <c r="D197" s="470"/>
      <c r="E197" s="470"/>
      <c r="F197" s="470"/>
      <c r="G197" s="470"/>
      <c r="H197" s="470"/>
      <c r="I197" s="470"/>
      <c r="J197" s="470"/>
      <c r="K197" s="470"/>
      <c r="L197" s="470"/>
      <c r="M197" s="470"/>
      <c r="N197" s="470"/>
      <c r="O197" s="470"/>
      <c r="P197" s="470"/>
      <c r="Q197" s="470"/>
      <c r="R197" s="470"/>
      <c r="S197" s="470"/>
      <c r="T197" s="470"/>
      <c r="U197" s="470"/>
    </row>
    <row r="198" spans="3:21">
      <c r="C198" s="470"/>
      <c r="D198" s="470"/>
      <c r="E198" s="470"/>
      <c r="F198" s="470"/>
      <c r="G198" s="470"/>
      <c r="H198" s="470"/>
      <c r="I198" s="470"/>
      <c r="J198" s="470"/>
      <c r="K198" s="470"/>
      <c r="L198" s="470"/>
      <c r="M198" s="470"/>
      <c r="N198" s="470"/>
      <c r="O198" s="470"/>
      <c r="P198" s="470"/>
      <c r="Q198" s="470"/>
      <c r="R198" s="470"/>
      <c r="S198" s="470"/>
      <c r="T198" s="470"/>
      <c r="U198" s="470"/>
    </row>
    <row r="199" spans="3:21">
      <c r="C199" s="470"/>
      <c r="D199" s="470"/>
      <c r="E199" s="470"/>
      <c r="F199" s="470"/>
      <c r="G199" s="470"/>
      <c r="H199" s="470"/>
      <c r="I199" s="470"/>
      <c r="J199" s="470"/>
      <c r="K199" s="470"/>
      <c r="L199" s="470"/>
      <c r="M199" s="470"/>
      <c r="N199" s="470"/>
      <c r="O199" s="470"/>
      <c r="P199" s="470"/>
      <c r="Q199" s="470"/>
      <c r="R199" s="470"/>
      <c r="S199" s="470"/>
      <c r="T199" s="470"/>
      <c r="U199" s="470"/>
    </row>
    <row r="200" spans="3:21">
      <c r="C200" s="470"/>
      <c r="D200" s="470"/>
      <c r="E200" s="470"/>
      <c r="F200" s="470"/>
      <c r="G200" s="470"/>
      <c r="H200" s="470"/>
      <c r="I200" s="470"/>
      <c r="J200" s="470"/>
      <c r="K200" s="470"/>
      <c r="L200" s="470"/>
      <c r="M200" s="470"/>
      <c r="N200" s="470"/>
      <c r="O200" s="470"/>
      <c r="P200" s="470"/>
      <c r="Q200" s="470"/>
      <c r="R200" s="470"/>
      <c r="S200" s="470"/>
      <c r="T200" s="470"/>
      <c r="U200" s="470"/>
    </row>
    <row r="201" spans="3:21">
      <c r="C201" s="470"/>
      <c r="D201" s="470"/>
      <c r="E201" s="470"/>
      <c r="F201" s="470"/>
      <c r="G201" s="470"/>
      <c r="H201" s="470"/>
      <c r="I201" s="470"/>
      <c r="J201" s="470"/>
      <c r="K201" s="470"/>
      <c r="L201" s="470"/>
      <c r="M201" s="470"/>
      <c r="N201" s="470"/>
      <c r="O201" s="470"/>
      <c r="P201" s="470"/>
      <c r="Q201" s="470"/>
      <c r="R201" s="470"/>
      <c r="S201" s="470"/>
      <c r="T201" s="470"/>
      <c r="U201" s="470"/>
    </row>
    <row r="202" spans="3:21">
      <c r="C202" s="470"/>
      <c r="D202" s="470"/>
      <c r="E202" s="470"/>
      <c r="F202" s="470"/>
      <c r="G202" s="470"/>
      <c r="H202" s="470"/>
      <c r="I202" s="470"/>
      <c r="J202" s="470"/>
      <c r="K202" s="470"/>
      <c r="L202" s="470"/>
      <c r="M202" s="470"/>
      <c r="N202" s="470"/>
      <c r="O202" s="470"/>
      <c r="P202" s="470"/>
      <c r="Q202" s="470"/>
      <c r="R202" s="470"/>
      <c r="S202" s="470"/>
      <c r="T202" s="470"/>
      <c r="U202" s="470"/>
    </row>
    <row r="203" spans="3:21">
      <c r="C203" s="470"/>
      <c r="D203" s="470"/>
      <c r="E203" s="470"/>
      <c r="F203" s="470"/>
      <c r="G203" s="470"/>
      <c r="H203" s="470"/>
      <c r="I203" s="470"/>
      <c r="J203" s="470"/>
      <c r="K203" s="470"/>
      <c r="L203" s="470"/>
      <c r="M203" s="470"/>
      <c r="N203" s="470"/>
      <c r="O203" s="470"/>
      <c r="P203" s="470"/>
      <c r="Q203" s="470"/>
      <c r="R203" s="470"/>
      <c r="S203" s="470"/>
      <c r="T203" s="470"/>
      <c r="U203" s="470"/>
    </row>
    <row r="204" spans="3:21">
      <c r="C204" s="470"/>
      <c r="D204" s="470"/>
      <c r="E204" s="470"/>
      <c r="F204" s="470"/>
      <c r="G204" s="470"/>
      <c r="H204" s="470"/>
      <c r="I204" s="470"/>
      <c r="J204" s="470"/>
      <c r="K204" s="470"/>
      <c r="L204" s="470"/>
      <c r="M204" s="470"/>
      <c r="N204" s="470"/>
      <c r="O204" s="470"/>
      <c r="P204" s="470"/>
      <c r="Q204" s="470"/>
      <c r="R204" s="470"/>
      <c r="S204" s="470"/>
      <c r="T204" s="470"/>
      <c r="U204" s="470"/>
    </row>
    <row r="205" spans="3:21">
      <c r="C205" s="470"/>
      <c r="D205" s="470"/>
      <c r="E205" s="470"/>
      <c r="F205" s="470"/>
      <c r="G205" s="470"/>
      <c r="H205" s="470"/>
      <c r="I205" s="470"/>
      <c r="J205" s="470"/>
      <c r="K205" s="470"/>
      <c r="L205" s="470"/>
      <c r="M205" s="470"/>
      <c r="N205" s="470"/>
      <c r="O205" s="470"/>
      <c r="P205" s="470"/>
      <c r="Q205" s="470"/>
      <c r="R205" s="470"/>
      <c r="S205" s="470"/>
      <c r="T205" s="470"/>
      <c r="U205" s="470"/>
    </row>
    <row r="206" spans="3:21">
      <c r="C206" s="470"/>
      <c r="D206" s="470"/>
      <c r="E206" s="470"/>
      <c r="F206" s="470"/>
      <c r="G206" s="470"/>
      <c r="H206" s="470"/>
      <c r="I206" s="470"/>
      <c r="J206" s="470"/>
      <c r="K206" s="470"/>
      <c r="L206" s="470"/>
      <c r="M206" s="470"/>
      <c r="N206" s="470"/>
      <c r="O206" s="470"/>
      <c r="P206" s="470"/>
      <c r="Q206" s="470"/>
      <c r="R206" s="470"/>
      <c r="S206" s="470"/>
      <c r="T206" s="470"/>
      <c r="U206" s="470"/>
    </row>
    <row r="207" spans="3:21">
      <c r="C207" s="470"/>
      <c r="D207" s="470"/>
      <c r="E207" s="470"/>
      <c r="F207" s="470"/>
      <c r="G207" s="470"/>
      <c r="H207" s="470"/>
      <c r="I207" s="470"/>
      <c r="J207" s="470"/>
      <c r="K207" s="470"/>
      <c r="L207" s="470"/>
      <c r="M207" s="470"/>
      <c r="N207" s="470"/>
      <c r="O207" s="470"/>
      <c r="P207" s="470"/>
      <c r="Q207" s="470"/>
      <c r="R207" s="470"/>
      <c r="S207" s="470"/>
      <c r="T207" s="470"/>
      <c r="U207" s="470"/>
    </row>
    <row r="208" spans="3:21">
      <c r="C208" s="470"/>
      <c r="D208" s="470"/>
      <c r="E208" s="470"/>
      <c r="F208" s="470"/>
      <c r="G208" s="470"/>
      <c r="H208" s="470"/>
      <c r="I208" s="470"/>
      <c r="J208" s="470"/>
      <c r="K208" s="470"/>
      <c r="L208" s="470"/>
      <c r="M208" s="470"/>
      <c r="N208" s="470"/>
      <c r="O208" s="470"/>
      <c r="P208" s="470"/>
      <c r="Q208" s="470"/>
      <c r="R208" s="470"/>
      <c r="S208" s="470"/>
      <c r="T208" s="470"/>
      <c r="U208" s="470"/>
    </row>
    <row r="209" spans="3:21">
      <c r="C209" s="470"/>
      <c r="D209" s="470"/>
      <c r="E209" s="470"/>
      <c r="F209" s="470"/>
      <c r="G209" s="470"/>
      <c r="H209" s="470"/>
      <c r="I209" s="470"/>
      <c r="J209" s="470"/>
      <c r="K209" s="470"/>
      <c r="L209" s="470"/>
      <c r="M209" s="470"/>
      <c r="N209" s="470"/>
      <c r="O209" s="470"/>
      <c r="P209" s="470"/>
      <c r="Q209" s="470"/>
      <c r="R209" s="470"/>
      <c r="S209" s="470"/>
      <c r="T209" s="470"/>
      <c r="U209" s="470"/>
    </row>
    <row r="210" spans="3:21">
      <c r="C210" s="470"/>
      <c r="D210" s="470"/>
      <c r="E210" s="470"/>
      <c r="F210" s="470"/>
      <c r="G210" s="470"/>
      <c r="H210" s="470"/>
      <c r="I210" s="470"/>
      <c r="J210" s="470"/>
      <c r="K210" s="470"/>
      <c r="L210" s="470"/>
      <c r="M210" s="470"/>
      <c r="N210" s="470"/>
      <c r="O210" s="470"/>
      <c r="P210" s="470"/>
      <c r="Q210" s="470"/>
      <c r="R210" s="470"/>
      <c r="S210" s="470"/>
      <c r="T210" s="470"/>
      <c r="U210" s="470"/>
    </row>
    <row r="211" spans="3:21">
      <c r="C211" s="470"/>
      <c r="D211" s="470"/>
      <c r="E211" s="470"/>
      <c r="F211" s="470"/>
      <c r="G211" s="470"/>
      <c r="H211" s="470"/>
      <c r="I211" s="470"/>
      <c r="J211" s="470"/>
      <c r="K211" s="470"/>
      <c r="L211" s="470"/>
      <c r="M211" s="470"/>
      <c r="N211" s="470"/>
      <c r="O211" s="470"/>
      <c r="P211" s="470"/>
      <c r="Q211" s="470"/>
      <c r="R211" s="470"/>
      <c r="S211" s="470"/>
      <c r="T211" s="470"/>
      <c r="U211" s="470"/>
    </row>
    <row r="212" spans="3:21">
      <c r="C212" s="470"/>
      <c r="D212" s="470"/>
      <c r="E212" s="470"/>
      <c r="F212" s="470"/>
      <c r="G212" s="470"/>
      <c r="H212" s="470"/>
      <c r="I212" s="470"/>
      <c r="J212" s="470"/>
      <c r="K212" s="470"/>
      <c r="L212" s="470"/>
      <c r="M212" s="470"/>
      <c r="N212" s="470"/>
      <c r="O212" s="470"/>
      <c r="P212" s="470"/>
      <c r="Q212" s="470"/>
      <c r="R212" s="470"/>
      <c r="S212" s="470"/>
      <c r="T212" s="470"/>
      <c r="U212" s="470"/>
    </row>
    <row r="213" spans="3:21">
      <c r="C213" s="470"/>
      <c r="D213" s="470"/>
      <c r="E213" s="470"/>
      <c r="F213" s="470"/>
      <c r="G213" s="470"/>
      <c r="H213" s="470"/>
      <c r="I213" s="470"/>
      <c r="J213" s="470"/>
      <c r="K213" s="470"/>
      <c r="L213" s="470"/>
      <c r="M213" s="470"/>
      <c r="N213" s="470"/>
      <c r="O213" s="470"/>
      <c r="P213" s="470"/>
      <c r="Q213" s="470"/>
      <c r="R213" s="470"/>
      <c r="S213" s="470"/>
      <c r="T213" s="470"/>
      <c r="U213" s="470"/>
    </row>
    <row r="214" spans="3:21">
      <c r="C214" s="470"/>
      <c r="D214" s="470"/>
      <c r="E214" s="470"/>
      <c r="F214" s="470"/>
      <c r="G214" s="470"/>
      <c r="H214" s="470"/>
      <c r="I214" s="470"/>
      <c r="J214" s="470"/>
      <c r="K214" s="470"/>
      <c r="L214" s="470"/>
      <c r="M214" s="470"/>
      <c r="N214" s="470"/>
      <c r="O214" s="470"/>
      <c r="P214" s="470"/>
      <c r="Q214" s="470"/>
      <c r="R214" s="470"/>
      <c r="S214" s="470"/>
      <c r="T214" s="470"/>
      <c r="U214" s="470"/>
    </row>
    <row r="215" spans="3:21">
      <c r="C215" s="470"/>
      <c r="D215" s="470"/>
      <c r="E215" s="470"/>
      <c r="F215" s="470"/>
      <c r="G215" s="470"/>
      <c r="H215" s="470"/>
      <c r="I215" s="470"/>
      <c r="J215" s="470"/>
      <c r="K215" s="470"/>
      <c r="L215" s="470"/>
      <c r="M215" s="470"/>
      <c r="N215" s="470"/>
      <c r="O215" s="470"/>
      <c r="P215" s="470"/>
      <c r="Q215" s="470"/>
      <c r="R215" s="470"/>
      <c r="S215" s="470"/>
      <c r="T215" s="470"/>
      <c r="U215" s="470"/>
    </row>
    <row r="216" spans="3:21">
      <c r="C216" s="470"/>
      <c r="D216" s="470"/>
      <c r="E216" s="470"/>
      <c r="F216" s="470"/>
      <c r="G216" s="470"/>
      <c r="H216" s="470"/>
      <c r="I216" s="470"/>
      <c r="J216" s="470"/>
      <c r="K216" s="470"/>
      <c r="L216" s="470"/>
      <c r="M216" s="470"/>
      <c r="N216" s="470"/>
      <c r="O216" s="470"/>
      <c r="P216" s="470"/>
      <c r="Q216" s="470"/>
      <c r="R216" s="470"/>
      <c r="S216" s="470"/>
      <c r="T216" s="470"/>
      <c r="U216" s="470"/>
    </row>
    <row r="217" spans="3:21">
      <c r="C217" s="470"/>
      <c r="D217" s="470"/>
      <c r="E217" s="470"/>
      <c r="F217" s="470"/>
      <c r="G217" s="470"/>
      <c r="H217" s="470"/>
      <c r="I217" s="470"/>
      <c r="J217" s="470"/>
      <c r="K217" s="470"/>
      <c r="L217" s="470"/>
      <c r="M217" s="470"/>
      <c r="N217" s="470"/>
      <c r="O217" s="470"/>
      <c r="P217" s="470"/>
      <c r="Q217" s="470"/>
      <c r="R217" s="470"/>
      <c r="S217" s="470"/>
      <c r="T217" s="470"/>
      <c r="U217" s="470"/>
    </row>
    <row r="218" spans="3:21">
      <c r="C218" s="470"/>
      <c r="D218" s="470"/>
      <c r="E218" s="470"/>
      <c r="F218" s="470"/>
      <c r="G218" s="470"/>
      <c r="H218" s="470"/>
      <c r="I218" s="470"/>
      <c r="J218" s="470"/>
      <c r="K218" s="470"/>
      <c r="L218" s="470"/>
      <c r="M218" s="470"/>
      <c r="N218" s="470"/>
      <c r="O218" s="470"/>
      <c r="P218" s="470"/>
      <c r="Q218" s="470"/>
      <c r="R218" s="470"/>
      <c r="S218" s="470"/>
      <c r="T218" s="470"/>
      <c r="U218" s="470"/>
    </row>
    <row r="219" spans="3:21">
      <c r="C219" s="470"/>
      <c r="D219" s="470"/>
      <c r="E219" s="470"/>
      <c r="F219" s="470"/>
      <c r="G219" s="470"/>
      <c r="H219" s="470"/>
      <c r="I219" s="470"/>
      <c r="J219" s="470"/>
      <c r="K219" s="470"/>
      <c r="L219" s="470"/>
      <c r="M219" s="470"/>
      <c r="N219" s="470"/>
      <c r="O219" s="470"/>
      <c r="P219" s="470"/>
      <c r="Q219" s="470"/>
      <c r="R219" s="470"/>
      <c r="S219" s="470"/>
      <c r="T219" s="470"/>
      <c r="U219" s="470"/>
    </row>
    <row r="220" spans="3:21">
      <c r="C220" s="470"/>
      <c r="D220" s="470"/>
      <c r="E220" s="470"/>
      <c r="F220" s="470"/>
      <c r="G220" s="470"/>
      <c r="H220" s="470"/>
      <c r="I220" s="470"/>
      <c r="J220" s="470"/>
      <c r="K220" s="470"/>
      <c r="L220" s="470"/>
      <c r="M220" s="470"/>
      <c r="N220" s="470"/>
      <c r="O220" s="470"/>
      <c r="P220" s="470"/>
      <c r="Q220" s="470"/>
      <c r="R220" s="470"/>
      <c r="S220" s="470"/>
      <c r="T220" s="470"/>
      <c r="U220" s="470"/>
    </row>
    <row r="221" spans="3:21">
      <c r="C221" s="470"/>
      <c r="D221" s="470"/>
      <c r="E221" s="470"/>
      <c r="F221" s="470"/>
      <c r="G221" s="470"/>
      <c r="H221" s="470"/>
      <c r="I221" s="470"/>
      <c r="J221" s="470"/>
      <c r="K221" s="470"/>
      <c r="L221" s="470"/>
      <c r="M221" s="470"/>
      <c r="N221" s="470"/>
      <c r="O221" s="470"/>
      <c r="P221" s="470"/>
      <c r="Q221" s="470"/>
      <c r="R221" s="470"/>
      <c r="S221" s="470"/>
      <c r="T221" s="470"/>
      <c r="U221" s="470"/>
    </row>
    <row r="222" spans="3:21">
      <c r="C222" s="470"/>
      <c r="D222" s="470"/>
      <c r="E222" s="470"/>
      <c r="F222" s="470"/>
      <c r="G222" s="470"/>
      <c r="H222" s="470"/>
      <c r="I222" s="470"/>
      <c r="J222" s="470"/>
      <c r="K222" s="470"/>
      <c r="L222" s="470"/>
      <c r="M222" s="470"/>
      <c r="N222" s="470"/>
      <c r="O222" s="470"/>
      <c r="P222" s="470"/>
      <c r="Q222" s="470"/>
      <c r="R222" s="470"/>
      <c r="S222" s="470"/>
      <c r="T222" s="470"/>
      <c r="U222" s="470"/>
    </row>
    <row r="223" spans="3:21">
      <c r="C223" s="470"/>
      <c r="D223" s="470"/>
      <c r="E223" s="470"/>
      <c r="F223" s="470"/>
      <c r="G223" s="470"/>
      <c r="H223" s="470"/>
      <c r="I223" s="470"/>
      <c r="J223" s="470"/>
      <c r="K223" s="470"/>
      <c r="L223" s="470"/>
      <c r="M223" s="470"/>
      <c r="N223" s="470"/>
      <c r="O223" s="470"/>
      <c r="P223" s="470"/>
      <c r="Q223" s="470"/>
      <c r="R223" s="470"/>
      <c r="S223" s="470"/>
      <c r="T223" s="470"/>
      <c r="U223" s="470"/>
    </row>
    <row r="224" spans="3:21">
      <c r="C224" s="470"/>
      <c r="D224" s="470"/>
      <c r="E224" s="470"/>
      <c r="F224" s="470"/>
      <c r="G224" s="470"/>
      <c r="H224" s="470"/>
      <c r="I224" s="470"/>
      <c r="J224" s="470"/>
      <c r="K224" s="470"/>
      <c r="L224" s="470"/>
      <c r="M224" s="470"/>
      <c r="N224" s="470"/>
      <c r="O224" s="470"/>
      <c r="P224" s="470"/>
      <c r="Q224" s="470"/>
      <c r="R224" s="470"/>
      <c r="S224" s="470"/>
      <c r="T224" s="470"/>
      <c r="U224" s="470"/>
    </row>
    <row r="225" spans="3:21">
      <c r="C225" s="470"/>
      <c r="D225" s="470"/>
      <c r="E225" s="470"/>
      <c r="F225" s="470"/>
      <c r="G225" s="470"/>
      <c r="H225" s="470"/>
      <c r="I225" s="470"/>
      <c r="J225" s="470"/>
      <c r="K225" s="470"/>
      <c r="L225" s="470"/>
      <c r="M225" s="470"/>
      <c r="N225" s="470"/>
      <c r="O225" s="470"/>
      <c r="P225" s="470"/>
      <c r="Q225" s="470"/>
      <c r="R225" s="470"/>
      <c r="S225" s="470"/>
      <c r="T225" s="470"/>
      <c r="U225" s="470"/>
    </row>
    <row r="226" spans="3:21">
      <c r="C226" s="470"/>
      <c r="D226" s="470"/>
      <c r="E226" s="470"/>
      <c r="F226" s="470"/>
      <c r="G226" s="470"/>
      <c r="H226" s="470"/>
      <c r="I226" s="470"/>
      <c r="J226" s="470"/>
      <c r="K226" s="470"/>
      <c r="L226" s="470"/>
      <c r="M226" s="470"/>
      <c r="N226" s="470"/>
      <c r="O226" s="470"/>
      <c r="P226" s="470"/>
      <c r="Q226" s="470"/>
      <c r="R226" s="470"/>
      <c r="S226" s="470"/>
      <c r="T226" s="470"/>
      <c r="U226" s="470"/>
    </row>
    <row r="227" spans="3:21">
      <c r="C227" s="470"/>
      <c r="D227" s="470"/>
      <c r="E227" s="470"/>
      <c r="F227" s="470"/>
      <c r="G227" s="470"/>
      <c r="H227" s="470"/>
      <c r="I227" s="470"/>
      <c r="J227" s="470"/>
      <c r="K227" s="470"/>
      <c r="L227" s="470"/>
      <c r="M227" s="470"/>
      <c r="N227" s="470"/>
      <c r="O227" s="470"/>
      <c r="P227" s="470"/>
      <c r="Q227" s="470"/>
      <c r="R227" s="470"/>
      <c r="S227" s="470"/>
      <c r="T227" s="470"/>
      <c r="U227" s="470"/>
    </row>
    <row r="228" spans="3:21">
      <c r="C228" s="470"/>
      <c r="D228" s="470"/>
      <c r="E228" s="470"/>
      <c r="F228" s="470"/>
      <c r="G228" s="470"/>
      <c r="H228" s="470"/>
      <c r="I228" s="470"/>
      <c r="J228" s="470"/>
      <c r="K228" s="470"/>
      <c r="L228" s="470"/>
      <c r="M228" s="470"/>
      <c r="N228" s="470"/>
      <c r="O228" s="470"/>
      <c r="P228" s="470"/>
      <c r="Q228" s="470"/>
      <c r="R228" s="470"/>
      <c r="S228" s="470"/>
      <c r="T228" s="470"/>
      <c r="U228" s="470"/>
    </row>
    <row r="229" spans="3:21">
      <c r="C229" s="470"/>
      <c r="D229" s="470"/>
      <c r="E229" s="470"/>
      <c r="F229" s="470"/>
      <c r="G229" s="470"/>
      <c r="H229" s="470"/>
      <c r="I229" s="470"/>
      <c r="J229" s="470"/>
      <c r="K229" s="470"/>
      <c r="L229" s="470"/>
      <c r="M229" s="470"/>
      <c r="N229" s="470"/>
      <c r="O229" s="470"/>
      <c r="P229" s="470"/>
      <c r="Q229" s="470"/>
      <c r="R229" s="470"/>
      <c r="S229" s="470"/>
      <c r="T229" s="470"/>
      <c r="U229" s="470"/>
    </row>
    <row r="230" spans="3:21">
      <c r="C230" s="470"/>
      <c r="D230" s="470"/>
      <c r="E230" s="470"/>
      <c r="F230" s="470"/>
      <c r="G230" s="470"/>
      <c r="H230" s="470"/>
      <c r="I230" s="470"/>
      <c r="J230" s="470"/>
      <c r="K230" s="470"/>
      <c r="L230" s="470"/>
      <c r="M230" s="470"/>
      <c r="N230" s="470"/>
      <c r="O230" s="470"/>
      <c r="P230" s="470"/>
      <c r="Q230" s="470"/>
      <c r="R230" s="470"/>
      <c r="S230" s="470"/>
      <c r="T230" s="470"/>
      <c r="U230" s="470"/>
    </row>
    <row r="231" spans="3:21">
      <c r="C231" s="470"/>
      <c r="D231" s="470"/>
      <c r="E231" s="470"/>
      <c r="F231" s="470"/>
      <c r="G231" s="470"/>
      <c r="H231" s="470"/>
      <c r="I231" s="470"/>
      <c r="J231" s="470"/>
      <c r="K231" s="470"/>
      <c r="L231" s="470"/>
      <c r="M231" s="470"/>
      <c r="N231" s="470"/>
      <c r="O231" s="470"/>
      <c r="P231" s="470"/>
      <c r="Q231" s="470"/>
      <c r="R231" s="470"/>
      <c r="S231" s="470"/>
      <c r="T231" s="470"/>
      <c r="U231" s="470"/>
    </row>
    <row r="232" spans="3:21">
      <c r="C232" s="470"/>
      <c r="D232" s="470"/>
      <c r="E232" s="470"/>
      <c r="F232" s="470"/>
      <c r="G232" s="470"/>
      <c r="H232" s="470"/>
      <c r="I232" s="470"/>
      <c r="J232" s="470"/>
      <c r="K232" s="470"/>
      <c r="L232" s="470"/>
      <c r="M232" s="470"/>
      <c r="N232" s="470"/>
      <c r="O232" s="470"/>
      <c r="P232" s="470"/>
      <c r="Q232" s="470"/>
      <c r="R232" s="470"/>
      <c r="S232" s="470"/>
      <c r="T232" s="470"/>
      <c r="U232" s="470"/>
    </row>
    <row r="233" spans="3:21">
      <c r="C233" s="470"/>
      <c r="D233" s="470"/>
      <c r="E233" s="470"/>
      <c r="F233" s="470"/>
      <c r="G233" s="470"/>
      <c r="H233" s="470"/>
      <c r="I233" s="470"/>
      <c r="J233" s="470"/>
      <c r="K233" s="470"/>
      <c r="L233" s="470"/>
      <c r="M233" s="470"/>
      <c r="N233" s="470"/>
      <c r="O233" s="470"/>
      <c r="P233" s="470"/>
      <c r="Q233" s="470"/>
      <c r="R233" s="470"/>
      <c r="S233" s="470"/>
      <c r="T233" s="470"/>
      <c r="U233" s="470"/>
    </row>
    <row r="234" spans="3:21">
      <c r="C234" s="470"/>
      <c r="D234" s="470"/>
      <c r="E234" s="470"/>
      <c r="F234" s="470"/>
      <c r="G234" s="470"/>
      <c r="H234" s="470"/>
      <c r="I234" s="470"/>
      <c r="J234" s="470"/>
      <c r="K234" s="470"/>
      <c r="L234" s="470"/>
      <c r="M234" s="470"/>
      <c r="N234" s="470"/>
      <c r="O234" s="470"/>
      <c r="P234" s="470"/>
      <c r="Q234" s="470"/>
      <c r="R234" s="470"/>
      <c r="S234" s="470"/>
      <c r="T234" s="470"/>
      <c r="U234" s="470"/>
    </row>
    <row r="235" spans="3:21">
      <c r="C235" s="470"/>
      <c r="D235" s="470"/>
      <c r="E235" s="470"/>
      <c r="F235" s="470"/>
      <c r="G235" s="470"/>
      <c r="H235" s="470"/>
      <c r="I235" s="470"/>
      <c r="J235" s="470"/>
      <c r="K235" s="470"/>
      <c r="L235" s="470"/>
      <c r="M235" s="470"/>
      <c r="N235" s="470"/>
      <c r="O235" s="470"/>
      <c r="P235" s="470"/>
      <c r="Q235" s="470"/>
      <c r="R235" s="470"/>
      <c r="S235" s="470"/>
      <c r="T235" s="470"/>
      <c r="U235" s="470"/>
    </row>
    <row r="236" spans="3:21">
      <c r="C236" s="470"/>
      <c r="D236" s="470"/>
      <c r="E236" s="470"/>
      <c r="F236" s="470"/>
      <c r="G236" s="470"/>
      <c r="H236" s="470"/>
      <c r="I236" s="470"/>
      <c r="J236" s="470"/>
      <c r="K236" s="470"/>
      <c r="L236" s="470"/>
      <c r="M236" s="470"/>
      <c r="N236" s="470"/>
      <c r="O236" s="470"/>
      <c r="P236" s="470"/>
      <c r="Q236" s="470"/>
      <c r="R236" s="470"/>
      <c r="S236" s="470"/>
      <c r="T236" s="470"/>
      <c r="U236" s="470"/>
    </row>
    <row r="237" spans="3:21">
      <c r="C237" s="470"/>
      <c r="D237" s="470"/>
      <c r="E237" s="470"/>
      <c r="F237" s="470"/>
      <c r="G237" s="470"/>
      <c r="H237" s="470"/>
      <c r="I237" s="470"/>
      <c r="J237" s="470"/>
      <c r="K237" s="470"/>
      <c r="L237" s="470"/>
      <c r="M237" s="470"/>
      <c r="N237" s="470"/>
      <c r="O237" s="470"/>
      <c r="P237" s="470"/>
      <c r="Q237" s="470"/>
      <c r="R237" s="470"/>
      <c r="S237" s="470"/>
      <c r="T237" s="470"/>
      <c r="U237" s="470"/>
    </row>
    <row r="238" spans="3:21">
      <c r="C238" s="470"/>
      <c r="D238" s="470"/>
      <c r="E238" s="470"/>
      <c r="F238" s="470"/>
      <c r="G238" s="470"/>
      <c r="H238" s="470"/>
      <c r="I238" s="470"/>
      <c r="J238" s="470"/>
      <c r="K238" s="470"/>
      <c r="L238" s="470"/>
      <c r="M238" s="470"/>
      <c r="N238" s="470"/>
      <c r="O238" s="470"/>
      <c r="P238" s="470"/>
      <c r="Q238" s="470"/>
      <c r="R238" s="470"/>
      <c r="S238" s="470"/>
      <c r="T238" s="470"/>
      <c r="U238" s="470"/>
    </row>
    <row r="239" spans="3:21">
      <c r="C239" s="470"/>
      <c r="D239" s="470"/>
      <c r="E239" s="470"/>
      <c r="F239" s="470"/>
      <c r="G239" s="470"/>
      <c r="H239" s="470"/>
      <c r="I239" s="470"/>
      <c r="J239" s="470"/>
      <c r="K239" s="470"/>
      <c r="L239" s="470"/>
      <c r="M239" s="470"/>
      <c r="N239" s="470"/>
      <c r="O239" s="470"/>
      <c r="P239" s="470"/>
      <c r="Q239" s="470"/>
      <c r="R239" s="470"/>
      <c r="S239" s="470"/>
      <c r="T239" s="470"/>
      <c r="U239" s="470"/>
    </row>
    <row r="240" spans="3:21">
      <c r="C240" s="470"/>
      <c r="D240" s="470"/>
      <c r="E240" s="470"/>
      <c r="F240" s="470"/>
      <c r="G240" s="470"/>
      <c r="H240" s="470"/>
      <c r="I240" s="470"/>
      <c r="J240" s="470"/>
      <c r="K240" s="470"/>
      <c r="L240" s="470"/>
      <c r="M240" s="470"/>
      <c r="N240" s="470"/>
      <c r="O240" s="470"/>
      <c r="P240" s="470"/>
      <c r="Q240" s="470"/>
      <c r="R240" s="470"/>
      <c r="S240" s="470"/>
      <c r="T240" s="470"/>
      <c r="U240" s="470"/>
    </row>
    <row r="241" spans="3:21">
      <c r="C241" s="470"/>
      <c r="D241" s="470"/>
      <c r="E241" s="470"/>
      <c r="F241" s="470"/>
      <c r="G241" s="470"/>
      <c r="H241" s="470"/>
      <c r="I241" s="470"/>
      <c r="J241" s="470"/>
      <c r="K241" s="470"/>
      <c r="L241" s="470"/>
      <c r="M241" s="470"/>
      <c r="N241" s="470"/>
      <c r="O241" s="470"/>
      <c r="P241" s="470"/>
      <c r="Q241" s="470"/>
      <c r="R241" s="470"/>
      <c r="S241" s="470"/>
      <c r="T241" s="470"/>
      <c r="U241" s="470"/>
    </row>
    <row r="242" spans="3:21">
      <c r="C242" s="470"/>
      <c r="D242" s="470"/>
      <c r="E242" s="470"/>
      <c r="F242" s="470"/>
      <c r="G242" s="470"/>
      <c r="H242" s="470"/>
      <c r="I242" s="470"/>
      <c r="J242" s="470"/>
      <c r="K242" s="470"/>
      <c r="L242" s="470"/>
      <c r="M242" s="470"/>
      <c r="N242" s="470"/>
      <c r="O242" s="470"/>
      <c r="P242" s="470"/>
      <c r="Q242" s="470"/>
      <c r="R242" s="470"/>
      <c r="S242" s="470"/>
      <c r="T242" s="470"/>
      <c r="U242" s="470"/>
    </row>
    <row r="243" spans="3:21">
      <c r="C243" s="470"/>
      <c r="D243" s="470"/>
      <c r="E243" s="470"/>
      <c r="F243" s="470"/>
      <c r="G243" s="470"/>
      <c r="H243" s="470"/>
      <c r="I243" s="470"/>
      <c r="J243" s="470"/>
      <c r="K243" s="470"/>
      <c r="L243" s="470"/>
      <c r="M243" s="470"/>
      <c r="N243" s="470"/>
      <c r="O243" s="470"/>
      <c r="P243" s="470"/>
      <c r="Q243" s="470"/>
      <c r="R243" s="470"/>
      <c r="S243" s="470"/>
      <c r="T243" s="470"/>
      <c r="U243" s="470"/>
    </row>
    <row r="244" spans="3:21">
      <c r="C244" s="470"/>
      <c r="D244" s="470"/>
      <c r="E244" s="470"/>
      <c r="F244" s="470"/>
      <c r="G244" s="470"/>
      <c r="H244" s="470"/>
      <c r="I244" s="470"/>
      <c r="J244" s="470"/>
      <c r="K244" s="470"/>
      <c r="L244" s="470"/>
      <c r="M244" s="470"/>
      <c r="N244" s="470"/>
      <c r="O244" s="470"/>
      <c r="P244" s="470"/>
      <c r="Q244" s="470"/>
      <c r="R244" s="470"/>
      <c r="S244" s="470"/>
      <c r="T244" s="470"/>
      <c r="U244" s="470"/>
    </row>
    <row r="245" spans="3:21">
      <c r="C245" s="470"/>
      <c r="D245" s="470"/>
      <c r="E245" s="470"/>
      <c r="F245" s="470"/>
      <c r="G245" s="470"/>
      <c r="H245" s="470"/>
      <c r="I245" s="470"/>
      <c r="J245" s="470"/>
      <c r="K245" s="470"/>
      <c r="L245" s="470"/>
      <c r="M245" s="470"/>
      <c r="N245" s="470"/>
      <c r="O245" s="470"/>
      <c r="P245" s="470"/>
      <c r="Q245" s="470"/>
      <c r="R245" s="470"/>
      <c r="S245" s="470"/>
      <c r="T245" s="470"/>
      <c r="U245" s="470"/>
    </row>
    <row r="246" spans="3:21">
      <c r="C246" s="470"/>
      <c r="D246" s="470"/>
      <c r="E246" s="470"/>
      <c r="F246" s="470"/>
      <c r="G246" s="470"/>
      <c r="H246" s="470"/>
      <c r="I246" s="470"/>
      <c r="J246" s="470"/>
      <c r="K246" s="470"/>
      <c r="L246" s="470"/>
      <c r="M246" s="470"/>
      <c r="N246" s="470"/>
      <c r="O246" s="470"/>
      <c r="P246" s="470"/>
      <c r="Q246" s="470"/>
      <c r="R246" s="470"/>
      <c r="S246" s="470"/>
      <c r="T246" s="470"/>
      <c r="U246" s="470"/>
    </row>
    <row r="247" spans="3:21">
      <c r="C247" s="470"/>
      <c r="D247" s="470"/>
      <c r="E247" s="470"/>
      <c r="F247" s="470"/>
      <c r="G247" s="470"/>
      <c r="H247" s="470"/>
      <c r="I247" s="470"/>
      <c r="J247" s="470"/>
      <c r="K247" s="470"/>
      <c r="L247" s="470"/>
      <c r="M247" s="470"/>
      <c r="N247" s="470"/>
      <c r="O247" s="470"/>
      <c r="P247" s="470"/>
      <c r="Q247" s="470"/>
      <c r="R247" s="470"/>
      <c r="S247" s="470"/>
      <c r="T247" s="470"/>
      <c r="U247" s="470"/>
    </row>
    <row r="248" spans="3:21">
      <c r="C248" s="470"/>
      <c r="D248" s="470"/>
      <c r="E248" s="470"/>
      <c r="F248" s="470"/>
      <c r="G248" s="470"/>
      <c r="H248" s="470"/>
      <c r="I248" s="470"/>
      <c r="J248" s="470"/>
      <c r="K248" s="470"/>
      <c r="L248" s="470"/>
      <c r="M248" s="470"/>
      <c r="N248" s="470"/>
      <c r="O248" s="470"/>
      <c r="P248" s="470"/>
      <c r="Q248" s="470"/>
      <c r="R248" s="470"/>
      <c r="S248" s="470"/>
      <c r="T248" s="470"/>
      <c r="U248" s="470"/>
    </row>
    <row r="249" spans="3:21">
      <c r="C249" s="470"/>
      <c r="D249" s="470"/>
      <c r="E249" s="470"/>
      <c r="F249" s="470"/>
      <c r="G249" s="470"/>
      <c r="H249" s="470"/>
      <c r="I249" s="470"/>
      <c r="J249" s="470"/>
      <c r="K249" s="470"/>
      <c r="L249" s="470"/>
      <c r="M249" s="470"/>
      <c r="N249" s="470"/>
      <c r="O249" s="470"/>
      <c r="P249" s="470"/>
      <c r="Q249" s="470"/>
      <c r="R249" s="470"/>
      <c r="S249" s="470"/>
      <c r="T249" s="470"/>
      <c r="U249" s="470"/>
    </row>
    <row r="250" spans="3:21">
      <c r="C250" s="470"/>
      <c r="D250" s="470"/>
      <c r="E250" s="470"/>
      <c r="F250" s="470"/>
      <c r="G250" s="470"/>
      <c r="H250" s="470"/>
      <c r="I250" s="470"/>
      <c r="J250" s="470"/>
      <c r="K250" s="470"/>
      <c r="L250" s="470"/>
      <c r="M250" s="470"/>
      <c r="N250" s="470"/>
      <c r="O250" s="470"/>
      <c r="P250" s="470"/>
      <c r="Q250" s="470"/>
      <c r="R250" s="470"/>
      <c r="S250" s="470"/>
      <c r="T250" s="470"/>
      <c r="U250" s="470"/>
    </row>
    <row r="251" spans="3:21">
      <c r="C251" s="470"/>
      <c r="D251" s="470"/>
      <c r="E251" s="470"/>
      <c r="F251" s="470"/>
      <c r="G251" s="470"/>
      <c r="H251" s="470"/>
      <c r="I251" s="470"/>
      <c r="J251" s="470"/>
      <c r="K251" s="470"/>
      <c r="L251" s="470"/>
      <c r="M251" s="470"/>
      <c r="N251" s="470"/>
      <c r="O251" s="470"/>
      <c r="P251" s="470"/>
      <c r="Q251" s="470"/>
      <c r="R251" s="470"/>
      <c r="S251" s="470"/>
      <c r="T251" s="470"/>
      <c r="U251" s="470"/>
    </row>
    <row r="252" spans="3:21">
      <c r="C252" s="470"/>
      <c r="D252" s="470"/>
      <c r="E252" s="470"/>
      <c r="F252" s="470"/>
      <c r="G252" s="470"/>
      <c r="H252" s="470"/>
      <c r="I252" s="470"/>
      <c r="J252" s="470"/>
      <c r="K252" s="470"/>
      <c r="L252" s="470"/>
      <c r="M252" s="470"/>
      <c r="N252" s="470"/>
      <c r="O252" s="470"/>
      <c r="P252" s="470"/>
      <c r="Q252" s="470"/>
      <c r="R252" s="470"/>
      <c r="S252" s="470"/>
      <c r="T252" s="470"/>
      <c r="U252" s="470"/>
    </row>
    <row r="253" spans="3:21">
      <c r="C253" s="470"/>
      <c r="D253" s="470"/>
      <c r="E253" s="470"/>
      <c r="F253" s="470"/>
      <c r="G253" s="470"/>
      <c r="H253" s="470"/>
      <c r="I253" s="470"/>
      <c r="J253" s="470"/>
      <c r="K253" s="470"/>
      <c r="L253" s="470"/>
      <c r="M253" s="470"/>
      <c r="N253" s="470"/>
      <c r="O253" s="470"/>
      <c r="P253" s="470"/>
      <c r="Q253" s="470"/>
      <c r="R253" s="470"/>
      <c r="S253" s="470"/>
      <c r="T253" s="470"/>
      <c r="U253" s="470"/>
    </row>
    <row r="254" spans="3:21">
      <c r="C254" s="470"/>
      <c r="D254" s="470"/>
      <c r="E254" s="470"/>
      <c r="F254" s="470"/>
      <c r="G254" s="470"/>
      <c r="H254" s="470"/>
      <c r="I254" s="470"/>
      <c r="J254" s="470"/>
      <c r="K254" s="470"/>
      <c r="L254" s="470"/>
      <c r="M254" s="470"/>
      <c r="N254" s="470"/>
      <c r="O254" s="470"/>
      <c r="P254" s="470"/>
      <c r="Q254" s="470"/>
      <c r="R254" s="470"/>
      <c r="S254" s="470"/>
      <c r="T254" s="470"/>
      <c r="U254" s="470"/>
    </row>
    <row r="255" spans="3:21">
      <c r="C255" s="470"/>
      <c r="D255" s="470"/>
      <c r="E255" s="470"/>
      <c r="F255" s="470"/>
      <c r="G255" s="470"/>
      <c r="H255" s="470"/>
      <c r="I255" s="470"/>
      <c r="J255" s="470"/>
      <c r="K255" s="470"/>
      <c r="L255" s="470"/>
      <c r="M255" s="470"/>
      <c r="N255" s="470"/>
      <c r="O255" s="470"/>
      <c r="P255" s="470"/>
      <c r="Q255" s="470"/>
      <c r="R255" s="470"/>
      <c r="S255" s="470"/>
      <c r="T255" s="470"/>
      <c r="U255" s="470"/>
    </row>
    <row r="256" spans="3:21">
      <c r="C256" s="470"/>
      <c r="D256" s="470"/>
      <c r="E256" s="470"/>
      <c r="F256" s="470"/>
      <c r="G256" s="470"/>
      <c r="H256" s="470"/>
      <c r="I256" s="470"/>
      <c r="J256" s="470"/>
      <c r="K256" s="470"/>
      <c r="L256" s="470"/>
      <c r="M256" s="470"/>
      <c r="N256" s="470"/>
      <c r="O256" s="470"/>
      <c r="P256" s="470"/>
      <c r="Q256" s="470"/>
      <c r="R256" s="470"/>
      <c r="S256" s="470"/>
      <c r="T256" s="470"/>
      <c r="U256" s="470"/>
    </row>
    <row r="257" spans="3:21">
      <c r="C257" s="470"/>
      <c r="D257" s="470"/>
      <c r="E257" s="470"/>
      <c r="F257" s="470"/>
      <c r="G257" s="470"/>
      <c r="H257" s="470"/>
      <c r="I257" s="470"/>
      <c r="J257" s="470"/>
      <c r="K257" s="470"/>
      <c r="L257" s="470"/>
      <c r="M257" s="470"/>
      <c r="N257" s="470"/>
      <c r="O257" s="470"/>
      <c r="P257" s="470"/>
      <c r="Q257" s="470"/>
      <c r="R257" s="470"/>
      <c r="S257" s="470"/>
      <c r="T257" s="470"/>
      <c r="U257" s="470"/>
    </row>
    <row r="258" spans="3:21">
      <c r="C258" s="470"/>
      <c r="D258" s="470"/>
      <c r="E258" s="470"/>
      <c r="F258" s="470"/>
      <c r="G258" s="470"/>
      <c r="H258" s="470"/>
      <c r="I258" s="470"/>
      <c r="J258" s="470"/>
      <c r="K258" s="470"/>
      <c r="L258" s="470"/>
      <c r="M258" s="470"/>
      <c r="N258" s="470"/>
      <c r="O258" s="470"/>
      <c r="P258" s="470"/>
      <c r="Q258" s="470"/>
      <c r="R258" s="470"/>
      <c r="S258" s="470"/>
      <c r="T258" s="470"/>
      <c r="U258" s="470"/>
    </row>
    <row r="259" spans="3:21">
      <c r="C259" s="470"/>
      <c r="D259" s="470"/>
      <c r="E259" s="470"/>
      <c r="F259" s="470"/>
      <c r="G259" s="470"/>
      <c r="H259" s="470"/>
      <c r="I259" s="470"/>
      <c r="J259" s="470"/>
      <c r="K259" s="470"/>
      <c r="L259" s="470"/>
      <c r="M259" s="470"/>
      <c r="N259" s="470"/>
      <c r="O259" s="470"/>
      <c r="P259" s="470"/>
      <c r="Q259" s="470"/>
      <c r="R259" s="470"/>
      <c r="S259" s="470"/>
      <c r="T259" s="470"/>
      <c r="U259" s="470"/>
    </row>
    <row r="260" spans="3:21">
      <c r="C260" s="470"/>
      <c r="D260" s="470"/>
      <c r="E260" s="470"/>
      <c r="F260" s="470"/>
      <c r="G260" s="470"/>
      <c r="H260" s="470"/>
      <c r="I260" s="470"/>
      <c r="J260" s="470"/>
      <c r="K260" s="470"/>
      <c r="L260" s="470"/>
      <c r="M260" s="470"/>
      <c r="N260" s="470"/>
      <c r="O260" s="470"/>
      <c r="P260" s="470"/>
      <c r="Q260" s="470"/>
      <c r="R260" s="470"/>
      <c r="S260" s="470"/>
      <c r="T260" s="470"/>
      <c r="U260" s="470"/>
    </row>
    <row r="261" spans="3:21">
      <c r="C261" s="470"/>
      <c r="D261" s="470"/>
      <c r="E261" s="470"/>
      <c r="F261" s="470"/>
      <c r="G261" s="470"/>
      <c r="H261" s="470"/>
      <c r="I261" s="470"/>
      <c r="J261" s="470"/>
      <c r="K261" s="470"/>
      <c r="L261" s="470"/>
      <c r="M261" s="470"/>
      <c r="N261" s="470"/>
      <c r="O261" s="470"/>
      <c r="P261" s="470"/>
      <c r="Q261" s="470"/>
      <c r="R261" s="470"/>
      <c r="S261" s="470"/>
      <c r="T261" s="470"/>
      <c r="U261" s="470"/>
    </row>
    <row r="262" spans="3:21">
      <c r="C262" s="470"/>
      <c r="D262" s="470"/>
      <c r="E262" s="470"/>
      <c r="F262" s="470"/>
      <c r="G262" s="470"/>
      <c r="H262" s="470"/>
      <c r="I262" s="470"/>
      <c r="J262" s="470"/>
      <c r="K262" s="470"/>
      <c r="L262" s="470"/>
      <c r="M262" s="470"/>
      <c r="N262" s="470"/>
      <c r="O262" s="470"/>
      <c r="P262" s="470"/>
      <c r="Q262" s="470"/>
      <c r="R262" s="470"/>
      <c r="S262" s="470"/>
      <c r="T262" s="470"/>
      <c r="U262" s="470"/>
    </row>
    <row r="263" spans="3:21">
      <c r="C263" s="470"/>
      <c r="D263" s="470"/>
      <c r="E263" s="470"/>
      <c r="F263" s="470"/>
      <c r="G263" s="470"/>
      <c r="H263" s="470"/>
      <c r="I263" s="470"/>
      <c r="J263" s="470"/>
      <c r="K263" s="470"/>
      <c r="L263" s="470"/>
      <c r="M263" s="470"/>
      <c r="N263" s="470"/>
      <c r="O263" s="470"/>
      <c r="P263" s="470"/>
      <c r="Q263" s="470"/>
      <c r="R263" s="470"/>
      <c r="S263" s="470"/>
      <c r="T263" s="470"/>
      <c r="U263" s="470"/>
    </row>
    <row r="264" spans="3:21">
      <c r="C264" s="470"/>
      <c r="D264" s="470"/>
      <c r="E264" s="470"/>
      <c r="F264" s="470"/>
      <c r="G264" s="470"/>
      <c r="H264" s="470"/>
      <c r="I264" s="470"/>
      <c r="J264" s="470"/>
      <c r="K264" s="470"/>
      <c r="L264" s="470"/>
      <c r="M264" s="470"/>
      <c r="N264" s="470"/>
      <c r="O264" s="470"/>
      <c r="P264" s="470"/>
      <c r="Q264" s="470"/>
      <c r="R264" s="470"/>
      <c r="S264" s="470"/>
      <c r="T264" s="470"/>
      <c r="U264" s="470"/>
    </row>
    <row r="265" spans="3:21">
      <c r="C265" s="470"/>
      <c r="D265" s="470"/>
      <c r="E265" s="470"/>
      <c r="F265" s="470"/>
      <c r="G265" s="470"/>
      <c r="H265" s="470"/>
      <c r="I265" s="470"/>
      <c r="J265" s="470"/>
      <c r="K265" s="470"/>
      <c r="L265" s="470"/>
      <c r="M265" s="470"/>
      <c r="N265" s="470"/>
      <c r="O265" s="470"/>
      <c r="P265" s="470"/>
      <c r="Q265" s="470"/>
      <c r="R265" s="470"/>
      <c r="S265" s="470"/>
      <c r="T265" s="470"/>
      <c r="U265" s="470"/>
    </row>
    <row r="266" spans="3:21">
      <c r="C266" s="470"/>
      <c r="D266" s="470"/>
      <c r="E266" s="470"/>
      <c r="F266" s="470"/>
      <c r="G266" s="470"/>
      <c r="H266" s="470"/>
      <c r="I266" s="470"/>
      <c r="J266" s="470"/>
      <c r="K266" s="470"/>
      <c r="L266" s="470"/>
      <c r="M266" s="470"/>
      <c r="N266" s="470"/>
      <c r="O266" s="470"/>
      <c r="P266" s="470"/>
      <c r="Q266" s="470"/>
      <c r="R266" s="470"/>
      <c r="S266" s="470"/>
      <c r="T266" s="470"/>
      <c r="U266" s="470"/>
    </row>
    <row r="267" spans="3:21">
      <c r="C267" s="470"/>
      <c r="D267" s="470"/>
      <c r="E267" s="470"/>
      <c r="F267" s="470"/>
      <c r="G267" s="470"/>
      <c r="H267" s="470"/>
      <c r="I267" s="470"/>
      <c r="J267" s="470"/>
      <c r="K267" s="470"/>
      <c r="L267" s="470"/>
      <c r="M267" s="470"/>
      <c r="N267" s="470"/>
      <c r="O267" s="470"/>
      <c r="P267" s="470"/>
      <c r="Q267" s="470"/>
      <c r="R267" s="470"/>
      <c r="S267" s="470"/>
      <c r="T267" s="470"/>
      <c r="U267" s="470"/>
    </row>
    <row r="268" spans="3:21">
      <c r="C268" s="470"/>
      <c r="D268" s="470"/>
      <c r="E268" s="470"/>
      <c r="F268" s="470"/>
      <c r="G268" s="470"/>
      <c r="H268" s="470"/>
      <c r="I268" s="470"/>
      <c r="J268" s="470"/>
      <c r="K268" s="470"/>
      <c r="L268" s="470"/>
      <c r="M268" s="470"/>
      <c r="N268" s="470"/>
      <c r="O268" s="470"/>
      <c r="P268" s="470"/>
      <c r="Q268" s="470"/>
      <c r="R268" s="470"/>
      <c r="S268" s="470"/>
      <c r="T268" s="470"/>
      <c r="U268" s="470"/>
    </row>
    <row r="269" spans="3:21">
      <c r="C269" s="470"/>
      <c r="D269" s="470"/>
      <c r="E269" s="470"/>
      <c r="F269" s="470"/>
      <c r="G269" s="470"/>
      <c r="H269" s="470"/>
      <c r="I269" s="470"/>
      <c r="J269" s="470"/>
      <c r="K269" s="470"/>
      <c r="L269" s="470"/>
      <c r="M269" s="470"/>
      <c r="N269" s="470"/>
      <c r="O269" s="470"/>
      <c r="P269" s="470"/>
      <c r="Q269" s="470"/>
      <c r="R269" s="470"/>
      <c r="S269" s="470"/>
      <c r="T269" s="470"/>
      <c r="U269" s="470"/>
    </row>
    <row r="270" spans="3:21">
      <c r="C270" s="470"/>
      <c r="D270" s="470"/>
      <c r="E270" s="470"/>
      <c r="F270" s="470"/>
      <c r="G270" s="470"/>
      <c r="H270" s="470"/>
      <c r="I270" s="470"/>
      <c r="J270" s="470"/>
      <c r="K270" s="470"/>
      <c r="L270" s="470"/>
      <c r="M270" s="470"/>
      <c r="N270" s="470"/>
      <c r="O270" s="470"/>
      <c r="P270" s="470"/>
      <c r="Q270" s="470"/>
      <c r="R270" s="470"/>
      <c r="S270" s="470"/>
      <c r="T270" s="470"/>
      <c r="U270" s="470"/>
    </row>
    <row r="271" spans="3:21">
      <c r="C271" s="470"/>
      <c r="D271" s="470"/>
      <c r="E271" s="470"/>
      <c r="F271" s="470"/>
      <c r="G271" s="470"/>
      <c r="H271" s="470"/>
      <c r="I271" s="470"/>
      <c r="J271" s="470"/>
      <c r="K271" s="470"/>
      <c r="L271" s="470"/>
      <c r="M271" s="470"/>
      <c r="N271" s="470"/>
      <c r="O271" s="470"/>
      <c r="P271" s="470"/>
      <c r="Q271" s="470"/>
      <c r="R271" s="470"/>
      <c r="S271" s="470"/>
      <c r="T271" s="470"/>
      <c r="U271" s="470"/>
    </row>
    <row r="272" spans="3:21">
      <c r="C272" s="470"/>
      <c r="D272" s="470"/>
      <c r="E272" s="470"/>
      <c r="F272" s="470"/>
      <c r="G272" s="470"/>
      <c r="H272" s="470"/>
      <c r="I272" s="470"/>
      <c r="J272" s="470"/>
      <c r="K272" s="470"/>
      <c r="L272" s="470"/>
      <c r="M272" s="470"/>
      <c r="N272" s="470"/>
      <c r="O272" s="470"/>
      <c r="P272" s="470"/>
      <c r="Q272" s="470"/>
      <c r="R272" s="470"/>
      <c r="S272" s="470"/>
      <c r="T272" s="470"/>
      <c r="U272" s="470"/>
    </row>
    <row r="273" spans="3:21">
      <c r="C273" s="470"/>
      <c r="D273" s="470"/>
      <c r="E273" s="470"/>
      <c r="F273" s="470"/>
      <c r="G273" s="470"/>
      <c r="H273" s="470"/>
      <c r="I273" s="470"/>
      <c r="J273" s="470"/>
      <c r="K273" s="470"/>
      <c r="L273" s="470"/>
      <c r="M273" s="470"/>
      <c r="N273" s="470"/>
      <c r="O273" s="470"/>
      <c r="P273" s="470"/>
      <c r="Q273" s="470"/>
      <c r="R273" s="470"/>
      <c r="S273" s="470"/>
      <c r="T273" s="470"/>
      <c r="U273" s="470"/>
    </row>
    <row r="274" spans="3:21">
      <c r="C274" s="470"/>
      <c r="D274" s="470"/>
      <c r="E274" s="470"/>
      <c r="F274" s="470"/>
      <c r="G274" s="470"/>
      <c r="H274" s="470"/>
      <c r="I274" s="470"/>
      <c r="J274" s="470"/>
      <c r="K274" s="470"/>
      <c r="L274" s="470"/>
      <c r="M274" s="470"/>
      <c r="N274" s="470"/>
      <c r="O274" s="470"/>
      <c r="P274" s="470"/>
      <c r="Q274" s="470"/>
      <c r="R274" s="470"/>
      <c r="S274" s="470"/>
      <c r="T274" s="470"/>
      <c r="U274" s="470"/>
    </row>
    <row r="275" spans="3:21">
      <c r="C275" s="470"/>
      <c r="D275" s="470"/>
      <c r="E275" s="470"/>
      <c r="F275" s="470"/>
      <c r="G275" s="470"/>
      <c r="H275" s="470"/>
      <c r="I275" s="470"/>
      <c r="J275" s="470"/>
      <c r="K275" s="470"/>
      <c r="L275" s="470"/>
      <c r="M275" s="470"/>
      <c r="N275" s="470"/>
      <c r="O275" s="470"/>
      <c r="P275" s="470"/>
      <c r="Q275" s="470"/>
      <c r="R275" s="470"/>
      <c r="S275" s="470"/>
      <c r="T275" s="470"/>
      <c r="U275" s="470"/>
    </row>
    <row r="276" spans="3:21">
      <c r="C276" s="470"/>
      <c r="D276" s="470"/>
      <c r="E276" s="470"/>
      <c r="F276" s="470"/>
      <c r="G276" s="470"/>
      <c r="H276" s="470"/>
      <c r="I276" s="470"/>
      <c r="J276" s="470"/>
      <c r="K276" s="470"/>
      <c r="L276" s="470"/>
      <c r="M276" s="470"/>
      <c r="N276" s="470"/>
      <c r="O276" s="470"/>
      <c r="P276" s="470"/>
      <c r="Q276" s="470"/>
      <c r="R276" s="470"/>
      <c r="S276" s="470"/>
      <c r="T276" s="470"/>
      <c r="U276" s="470"/>
    </row>
    <row r="277" spans="3:21">
      <c r="C277" s="470"/>
      <c r="D277" s="470"/>
      <c r="E277" s="470"/>
      <c r="F277" s="470"/>
      <c r="G277" s="470"/>
      <c r="H277" s="470"/>
      <c r="I277" s="470"/>
      <c r="J277" s="470"/>
      <c r="K277" s="470"/>
      <c r="L277" s="470"/>
      <c r="M277" s="470"/>
      <c r="N277" s="470"/>
      <c r="O277" s="470"/>
      <c r="P277" s="470"/>
      <c r="Q277" s="470"/>
      <c r="R277" s="470"/>
      <c r="S277" s="470"/>
      <c r="T277" s="470"/>
      <c r="U277" s="470"/>
    </row>
    <row r="278" spans="3:21">
      <c r="C278" s="470"/>
      <c r="D278" s="470"/>
      <c r="E278" s="470"/>
      <c r="F278" s="470"/>
      <c r="G278" s="470"/>
      <c r="H278" s="470"/>
      <c r="I278" s="470"/>
      <c r="J278" s="470"/>
      <c r="K278" s="470"/>
      <c r="L278" s="470"/>
      <c r="M278" s="470"/>
      <c r="N278" s="470"/>
      <c r="O278" s="470"/>
      <c r="P278" s="470"/>
      <c r="Q278" s="470"/>
      <c r="R278" s="470"/>
      <c r="S278" s="470"/>
      <c r="T278" s="470"/>
      <c r="U278" s="470"/>
    </row>
    <row r="279" spans="3:21">
      <c r="C279" s="470"/>
      <c r="D279" s="470"/>
      <c r="E279" s="470"/>
      <c r="F279" s="470"/>
      <c r="G279" s="470"/>
      <c r="H279" s="470"/>
      <c r="I279" s="470"/>
      <c r="J279" s="470"/>
      <c r="K279" s="470"/>
      <c r="L279" s="470"/>
      <c r="M279" s="470"/>
      <c r="N279" s="470"/>
      <c r="O279" s="470"/>
      <c r="P279" s="470"/>
      <c r="Q279" s="470"/>
      <c r="R279" s="470"/>
      <c r="S279" s="470"/>
      <c r="T279" s="470"/>
      <c r="U279" s="470"/>
    </row>
    <row r="280" spans="3:21">
      <c r="C280" s="470"/>
      <c r="D280" s="470"/>
      <c r="E280" s="470"/>
      <c r="F280" s="470"/>
      <c r="G280" s="470"/>
      <c r="H280" s="470"/>
      <c r="I280" s="470"/>
      <c r="J280" s="470"/>
      <c r="K280" s="470"/>
      <c r="L280" s="470"/>
      <c r="M280" s="470"/>
      <c r="N280" s="470"/>
      <c r="O280" s="470"/>
      <c r="P280" s="470"/>
      <c r="Q280" s="470"/>
      <c r="R280" s="470"/>
      <c r="S280" s="470"/>
      <c r="T280" s="470"/>
      <c r="U280" s="470"/>
    </row>
    <row r="281" spans="3:21">
      <c r="C281" s="470"/>
      <c r="D281" s="470"/>
      <c r="E281" s="470"/>
      <c r="F281" s="470"/>
      <c r="G281" s="470"/>
      <c r="H281" s="470"/>
      <c r="I281" s="470"/>
      <c r="J281" s="470"/>
      <c r="K281" s="470"/>
      <c r="L281" s="470"/>
      <c r="M281" s="470"/>
      <c r="N281" s="470"/>
      <c r="O281" s="470"/>
      <c r="P281" s="470"/>
      <c r="Q281" s="470"/>
      <c r="R281" s="470"/>
      <c r="S281" s="470"/>
      <c r="T281" s="470"/>
      <c r="U281" s="470"/>
    </row>
    <row r="282" spans="3:21">
      <c r="C282" s="470"/>
      <c r="D282" s="470"/>
      <c r="E282" s="470"/>
      <c r="F282" s="470"/>
      <c r="G282" s="470"/>
      <c r="H282" s="470"/>
      <c r="I282" s="470"/>
      <c r="J282" s="470"/>
      <c r="K282" s="470"/>
      <c r="L282" s="470"/>
      <c r="M282" s="470"/>
      <c r="N282" s="470"/>
      <c r="O282" s="470"/>
      <c r="P282" s="470"/>
      <c r="Q282" s="470"/>
      <c r="R282" s="470"/>
      <c r="S282" s="470"/>
      <c r="T282" s="470"/>
      <c r="U282" s="470"/>
    </row>
    <row r="283" spans="3:21">
      <c r="C283" s="470"/>
      <c r="D283" s="470"/>
      <c r="E283" s="470"/>
      <c r="F283" s="470"/>
      <c r="G283" s="470"/>
      <c r="H283" s="470"/>
      <c r="I283" s="470"/>
      <c r="J283" s="470"/>
      <c r="K283" s="470"/>
      <c r="L283" s="470"/>
      <c r="M283" s="470"/>
      <c r="N283" s="470"/>
      <c r="O283" s="470"/>
      <c r="P283" s="470"/>
      <c r="Q283" s="470"/>
      <c r="R283" s="470"/>
      <c r="S283" s="470"/>
      <c r="T283" s="470"/>
      <c r="U283" s="470"/>
    </row>
    <row r="284" spans="3:21">
      <c r="C284" s="470"/>
      <c r="D284" s="470"/>
      <c r="E284" s="470"/>
      <c r="F284" s="470"/>
      <c r="G284" s="470"/>
      <c r="H284" s="470"/>
      <c r="I284" s="470"/>
      <c r="J284" s="470"/>
      <c r="K284" s="470"/>
      <c r="L284" s="470"/>
      <c r="M284" s="470"/>
      <c r="N284" s="470"/>
      <c r="O284" s="470"/>
      <c r="P284" s="470"/>
      <c r="Q284" s="470"/>
      <c r="R284" s="470"/>
      <c r="S284" s="470"/>
      <c r="T284" s="470"/>
      <c r="U284" s="470"/>
    </row>
    <row r="285" spans="3:21">
      <c r="C285" s="470"/>
      <c r="D285" s="470"/>
      <c r="E285" s="470"/>
      <c r="F285" s="470"/>
      <c r="G285" s="470"/>
      <c r="H285" s="470"/>
      <c r="I285" s="470"/>
      <c r="J285" s="470"/>
      <c r="K285" s="470"/>
      <c r="L285" s="470"/>
      <c r="M285" s="470"/>
      <c r="N285" s="470"/>
      <c r="O285" s="470"/>
      <c r="P285" s="470"/>
      <c r="Q285" s="470"/>
      <c r="R285" s="470"/>
      <c r="S285" s="470"/>
      <c r="T285" s="470"/>
      <c r="U285" s="470"/>
    </row>
    <row r="286" spans="3:21">
      <c r="C286" s="470"/>
      <c r="D286" s="470"/>
      <c r="E286" s="470"/>
      <c r="F286" s="470"/>
      <c r="G286" s="470"/>
      <c r="H286" s="470"/>
      <c r="I286" s="470"/>
      <c r="J286" s="470"/>
      <c r="K286" s="470"/>
      <c r="L286" s="470"/>
      <c r="M286" s="470"/>
      <c r="N286" s="470"/>
      <c r="O286" s="470"/>
      <c r="P286" s="470"/>
      <c r="Q286" s="470"/>
      <c r="R286" s="470"/>
      <c r="S286" s="470"/>
      <c r="T286" s="470"/>
      <c r="U286" s="470"/>
    </row>
    <row r="287" spans="3:21">
      <c r="C287" s="470"/>
      <c r="D287" s="470"/>
      <c r="E287" s="470"/>
      <c r="F287" s="470"/>
      <c r="G287" s="470"/>
      <c r="H287" s="470"/>
      <c r="I287" s="470"/>
      <c r="J287" s="470"/>
      <c r="K287" s="470"/>
      <c r="L287" s="470"/>
      <c r="M287" s="470"/>
      <c r="N287" s="470"/>
      <c r="O287" s="470"/>
      <c r="P287" s="470"/>
      <c r="Q287" s="470"/>
      <c r="R287" s="470"/>
      <c r="S287" s="470"/>
      <c r="T287" s="470"/>
      <c r="U287" s="470"/>
    </row>
    <row r="288" spans="3:21">
      <c r="C288" s="470"/>
      <c r="D288" s="470"/>
      <c r="E288" s="470"/>
      <c r="F288" s="470"/>
      <c r="G288" s="470"/>
      <c r="H288" s="470"/>
      <c r="I288" s="470"/>
      <c r="J288" s="470"/>
      <c r="K288" s="470"/>
      <c r="L288" s="470"/>
      <c r="M288" s="470"/>
      <c r="N288" s="470"/>
      <c r="O288" s="470"/>
      <c r="P288" s="470"/>
      <c r="Q288" s="470"/>
      <c r="R288" s="470"/>
      <c r="S288" s="470"/>
      <c r="T288" s="470"/>
      <c r="U288" s="470"/>
    </row>
    <row r="289" spans="3:21">
      <c r="C289" s="470"/>
      <c r="D289" s="470"/>
      <c r="E289" s="470"/>
      <c r="F289" s="470"/>
      <c r="G289" s="470"/>
      <c r="H289" s="470"/>
      <c r="I289" s="470"/>
      <c r="J289" s="470"/>
      <c r="K289" s="470"/>
      <c r="L289" s="470"/>
      <c r="M289" s="470"/>
      <c r="N289" s="470"/>
      <c r="O289" s="470"/>
      <c r="P289" s="470"/>
      <c r="Q289" s="470"/>
      <c r="R289" s="470"/>
      <c r="S289" s="470"/>
      <c r="T289" s="470"/>
      <c r="U289" s="470"/>
    </row>
    <row r="290" spans="3:21">
      <c r="C290" s="470"/>
      <c r="D290" s="470"/>
      <c r="E290" s="470"/>
      <c r="F290" s="470"/>
      <c r="G290" s="470"/>
      <c r="H290" s="470"/>
      <c r="I290" s="470"/>
      <c r="J290" s="470"/>
      <c r="K290" s="470"/>
      <c r="L290" s="470"/>
      <c r="M290" s="470"/>
      <c r="N290" s="470"/>
      <c r="O290" s="470"/>
      <c r="P290" s="470"/>
      <c r="Q290" s="470"/>
      <c r="R290" s="470"/>
      <c r="S290" s="470"/>
      <c r="T290" s="470"/>
      <c r="U290" s="470"/>
    </row>
    <row r="291" spans="3:21">
      <c r="C291" s="470"/>
      <c r="D291" s="470"/>
      <c r="E291" s="470"/>
      <c r="F291" s="470"/>
      <c r="G291" s="470"/>
      <c r="H291" s="470"/>
      <c r="I291" s="470"/>
      <c r="J291" s="470"/>
      <c r="K291" s="470"/>
      <c r="L291" s="470"/>
      <c r="M291" s="470"/>
      <c r="N291" s="470"/>
      <c r="O291" s="470"/>
      <c r="P291" s="470"/>
      <c r="Q291" s="470"/>
      <c r="R291" s="470"/>
      <c r="S291" s="470"/>
      <c r="T291" s="470"/>
      <c r="U291" s="470"/>
    </row>
    <row r="292" spans="3:21">
      <c r="C292" s="470"/>
      <c r="D292" s="470"/>
      <c r="E292" s="470"/>
      <c r="F292" s="470"/>
      <c r="G292" s="470"/>
      <c r="H292" s="470"/>
      <c r="I292" s="470"/>
      <c r="J292" s="470"/>
      <c r="K292" s="470"/>
      <c r="L292" s="470"/>
      <c r="M292" s="470"/>
      <c r="N292" s="470"/>
      <c r="O292" s="470"/>
      <c r="P292" s="470"/>
      <c r="Q292" s="470"/>
      <c r="R292" s="470"/>
      <c r="S292" s="470"/>
      <c r="T292" s="470"/>
      <c r="U292" s="470"/>
    </row>
    <row r="293" spans="3:21">
      <c r="C293" s="470"/>
      <c r="D293" s="470"/>
      <c r="E293" s="470"/>
      <c r="F293" s="470"/>
      <c r="G293" s="470"/>
      <c r="H293" s="470"/>
      <c r="I293" s="470"/>
      <c r="J293" s="470"/>
      <c r="K293" s="470"/>
      <c r="L293" s="470"/>
      <c r="M293" s="470"/>
      <c r="N293" s="470"/>
      <c r="O293" s="470"/>
      <c r="P293" s="470"/>
      <c r="Q293" s="470"/>
      <c r="R293" s="470"/>
      <c r="S293" s="470"/>
      <c r="T293" s="470"/>
      <c r="U293" s="470"/>
    </row>
    <row r="294" spans="3:21">
      <c r="C294" s="470"/>
      <c r="D294" s="470"/>
      <c r="E294" s="470"/>
      <c r="F294" s="470"/>
      <c r="G294" s="470"/>
      <c r="H294" s="470"/>
      <c r="I294" s="470"/>
      <c r="J294" s="470"/>
      <c r="K294" s="470"/>
      <c r="L294" s="470"/>
      <c r="M294" s="470"/>
      <c r="N294" s="470"/>
      <c r="O294" s="470"/>
      <c r="P294" s="470"/>
      <c r="Q294" s="470"/>
      <c r="R294" s="470"/>
      <c r="S294" s="470"/>
      <c r="T294" s="470"/>
      <c r="U294" s="470"/>
    </row>
    <row r="295" spans="3:21">
      <c r="C295" s="470"/>
      <c r="D295" s="470"/>
      <c r="E295" s="470"/>
      <c r="F295" s="470"/>
      <c r="G295" s="470"/>
      <c r="H295" s="470"/>
      <c r="I295" s="470"/>
      <c r="J295" s="470"/>
      <c r="K295" s="470"/>
      <c r="L295" s="470"/>
      <c r="M295" s="470"/>
      <c r="N295" s="470"/>
      <c r="O295" s="470"/>
      <c r="P295" s="470"/>
      <c r="Q295" s="470"/>
      <c r="R295" s="470"/>
      <c r="S295" s="470"/>
      <c r="T295" s="470"/>
      <c r="U295" s="470"/>
    </row>
    <row r="296" spans="3:21">
      <c r="C296" s="470"/>
      <c r="D296" s="470"/>
      <c r="E296" s="470"/>
      <c r="F296" s="470"/>
      <c r="G296" s="470"/>
      <c r="H296" s="470"/>
      <c r="I296" s="470"/>
      <c r="J296" s="470"/>
      <c r="K296" s="470"/>
      <c r="L296" s="470"/>
      <c r="M296" s="470"/>
      <c r="N296" s="470"/>
      <c r="O296" s="470"/>
      <c r="P296" s="470"/>
      <c r="Q296" s="470"/>
      <c r="R296" s="470"/>
      <c r="S296" s="470"/>
      <c r="T296" s="470"/>
      <c r="U296" s="470"/>
    </row>
    <row r="297" spans="3:21">
      <c r="C297" s="470"/>
      <c r="D297" s="470"/>
      <c r="E297" s="470"/>
      <c r="F297" s="470"/>
      <c r="G297" s="470"/>
      <c r="H297" s="470"/>
      <c r="I297" s="470"/>
      <c r="J297" s="470"/>
      <c r="K297" s="470"/>
      <c r="L297" s="470"/>
      <c r="M297" s="470"/>
      <c r="N297" s="470"/>
      <c r="O297" s="470"/>
      <c r="P297" s="470"/>
      <c r="Q297" s="470"/>
      <c r="R297" s="470"/>
      <c r="S297" s="470"/>
      <c r="T297" s="470"/>
      <c r="U297" s="470"/>
    </row>
    <row r="298" spans="3:21">
      <c r="C298" s="470"/>
      <c r="D298" s="470"/>
      <c r="E298" s="470"/>
      <c r="F298" s="470"/>
      <c r="G298" s="470"/>
      <c r="H298" s="470"/>
      <c r="I298" s="470"/>
      <c r="J298" s="470"/>
      <c r="K298" s="470"/>
      <c r="L298" s="470"/>
      <c r="M298" s="470"/>
      <c r="N298" s="470"/>
      <c r="O298" s="470"/>
      <c r="P298" s="470"/>
      <c r="Q298" s="470"/>
      <c r="R298" s="470"/>
      <c r="S298" s="470"/>
      <c r="T298" s="470"/>
      <c r="U298" s="470"/>
    </row>
    <row r="299" spans="3:21">
      <c r="C299" s="470"/>
      <c r="D299" s="470"/>
      <c r="E299" s="470"/>
      <c r="F299" s="470"/>
      <c r="G299" s="470"/>
      <c r="H299" s="470"/>
      <c r="I299" s="470"/>
      <c r="J299" s="470"/>
      <c r="K299" s="470"/>
      <c r="L299" s="470"/>
      <c r="M299" s="470"/>
      <c r="N299" s="470"/>
      <c r="O299" s="470"/>
      <c r="P299" s="470"/>
      <c r="Q299" s="470"/>
      <c r="R299" s="470"/>
      <c r="S299" s="470"/>
      <c r="T299" s="470"/>
      <c r="U299" s="470"/>
    </row>
    <row r="300" spans="3:21">
      <c r="C300" s="470"/>
      <c r="D300" s="470"/>
      <c r="E300" s="470"/>
      <c r="F300" s="470"/>
      <c r="G300" s="470"/>
      <c r="H300" s="470"/>
      <c r="I300" s="470"/>
      <c r="J300" s="470"/>
      <c r="K300" s="470"/>
      <c r="L300" s="470"/>
      <c r="M300" s="470"/>
      <c r="N300" s="470"/>
      <c r="O300" s="470"/>
      <c r="P300" s="470"/>
      <c r="Q300" s="470"/>
      <c r="R300" s="470"/>
      <c r="S300" s="470"/>
      <c r="T300" s="470"/>
      <c r="U300" s="470"/>
    </row>
    <row r="301" spans="3:21">
      <c r="C301" s="470"/>
      <c r="D301" s="470"/>
      <c r="E301" s="470"/>
      <c r="F301" s="470"/>
      <c r="G301" s="470"/>
      <c r="H301" s="470"/>
      <c r="I301" s="470"/>
      <c r="J301" s="470"/>
      <c r="K301" s="470"/>
      <c r="L301" s="470"/>
      <c r="M301" s="470"/>
      <c r="N301" s="470"/>
      <c r="O301" s="470"/>
      <c r="P301" s="470"/>
      <c r="Q301" s="470"/>
      <c r="R301" s="470"/>
      <c r="S301" s="470"/>
      <c r="T301" s="470"/>
      <c r="U301" s="470"/>
    </row>
    <row r="302" spans="3:21">
      <c r="C302" s="470"/>
      <c r="D302" s="470"/>
      <c r="E302" s="470"/>
      <c r="F302" s="470"/>
      <c r="G302" s="470"/>
      <c r="H302" s="470"/>
      <c r="I302" s="470"/>
      <c r="J302" s="470"/>
      <c r="K302" s="470"/>
      <c r="L302" s="470"/>
      <c r="M302" s="470"/>
      <c r="N302" s="470"/>
      <c r="O302" s="470"/>
      <c r="P302" s="470"/>
      <c r="Q302" s="470"/>
      <c r="R302" s="470"/>
      <c r="S302" s="470"/>
      <c r="T302" s="470"/>
      <c r="U302" s="470"/>
    </row>
    <row r="303" spans="3:21">
      <c r="C303" s="470"/>
      <c r="D303" s="470"/>
      <c r="E303" s="470"/>
      <c r="F303" s="470"/>
      <c r="G303" s="470"/>
      <c r="H303" s="470"/>
      <c r="I303" s="470"/>
      <c r="J303" s="470"/>
      <c r="K303" s="470"/>
      <c r="L303" s="470"/>
      <c r="M303" s="470"/>
      <c r="N303" s="470"/>
      <c r="O303" s="470"/>
      <c r="P303" s="470"/>
      <c r="Q303" s="470"/>
      <c r="R303" s="470"/>
      <c r="S303" s="470"/>
      <c r="T303" s="470"/>
      <c r="U303" s="470"/>
    </row>
    <row r="304" spans="3:21">
      <c r="C304" s="470"/>
      <c r="D304" s="470"/>
      <c r="E304" s="470"/>
      <c r="F304" s="470"/>
      <c r="G304" s="470"/>
      <c r="H304" s="470"/>
      <c r="I304" s="470"/>
      <c r="J304" s="470"/>
      <c r="K304" s="470"/>
      <c r="L304" s="470"/>
      <c r="M304" s="470"/>
      <c r="N304" s="470"/>
      <c r="O304" s="470"/>
      <c r="P304" s="470"/>
      <c r="Q304" s="470"/>
      <c r="R304" s="470"/>
      <c r="S304" s="470"/>
      <c r="T304" s="470"/>
      <c r="U304" s="470"/>
    </row>
    <row r="305" spans="3:21">
      <c r="C305" s="470"/>
      <c r="D305" s="470"/>
      <c r="E305" s="470"/>
      <c r="F305" s="470"/>
      <c r="G305" s="470"/>
      <c r="H305" s="470"/>
      <c r="I305" s="470"/>
      <c r="J305" s="470"/>
      <c r="K305" s="470"/>
      <c r="L305" s="470"/>
      <c r="M305" s="470"/>
      <c r="N305" s="470"/>
      <c r="O305" s="470"/>
      <c r="P305" s="470"/>
      <c r="Q305" s="470"/>
      <c r="R305" s="470"/>
      <c r="S305" s="470"/>
      <c r="T305" s="470"/>
      <c r="U305" s="470"/>
    </row>
    <row r="306" spans="3:21">
      <c r="C306" s="470"/>
      <c r="D306" s="470"/>
      <c r="E306" s="470"/>
      <c r="F306" s="470"/>
      <c r="G306" s="470"/>
      <c r="H306" s="470"/>
      <c r="I306" s="470"/>
      <c r="J306" s="470"/>
      <c r="K306" s="470"/>
      <c r="L306" s="470"/>
      <c r="M306" s="470"/>
      <c r="N306" s="470"/>
      <c r="O306" s="470"/>
      <c r="P306" s="470"/>
      <c r="Q306" s="470"/>
      <c r="R306" s="470"/>
      <c r="S306" s="470"/>
      <c r="T306" s="470"/>
      <c r="U306" s="470"/>
    </row>
    <row r="307" spans="3:21">
      <c r="C307" s="470"/>
      <c r="D307" s="470"/>
      <c r="E307" s="470"/>
      <c r="F307" s="470"/>
      <c r="G307" s="470"/>
      <c r="H307" s="470"/>
      <c r="I307" s="470"/>
      <c r="J307" s="470"/>
      <c r="K307" s="470"/>
      <c r="L307" s="470"/>
      <c r="M307" s="470"/>
      <c r="N307" s="470"/>
      <c r="O307" s="470"/>
      <c r="P307" s="470"/>
      <c r="Q307" s="470"/>
      <c r="R307" s="470"/>
      <c r="S307" s="470"/>
      <c r="T307" s="470"/>
      <c r="U307" s="470"/>
    </row>
    <row r="308" spans="3:21">
      <c r="C308" s="470"/>
      <c r="D308" s="470"/>
      <c r="E308" s="470"/>
      <c r="F308" s="470"/>
      <c r="G308" s="470"/>
      <c r="H308" s="470"/>
      <c r="I308" s="470"/>
      <c r="J308" s="470"/>
      <c r="K308" s="470"/>
      <c r="L308" s="470"/>
      <c r="M308" s="470"/>
      <c r="N308" s="470"/>
      <c r="O308" s="470"/>
    </row>
    <row r="309" spans="3:21">
      <c r="C309" s="470"/>
      <c r="D309" s="470"/>
      <c r="E309" s="470"/>
      <c r="F309" s="470"/>
      <c r="G309" s="470"/>
      <c r="H309" s="470"/>
      <c r="I309" s="470"/>
      <c r="J309" s="470"/>
      <c r="K309" s="470"/>
      <c r="L309" s="470"/>
      <c r="M309" s="470"/>
      <c r="N309" s="470"/>
      <c r="O309" s="470"/>
    </row>
    <row r="310" spans="3:21">
      <c r="C310" s="470"/>
      <c r="D310" s="470"/>
      <c r="E310" s="470"/>
      <c r="F310" s="470"/>
      <c r="G310" s="470"/>
      <c r="H310" s="470"/>
      <c r="I310" s="470"/>
      <c r="J310" s="470"/>
      <c r="K310" s="470"/>
      <c r="L310" s="470"/>
      <c r="M310" s="470"/>
      <c r="N310" s="470"/>
      <c r="O310" s="470"/>
    </row>
    <row r="311" spans="3:21">
      <c r="C311" s="470"/>
      <c r="D311" s="470"/>
      <c r="E311" s="470"/>
      <c r="F311" s="470"/>
      <c r="G311" s="470"/>
      <c r="H311" s="470"/>
      <c r="I311" s="470"/>
      <c r="J311" s="470"/>
      <c r="K311" s="470"/>
      <c r="L311" s="470"/>
      <c r="M311" s="470"/>
      <c r="N311" s="470"/>
      <c r="O311" s="470"/>
    </row>
    <row r="312" spans="3:21">
      <c r="C312" s="470"/>
      <c r="D312" s="470"/>
      <c r="E312" s="470"/>
      <c r="F312" s="470"/>
      <c r="G312" s="470"/>
      <c r="H312" s="470"/>
      <c r="I312" s="470"/>
      <c r="J312" s="470"/>
      <c r="K312" s="470"/>
      <c r="L312" s="470"/>
      <c r="M312" s="470"/>
      <c r="N312" s="470"/>
      <c r="O312" s="470"/>
    </row>
    <row r="313" spans="3:21">
      <c r="C313" s="470"/>
      <c r="D313" s="470"/>
      <c r="E313" s="470"/>
      <c r="F313" s="470"/>
      <c r="G313" s="470"/>
      <c r="H313" s="470"/>
      <c r="I313" s="470"/>
      <c r="J313" s="470"/>
      <c r="K313" s="470"/>
      <c r="L313" s="470"/>
      <c r="M313" s="470"/>
      <c r="N313" s="470"/>
      <c r="O313" s="470"/>
    </row>
    <row r="314" spans="3:21">
      <c r="C314" s="470"/>
      <c r="D314" s="470"/>
      <c r="E314" s="470"/>
      <c r="F314" s="470"/>
      <c r="G314" s="470"/>
      <c r="H314" s="470"/>
      <c r="I314" s="470"/>
      <c r="J314" s="470"/>
      <c r="K314" s="470"/>
      <c r="L314" s="470"/>
      <c r="M314" s="470"/>
      <c r="N314" s="470"/>
      <c r="O314" s="470"/>
    </row>
    <row r="315" spans="3:21">
      <c r="C315" s="470"/>
      <c r="D315" s="470"/>
      <c r="E315" s="470"/>
      <c r="F315" s="470"/>
      <c r="G315" s="470"/>
      <c r="H315" s="470"/>
      <c r="I315" s="470"/>
      <c r="J315" s="470"/>
      <c r="K315" s="470"/>
      <c r="L315" s="470"/>
      <c r="M315" s="470"/>
      <c r="N315" s="470"/>
      <c r="O315" s="470"/>
    </row>
  </sheetData>
  <mergeCells count="8">
    <mergeCell ref="C106:N106"/>
    <mergeCell ref="C108:N108"/>
    <mergeCell ref="C100:N100"/>
    <mergeCell ref="C101:N101"/>
    <mergeCell ref="C102:N102"/>
    <mergeCell ref="C103:N103"/>
    <mergeCell ref="C104:N104"/>
    <mergeCell ref="C105:N105"/>
  </mergeCells>
  <printOptions horizontalCentered="1"/>
  <pageMargins left="0.56999999999999995" right="0.3" top="0.77" bottom="0.75" header="0.5" footer="0.5"/>
  <pageSetup scale="47" fitToHeight="0" orientation="landscape" r:id="rId1"/>
  <headerFooter alignWithMargins="0"/>
  <rowBreaks count="1" manualBreakCount="1">
    <brk id="57" max="16" man="1"/>
  </rowBreaks>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BS317"/>
  <sheetViews>
    <sheetView topLeftCell="L4" zoomScale="60" zoomScaleNormal="60" zoomScaleSheetLayoutView="55" workbookViewId="0">
      <selection activeCell="V92" sqref="V92"/>
    </sheetView>
  </sheetViews>
  <sheetFormatPr defaultColWidth="10.88671875" defaultRowHeight="15"/>
  <cols>
    <col min="1" max="1" width="7.33203125" style="371" customWidth="1"/>
    <col min="2" max="2" width="1.77734375" style="371" customWidth="1"/>
    <col min="3" max="3" width="48.44140625" style="371" customWidth="1"/>
    <col min="4" max="4" width="14.88671875" style="371" bestFit="1" customWidth="1"/>
    <col min="5" max="9" width="17.6640625" style="371" customWidth="1"/>
    <col min="10" max="10" width="24.5546875" style="371" bestFit="1" customWidth="1"/>
    <col min="11" max="11" width="17.21875" style="371" customWidth="1"/>
    <col min="12" max="12" width="17" style="371" customWidth="1"/>
    <col min="13" max="14" width="15.6640625" style="371" customWidth="1"/>
    <col min="15" max="15" width="17.33203125" style="371" customWidth="1"/>
    <col min="16" max="16" width="18.21875" style="371" customWidth="1"/>
    <col min="17" max="17" width="15.6640625" style="371" customWidth="1"/>
    <col min="18" max="18" width="17" style="371" customWidth="1"/>
    <col min="19" max="19" width="20.88671875" style="371" customWidth="1"/>
    <col min="20" max="20" width="18.88671875" style="371" bestFit="1" customWidth="1"/>
    <col min="21" max="21" width="17.5546875" style="371" customWidth="1"/>
    <col min="22" max="16384" width="10.88671875" style="371"/>
  </cols>
  <sheetData>
    <row r="1" spans="1:69" ht="15.6">
      <c r="A1" s="370"/>
      <c r="R1" s="372"/>
      <c r="S1" s="373"/>
    </row>
    <row r="2" spans="1:69" ht="15.6">
      <c r="A2" s="370"/>
      <c r="N2" s="372"/>
      <c r="S2" s="373"/>
    </row>
    <row r="4" spans="1:69">
      <c r="N4" s="373" t="s">
        <v>640</v>
      </c>
      <c r="S4" s="373"/>
    </row>
    <row r="5" spans="1:69">
      <c r="C5" s="374" t="s">
        <v>473</v>
      </c>
      <c r="D5" s="374"/>
      <c r="E5" s="374"/>
      <c r="F5" s="374"/>
      <c r="G5" s="375" t="s">
        <v>18</v>
      </c>
      <c r="H5" s="374"/>
      <c r="I5" s="374"/>
      <c r="J5" s="374"/>
      <c r="K5" s="376"/>
      <c r="M5" s="377"/>
      <c r="N5" s="378" t="s">
        <v>641</v>
      </c>
      <c r="S5" s="378"/>
      <c r="T5" s="379"/>
      <c r="U5" s="380"/>
      <c r="V5" s="379"/>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row>
    <row r="6" spans="1:69">
      <c r="C6" s="374"/>
      <c r="D6" s="374"/>
      <c r="E6" s="381" t="s">
        <v>5</v>
      </c>
      <c r="F6" s="381"/>
      <c r="G6" s="381" t="s">
        <v>642</v>
      </c>
      <c r="H6" s="381"/>
      <c r="I6" s="381"/>
      <c r="J6" s="381"/>
      <c r="K6" s="376"/>
      <c r="M6" s="377"/>
      <c r="N6" s="376"/>
      <c r="S6" s="376"/>
      <c r="T6" s="379"/>
      <c r="U6" s="382"/>
      <c r="V6" s="379"/>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c r="C7" s="377"/>
      <c r="D7" s="377"/>
      <c r="E7" s="377"/>
      <c r="F7" s="377"/>
      <c r="G7" s="377"/>
      <c r="H7" s="377"/>
      <c r="I7" s="377"/>
      <c r="J7" s="377"/>
      <c r="K7" s="377"/>
      <c r="M7" s="377"/>
      <c r="N7" s="377" t="s">
        <v>476</v>
      </c>
      <c r="S7" s="377"/>
      <c r="T7" s="379"/>
      <c r="U7" s="380"/>
      <c r="V7" s="379"/>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row>
    <row r="8" spans="1:69">
      <c r="A8" s="383"/>
      <c r="C8" s="377"/>
      <c r="D8" s="377"/>
      <c r="E8" s="377"/>
      <c r="F8" s="377"/>
      <c r="G8" s="384" t="s">
        <v>19</v>
      </c>
      <c r="H8" s="377"/>
      <c r="I8" s="377"/>
      <c r="J8" s="377"/>
      <c r="K8" s="377"/>
      <c r="L8" s="377"/>
      <c r="M8" s="377"/>
      <c r="N8" s="377"/>
      <c r="S8" s="377"/>
      <c r="T8" s="379"/>
      <c r="U8" s="380"/>
      <c r="V8" s="379"/>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9">
      <c r="A9" s="383"/>
      <c r="C9" s="377"/>
      <c r="D9" s="377"/>
      <c r="E9" s="377"/>
      <c r="F9" s="377"/>
      <c r="G9" s="385"/>
      <c r="H9" s="377"/>
      <c r="I9" s="377"/>
      <c r="J9" s="377"/>
      <c r="K9" s="377"/>
      <c r="L9" s="377"/>
      <c r="M9" s="377"/>
      <c r="N9" s="377"/>
      <c r="S9" s="377"/>
      <c r="T9" s="379"/>
      <c r="U9" s="380"/>
      <c r="V9" s="379"/>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c r="A10" s="383"/>
      <c r="C10" s="377" t="s">
        <v>643</v>
      </c>
      <c r="D10" s="377"/>
      <c r="E10" s="377"/>
      <c r="F10" s="377"/>
      <c r="G10" s="385"/>
      <c r="H10" s="377"/>
      <c r="I10" s="377"/>
      <c r="J10" s="377"/>
      <c r="K10" s="377"/>
      <c r="L10" s="377"/>
      <c r="M10" s="377"/>
      <c r="N10" s="377"/>
      <c r="S10" s="377"/>
      <c r="T10" s="379"/>
      <c r="U10" s="380"/>
      <c r="V10" s="379"/>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c r="A11" s="383"/>
      <c r="C11" s="377" t="s">
        <v>644</v>
      </c>
      <c r="D11" s="377"/>
      <c r="E11" s="377"/>
      <c r="F11" s="377"/>
      <c r="G11" s="385"/>
      <c r="L11" s="377"/>
      <c r="M11" s="377"/>
      <c r="N11" s="377"/>
      <c r="S11" s="377"/>
      <c r="T11" s="379"/>
      <c r="U11" s="379"/>
      <c r="V11" s="379"/>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c r="A12" s="383"/>
      <c r="C12" s="377"/>
      <c r="D12" s="377"/>
      <c r="E12" s="377"/>
      <c r="F12" s="377"/>
      <c r="G12" s="377"/>
      <c r="L12" s="386"/>
      <c r="M12" s="377"/>
      <c r="N12" s="377"/>
      <c r="S12" s="377"/>
      <c r="T12" s="379"/>
      <c r="U12" s="379"/>
      <c r="V12" s="379"/>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c r="C13" s="387" t="s">
        <v>20</v>
      </c>
      <c r="D13" s="387"/>
      <c r="E13" s="387" t="s">
        <v>21</v>
      </c>
      <c r="F13" s="387"/>
      <c r="G13" s="387" t="s">
        <v>22</v>
      </c>
      <c r="L13" s="388" t="s">
        <v>23</v>
      </c>
      <c r="M13" s="381"/>
      <c r="N13" s="388"/>
      <c r="S13" s="388"/>
      <c r="T13" s="389"/>
      <c r="U13" s="388"/>
      <c r="V13" s="390"/>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ht="15.6">
      <c r="C14" s="391"/>
      <c r="D14" s="391"/>
      <c r="E14" s="392" t="s">
        <v>645</v>
      </c>
      <c r="F14" s="392"/>
      <c r="G14" s="381"/>
      <c r="M14" s="381"/>
      <c r="T14" s="389"/>
      <c r="U14" s="393"/>
      <c r="V14" s="390"/>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ht="15.6">
      <c r="A15" s="383" t="s">
        <v>25</v>
      </c>
      <c r="C15" s="391"/>
      <c r="D15" s="391"/>
      <c r="E15" s="394" t="s">
        <v>478</v>
      </c>
      <c r="F15" s="394"/>
      <c r="G15" s="395" t="s">
        <v>26</v>
      </c>
      <c r="L15" s="395" t="s">
        <v>27</v>
      </c>
      <c r="M15" s="381"/>
      <c r="T15" s="379"/>
      <c r="U15" s="396"/>
      <c r="V15" s="390"/>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ht="15.6">
      <c r="A16" s="383" t="s">
        <v>28</v>
      </c>
      <c r="C16" s="397"/>
      <c r="D16" s="397"/>
      <c r="E16" s="381"/>
      <c r="F16" s="381"/>
      <c r="G16" s="381"/>
      <c r="L16" s="381"/>
      <c r="M16" s="381"/>
      <c r="N16" s="381"/>
      <c r="S16" s="381"/>
      <c r="T16" s="379"/>
      <c r="U16" s="389"/>
      <c r="V16" s="390"/>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ht="15.6">
      <c r="A17" s="398"/>
      <c r="C17" s="391"/>
      <c r="D17" s="391"/>
      <c r="E17" s="381"/>
      <c r="F17" s="381"/>
      <c r="G17" s="381"/>
      <c r="L17" s="381"/>
      <c r="M17" s="381"/>
      <c r="N17" s="381"/>
      <c r="S17" s="381"/>
      <c r="T17" s="379"/>
      <c r="U17" s="389"/>
      <c r="V17" s="390"/>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c r="A18" s="399">
        <v>1</v>
      </c>
      <c r="C18" s="391" t="s">
        <v>479</v>
      </c>
      <c r="D18" s="391"/>
      <c r="E18" s="400" t="s">
        <v>646</v>
      </c>
      <c r="F18" s="400"/>
      <c r="G18" s="603">
        <f>763843682+115782462-6563846</f>
        <v>873062298</v>
      </c>
      <c r="M18" s="381"/>
      <c r="N18" s="381"/>
      <c r="S18" s="381"/>
      <c r="T18" s="379"/>
      <c r="U18" s="389"/>
      <c r="V18" s="390"/>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c r="A19" s="399" t="s">
        <v>552</v>
      </c>
      <c r="C19" s="391" t="s">
        <v>647</v>
      </c>
      <c r="D19" s="391"/>
      <c r="E19" s="400" t="s">
        <v>648</v>
      </c>
      <c r="F19" s="400"/>
      <c r="G19" s="603">
        <v>266420114</v>
      </c>
      <c r="I19" s="371" t="s">
        <v>5</v>
      </c>
      <c r="M19" s="381"/>
      <c r="N19" s="381"/>
      <c r="S19" s="381"/>
      <c r="T19" s="379"/>
      <c r="U19" s="389"/>
      <c r="V19" s="390"/>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c r="A20" s="399">
        <v>2</v>
      </c>
      <c r="C20" s="391" t="s">
        <v>481</v>
      </c>
      <c r="D20" s="391"/>
      <c r="E20" s="400" t="s">
        <v>649</v>
      </c>
      <c r="F20" s="400"/>
      <c r="G20" s="604">
        <f>+G18-G19</f>
        <v>606642184</v>
      </c>
      <c r="M20" s="381"/>
      <c r="N20" s="381"/>
      <c r="S20" s="381"/>
      <c r="T20" s="379"/>
      <c r="U20" s="389"/>
      <c r="V20" s="390"/>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c r="A21" s="399"/>
      <c r="E21" s="400"/>
      <c r="F21" s="400"/>
      <c r="M21" s="381"/>
      <c r="N21" s="381"/>
      <c r="S21" s="381"/>
      <c r="T21" s="379"/>
      <c r="U21" s="389"/>
      <c r="V21" s="390"/>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1:69">
      <c r="A22" s="399"/>
      <c r="C22" s="391" t="s">
        <v>650</v>
      </c>
      <c r="D22" s="391"/>
      <c r="E22" s="400"/>
      <c r="F22" s="400"/>
      <c r="G22" s="381"/>
      <c r="L22" s="381"/>
      <c r="M22" s="381"/>
      <c r="N22" s="381"/>
      <c r="S22" s="381"/>
      <c r="T22" s="389"/>
      <c r="U22" s="389"/>
      <c r="V22" s="390"/>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1:69">
      <c r="A23" s="399">
        <v>3</v>
      </c>
      <c r="C23" s="391" t="s">
        <v>484</v>
      </c>
      <c r="D23" s="391"/>
      <c r="E23" s="400" t="s">
        <v>651</v>
      </c>
      <c r="F23" s="400"/>
      <c r="G23" s="603">
        <v>53267913</v>
      </c>
      <c r="M23" s="381"/>
      <c r="N23" s="381"/>
      <c r="S23" s="381"/>
      <c r="T23" s="389"/>
      <c r="U23" s="389"/>
      <c r="V23" s="390"/>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1:69">
      <c r="A24" s="399" t="s">
        <v>652</v>
      </c>
      <c r="C24" s="391" t="s">
        <v>653</v>
      </c>
      <c r="D24" s="391"/>
      <c r="E24" s="400" t="s">
        <v>654</v>
      </c>
      <c r="F24" s="400"/>
      <c r="G24" s="603">
        <v>81637842</v>
      </c>
      <c r="M24" s="381"/>
      <c r="N24" s="381"/>
      <c r="S24" s="381"/>
      <c r="T24" s="389"/>
      <c r="U24" s="389"/>
      <c r="V24" s="390"/>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1:69">
      <c r="A25" s="399" t="s">
        <v>655</v>
      </c>
      <c r="C25" s="391" t="s">
        <v>656</v>
      </c>
      <c r="D25" s="391"/>
      <c r="E25" s="400" t="s">
        <v>657</v>
      </c>
      <c r="F25" s="400"/>
      <c r="G25" s="401">
        <v>0</v>
      </c>
      <c r="M25" s="381"/>
      <c r="N25" s="381"/>
      <c r="S25" s="381"/>
      <c r="T25" s="389"/>
      <c r="U25" s="389"/>
      <c r="V25" s="390"/>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1:69">
      <c r="A26" s="399" t="s">
        <v>658</v>
      </c>
      <c r="C26" s="391" t="s">
        <v>659</v>
      </c>
      <c r="D26" s="391"/>
      <c r="E26" s="400" t="s">
        <v>660</v>
      </c>
      <c r="F26" s="400"/>
      <c r="G26" s="603">
        <v>38009222</v>
      </c>
      <c r="M26" s="381"/>
      <c r="N26" s="381"/>
      <c r="S26" s="381"/>
      <c r="T26" s="389"/>
      <c r="U26" s="389"/>
      <c r="V26" s="390"/>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1:69">
      <c r="A27" s="399" t="s">
        <v>661</v>
      </c>
      <c r="C27" s="391" t="s">
        <v>662</v>
      </c>
      <c r="D27" s="391"/>
      <c r="E27" s="400" t="s">
        <v>663</v>
      </c>
      <c r="F27" s="400"/>
      <c r="G27" s="605">
        <f>+G24-G25-G26</f>
        <v>43628620</v>
      </c>
      <c r="M27" s="381"/>
      <c r="N27" s="381"/>
      <c r="S27" s="381"/>
      <c r="T27" s="389"/>
      <c r="U27" s="389"/>
      <c r="V27" s="390"/>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1:69" ht="15.6">
      <c r="A28" s="399">
        <v>4</v>
      </c>
      <c r="C28" s="391" t="s">
        <v>664</v>
      </c>
      <c r="D28" s="391"/>
      <c r="E28" s="400" t="s">
        <v>665</v>
      </c>
      <c r="F28" s="400"/>
      <c r="G28" s="403">
        <f>IF(G27=0,0,G27/G19)</f>
        <v>0.16375873182007572</v>
      </c>
      <c r="L28" s="404">
        <f>G28</f>
        <v>0.16375873182007572</v>
      </c>
      <c r="M28" s="381"/>
      <c r="N28" s="405"/>
      <c r="S28" s="405"/>
      <c r="T28" s="406"/>
      <c r="U28" s="407"/>
      <c r="V28" s="390"/>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ht="15.6">
      <c r="A29" s="399"/>
      <c r="C29" s="391"/>
      <c r="D29" s="391"/>
      <c r="E29" s="400"/>
      <c r="F29" s="400"/>
      <c r="G29" s="403"/>
      <c r="L29" s="404"/>
      <c r="M29" s="381"/>
      <c r="N29" s="405"/>
      <c r="S29" s="405"/>
      <c r="T29" s="406"/>
      <c r="U29" s="407"/>
      <c r="V29" s="390"/>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ht="15.6">
      <c r="A30" s="399"/>
      <c r="C30" s="391" t="s">
        <v>666</v>
      </c>
      <c r="D30" s="391"/>
      <c r="E30" s="400"/>
      <c r="F30" s="400"/>
      <c r="G30" s="403"/>
      <c r="L30" s="404"/>
      <c r="M30" s="381"/>
      <c r="N30" s="405"/>
      <c r="S30" s="405"/>
      <c r="T30" s="406"/>
      <c r="U30" s="407"/>
      <c r="V30" s="390"/>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1:69" ht="15.6">
      <c r="A31" s="399" t="s">
        <v>667</v>
      </c>
      <c r="C31" s="391" t="s">
        <v>668</v>
      </c>
      <c r="D31" s="391"/>
      <c r="E31" s="400" t="s">
        <v>669</v>
      </c>
      <c r="F31" s="400"/>
      <c r="G31" s="606">
        <f>G23-G27</f>
        <v>9639293</v>
      </c>
      <c r="L31" s="404"/>
      <c r="M31" s="381"/>
      <c r="N31" s="405"/>
      <c r="S31" s="405"/>
      <c r="T31" s="406"/>
      <c r="U31" s="407"/>
      <c r="V31" s="390"/>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row>
    <row r="32" spans="1:69" ht="15.6">
      <c r="A32" s="399" t="s">
        <v>670</v>
      </c>
      <c r="C32" s="391" t="s">
        <v>671</v>
      </c>
      <c r="D32" s="391"/>
      <c r="E32" s="400" t="s">
        <v>672</v>
      </c>
      <c r="F32" s="400"/>
      <c r="G32" s="403">
        <f>IF(G31=0,0,G31/G18)</f>
        <v>1.1040784858172859E-2</v>
      </c>
      <c r="L32" s="404">
        <f>G32</f>
        <v>1.1040784858172859E-2</v>
      </c>
      <c r="M32" s="381"/>
      <c r="N32" s="405"/>
      <c r="S32" s="405"/>
      <c r="T32" s="406"/>
      <c r="U32" s="407"/>
      <c r="V32" s="390"/>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row>
    <row r="33" spans="1:69" ht="15.6">
      <c r="A33" s="399"/>
      <c r="C33" s="391"/>
      <c r="D33" s="391"/>
      <c r="E33" s="400"/>
      <c r="F33" s="400"/>
      <c r="G33" s="403"/>
      <c r="L33" s="404"/>
      <c r="M33" s="381"/>
      <c r="N33" s="405"/>
      <c r="S33" s="405"/>
      <c r="T33" s="406"/>
      <c r="U33" s="407"/>
      <c r="V33" s="390"/>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row>
    <row r="34" spans="1:69" ht="15.6">
      <c r="A34" s="408"/>
      <c r="B34" s="24"/>
      <c r="C34" s="391" t="s">
        <v>673</v>
      </c>
      <c r="D34" s="391"/>
      <c r="E34" s="409"/>
      <c r="F34" s="409"/>
      <c r="G34" s="381"/>
      <c r="H34" s="24"/>
      <c r="I34" s="24"/>
      <c r="J34" s="24"/>
      <c r="K34" s="24"/>
      <c r="L34" s="381"/>
      <c r="M34" s="381"/>
      <c r="N34" s="405"/>
      <c r="S34" s="405"/>
      <c r="T34" s="406"/>
      <c r="U34" s="407"/>
      <c r="V34" s="390"/>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row>
    <row r="35" spans="1:69" ht="15.6">
      <c r="A35" s="408" t="s">
        <v>489</v>
      </c>
      <c r="B35" s="24"/>
      <c r="C35" s="391" t="s">
        <v>490</v>
      </c>
      <c r="D35" s="391"/>
      <c r="E35" s="400" t="s">
        <v>674</v>
      </c>
      <c r="F35" s="400"/>
      <c r="G35" s="603">
        <v>3518775</v>
      </c>
      <c r="H35" s="24"/>
      <c r="I35" s="24"/>
      <c r="J35" s="24"/>
      <c r="K35" s="24"/>
      <c r="L35" s="24"/>
      <c r="M35" s="381"/>
      <c r="N35" s="405"/>
      <c r="S35" s="405"/>
      <c r="T35" s="406"/>
      <c r="U35" s="407"/>
      <c r="V35" s="390"/>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row>
    <row r="36" spans="1:69" ht="15.6">
      <c r="A36" s="408" t="s">
        <v>492</v>
      </c>
      <c r="B36" s="24"/>
      <c r="C36" s="391" t="s">
        <v>493</v>
      </c>
      <c r="D36" s="391"/>
      <c r="E36" s="400" t="s">
        <v>494</v>
      </c>
      <c r="F36" s="400"/>
      <c r="G36" s="403">
        <f>IF(G35=0,0,G35/G18)</f>
        <v>4.0303824916741509E-3</v>
      </c>
      <c r="H36" s="24"/>
      <c r="I36" s="24"/>
      <c r="J36" s="24"/>
      <c r="K36" s="24"/>
      <c r="L36" s="404">
        <f>G36</f>
        <v>4.0303824916741509E-3</v>
      </c>
      <c r="M36" s="381"/>
      <c r="N36" s="405"/>
      <c r="S36" s="405"/>
      <c r="T36" s="406"/>
      <c r="U36" s="407"/>
      <c r="V36" s="390"/>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row>
    <row r="37" spans="1:69" ht="15.6">
      <c r="A37" s="399"/>
      <c r="C37" s="391"/>
      <c r="D37" s="391"/>
      <c r="E37" s="400"/>
      <c r="F37" s="400"/>
      <c r="G37" s="403"/>
      <c r="L37" s="404"/>
      <c r="M37" s="381"/>
      <c r="N37" s="405"/>
      <c r="S37" s="405"/>
      <c r="T37" s="406"/>
      <c r="U37" s="407"/>
      <c r="V37" s="390"/>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row>
    <row r="38" spans="1:69">
      <c r="A38" s="410"/>
      <c r="C38" s="391" t="s">
        <v>495</v>
      </c>
      <c r="D38" s="391"/>
      <c r="E38" s="409"/>
      <c r="F38" s="409"/>
      <c r="G38" s="381"/>
      <c r="L38" s="381"/>
      <c r="M38" s="381"/>
      <c r="N38" s="381"/>
      <c r="S38" s="381"/>
      <c r="T38" s="389"/>
      <c r="U38" s="381"/>
      <c r="V38" s="390"/>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row>
    <row r="39" spans="1:69" ht="15.6">
      <c r="A39" s="410" t="s">
        <v>496</v>
      </c>
      <c r="C39" s="391" t="s">
        <v>497</v>
      </c>
      <c r="D39" s="391"/>
      <c r="E39" s="400" t="s">
        <v>498</v>
      </c>
      <c r="F39" s="400"/>
      <c r="G39" s="603">
        <v>2007156</v>
      </c>
      <c r="M39" s="381"/>
      <c r="N39" s="411"/>
      <c r="S39" s="411"/>
      <c r="T39" s="389"/>
      <c r="U39" s="412"/>
      <c r="V39" s="390"/>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row>
    <row r="40" spans="1:69" ht="15.6">
      <c r="A40" s="410" t="s">
        <v>499</v>
      </c>
      <c r="C40" s="391" t="s">
        <v>500</v>
      </c>
      <c r="D40" s="391"/>
      <c r="E40" s="400" t="s">
        <v>501</v>
      </c>
      <c r="F40" s="400"/>
      <c r="G40" s="403">
        <f>IF(G39=0,0,G39/G18)</f>
        <v>2.2989837089494843E-3</v>
      </c>
      <c r="L40" s="404">
        <f>G40</f>
        <v>2.2989837089494843E-3</v>
      </c>
      <c r="M40" s="381"/>
      <c r="N40" s="405"/>
      <c r="S40" s="405"/>
      <c r="T40" s="389"/>
      <c r="U40" s="407"/>
      <c r="V40" s="390"/>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row>
    <row r="41" spans="1:69">
      <c r="A41" s="410"/>
      <c r="C41" s="391"/>
      <c r="D41" s="391"/>
      <c r="E41" s="400"/>
      <c r="F41" s="400"/>
      <c r="G41" s="381"/>
      <c r="L41" s="381"/>
      <c r="M41" s="381"/>
      <c r="V41" s="390"/>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row>
    <row r="42" spans="1:69" ht="15.6">
      <c r="A42" s="413" t="s">
        <v>502</v>
      </c>
      <c r="B42" s="414"/>
      <c r="C42" s="397" t="s">
        <v>675</v>
      </c>
      <c r="D42" s="397"/>
      <c r="E42" s="392" t="s">
        <v>676</v>
      </c>
      <c r="F42" s="392"/>
      <c r="G42" s="415"/>
      <c r="L42" s="416">
        <f>L32+L36+L40</f>
        <v>1.7370151058796492E-2</v>
      </c>
      <c r="M42" s="381"/>
      <c r="V42" s="390"/>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c r="A43" s="410"/>
      <c r="C43" s="391"/>
      <c r="D43" s="391"/>
      <c r="E43" s="400"/>
      <c r="F43" s="400"/>
      <c r="G43" s="381"/>
      <c r="L43" s="381"/>
      <c r="M43" s="381"/>
      <c r="N43" s="381"/>
      <c r="S43" s="381"/>
      <c r="T43" s="389"/>
      <c r="U43" s="417"/>
      <c r="V43" s="390"/>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row>
    <row r="44" spans="1:69">
      <c r="A44" s="408"/>
      <c r="B44" s="418"/>
      <c r="C44" s="381" t="s">
        <v>505</v>
      </c>
      <c r="D44" s="381"/>
      <c r="E44" s="400"/>
      <c r="F44" s="400"/>
      <c r="G44" s="381"/>
      <c r="L44" s="381"/>
      <c r="M44" s="419"/>
      <c r="N44" s="418"/>
      <c r="S44" s="418"/>
      <c r="V44" s="389" t="s">
        <v>5</v>
      </c>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row>
    <row r="45" spans="1:69">
      <c r="A45" s="410" t="s">
        <v>506</v>
      </c>
      <c r="B45" s="418"/>
      <c r="C45" s="381" t="s">
        <v>29</v>
      </c>
      <c r="D45" s="381"/>
      <c r="E45" s="400" t="s">
        <v>507</v>
      </c>
      <c r="F45" s="400"/>
      <c r="G45" s="401">
        <v>0</v>
      </c>
      <c r="L45" s="381"/>
      <c r="M45" s="419"/>
      <c r="N45" s="418"/>
      <c r="S45" s="418"/>
      <c r="V45" s="389"/>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row>
    <row r="46" spans="1:69" ht="15.6">
      <c r="A46" s="410" t="s">
        <v>508</v>
      </c>
      <c r="B46" s="418"/>
      <c r="C46" s="381" t="s">
        <v>509</v>
      </c>
      <c r="D46" s="381"/>
      <c r="E46" s="400" t="s">
        <v>510</v>
      </c>
      <c r="F46" s="400"/>
      <c r="G46" s="403">
        <f>IF(G45=0,0,G45/G20)</f>
        <v>0</v>
      </c>
      <c r="L46" s="404">
        <f>G46</f>
        <v>0</v>
      </c>
      <c r="M46" s="419"/>
      <c r="N46" s="418"/>
      <c r="S46" s="418"/>
      <c r="T46" s="389"/>
      <c r="U46" s="389"/>
      <c r="V46" s="389"/>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row>
    <row r="47" spans="1:69">
      <c r="A47" s="410"/>
      <c r="C47" s="381"/>
      <c r="D47" s="381"/>
      <c r="E47" s="400"/>
      <c r="F47" s="400"/>
      <c r="G47" s="381"/>
      <c r="L47" s="381"/>
      <c r="M47" s="381"/>
      <c r="T47" s="379"/>
      <c r="U47" s="389"/>
      <c r="V47" s="390"/>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row>
    <row r="48" spans="1:69">
      <c r="A48" s="410"/>
      <c r="C48" s="391" t="s">
        <v>30</v>
      </c>
      <c r="D48" s="391"/>
      <c r="E48" s="420"/>
      <c r="F48" s="420"/>
      <c r="M48" s="381"/>
      <c r="T48" s="389"/>
      <c r="U48" s="389"/>
      <c r="V48" s="390"/>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row>
    <row r="49" spans="1:69">
      <c r="A49" s="410" t="s">
        <v>511</v>
      </c>
      <c r="C49" s="391" t="s">
        <v>512</v>
      </c>
      <c r="D49" s="391"/>
      <c r="E49" s="400" t="s">
        <v>513</v>
      </c>
      <c r="F49" s="400"/>
      <c r="G49" s="603">
        <v>43152091</v>
      </c>
      <c r="L49" s="381"/>
      <c r="M49" s="381"/>
      <c r="T49" s="389"/>
      <c r="U49" s="389"/>
      <c r="V49" s="390"/>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row>
    <row r="50" spans="1:69" ht="15.6">
      <c r="A50" s="410" t="s">
        <v>514</v>
      </c>
      <c r="B50" s="418"/>
      <c r="C50" s="381" t="s">
        <v>515</v>
      </c>
      <c r="D50" s="381"/>
      <c r="E50" s="400" t="s">
        <v>516</v>
      </c>
      <c r="F50" s="400"/>
      <c r="G50" s="421">
        <f>IF(G49=0,0,G49/G20)</f>
        <v>7.113269096367357E-2</v>
      </c>
      <c r="L50" s="404">
        <f>G50</f>
        <v>7.113269096367357E-2</v>
      </c>
      <c r="M50" s="381"/>
      <c r="U50" s="422"/>
      <c r="V50" s="389"/>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row>
    <row r="51" spans="1:69">
      <c r="A51" s="410"/>
      <c r="C51" s="391"/>
      <c r="D51" s="391"/>
      <c r="E51" s="400"/>
      <c r="F51" s="400"/>
      <c r="G51" s="381"/>
      <c r="L51" s="381"/>
      <c r="M51" s="381"/>
      <c r="N51" s="420"/>
      <c r="S51" s="420"/>
      <c r="T51" s="389"/>
      <c r="U51" s="389"/>
      <c r="V51" s="390"/>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row>
    <row r="52" spans="1:69" ht="15.6">
      <c r="A52" s="413" t="s">
        <v>517</v>
      </c>
      <c r="B52" s="414"/>
      <c r="C52" s="397" t="s">
        <v>518</v>
      </c>
      <c r="D52" s="397"/>
      <c r="E52" s="392" t="s">
        <v>519</v>
      </c>
      <c r="F52" s="392"/>
      <c r="G52" s="415"/>
      <c r="L52" s="416">
        <f>L46+L50</f>
        <v>7.113269096367357E-2</v>
      </c>
      <c r="M52" s="381"/>
      <c r="N52" s="420"/>
      <c r="S52" s="420"/>
      <c r="T52" s="389"/>
      <c r="U52" s="389"/>
      <c r="V52" s="390"/>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row>
    <row r="53" spans="1:69">
      <c r="M53" s="423"/>
      <c r="N53" s="423"/>
      <c r="S53" s="423"/>
      <c r="T53" s="389"/>
      <c r="U53" s="389"/>
      <c r="V53" s="390"/>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row>
    <row r="54" spans="1:69" ht="15.6">
      <c r="A54" s="424" t="s">
        <v>520</v>
      </c>
      <c r="B54" s="414"/>
      <c r="C54" s="415" t="s">
        <v>521</v>
      </c>
      <c r="D54" s="24"/>
      <c r="E54" s="400" t="s">
        <v>677</v>
      </c>
      <c r="F54" s="400"/>
      <c r="G54" s="607">
        <v>4.1900000000000001E-3</v>
      </c>
      <c r="L54" s="426">
        <f>G54</f>
        <v>4.1900000000000001E-3</v>
      </c>
      <c r="M54" s="423"/>
      <c r="N54" s="423"/>
      <c r="S54" s="423"/>
      <c r="T54" s="389"/>
      <c r="U54" s="389"/>
      <c r="V54" s="390"/>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row>
    <row r="55" spans="1:69" ht="15.6">
      <c r="A55" s="414"/>
      <c r="B55" s="414"/>
      <c r="C55" s="427"/>
      <c r="M55" s="423"/>
      <c r="N55" s="423"/>
      <c r="S55" s="423"/>
      <c r="T55" s="389"/>
      <c r="U55" s="389"/>
      <c r="V55" s="390"/>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row>
    <row r="56" spans="1:69">
      <c r="M56" s="377"/>
      <c r="N56" s="377"/>
      <c r="S56" s="377"/>
      <c r="T56" s="390"/>
      <c r="U56" s="390"/>
      <c r="V56" s="390"/>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row>
    <row r="57" spans="1:69" ht="15.6">
      <c r="A57" s="429"/>
      <c r="B57" s="24"/>
      <c r="C57" s="408"/>
      <c r="D57" s="408"/>
      <c r="E57" s="409"/>
      <c r="F57" s="409"/>
      <c r="G57" s="409"/>
      <c r="H57" s="409"/>
      <c r="I57" s="409"/>
      <c r="J57" s="409"/>
      <c r="K57" s="381"/>
      <c r="L57" s="428"/>
      <c r="M57" s="428"/>
      <c r="N57" s="403"/>
      <c r="O57" s="428"/>
      <c r="Q57" s="381"/>
      <c r="R57" s="430"/>
      <c r="S57" s="431"/>
      <c r="T57" s="432"/>
      <c r="U57" s="389"/>
      <c r="V57" s="389"/>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row>
    <row r="58" spans="1:69" ht="15.6">
      <c r="A58" s="429"/>
      <c r="B58" s="24"/>
      <c r="C58" s="408"/>
      <c r="D58" s="408"/>
      <c r="E58" s="409"/>
      <c r="F58" s="409"/>
      <c r="G58" s="409"/>
      <c r="H58" s="409"/>
      <c r="I58" s="409"/>
      <c r="J58" s="409"/>
      <c r="K58" s="381"/>
      <c r="L58" s="428"/>
      <c r="M58" s="428"/>
      <c r="N58" s="403"/>
      <c r="O58" s="428"/>
      <c r="Q58" s="381"/>
      <c r="R58" s="405"/>
      <c r="S58" s="405"/>
      <c r="T58" s="432"/>
      <c r="U58" s="389"/>
      <c r="V58" s="389"/>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59" spans="1:69" ht="15.6">
      <c r="A59" s="433"/>
      <c r="B59" s="24"/>
      <c r="C59" s="408"/>
      <c r="D59" s="408"/>
      <c r="E59" s="409"/>
      <c r="F59" s="409"/>
      <c r="G59" s="409"/>
      <c r="H59" s="409"/>
      <c r="I59" s="409"/>
      <c r="J59" s="409"/>
      <c r="K59" s="381"/>
      <c r="L59" s="428"/>
      <c r="M59" s="428"/>
      <c r="N59" s="403"/>
      <c r="O59" s="428"/>
      <c r="Q59" s="381"/>
      <c r="R59" s="405"/>
      <c r="S59" s="405"/>
      <c r="T59" s="432"/>
      <c r="U59" s="389"/>
      <c r="V59" s="389"/>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row>
    <row r="60" spans="1:69">
      <c r="A60" s="383"/>
      <c r="C60" s="428"/>
      <c r="D60" s="428"/>
      <c r="E60" s="428"/>
      <c r="F60" s="428"/>
      <c r="G60" s="428"/>
      <c r="H60" s="428"/>
      <c r="I60" s="428"/>
      <c r="J60" s="428"/>
      <c r="K60" s="381"/>
      <c r="L60" s="428"/>
      <c r="M60" s="428"/>
      <c r="N60" s="428"/>
      <c r="O60" s="428"/>
      <c r="Q60" s="381"/>
      <c r="R60" s="381"/>
      <c r="S60" s="381"/>
      <c r="T60" s="389"/>
      <c r="U60" s="389"/>
      <c r="V60" s="389" t="s">
        <v>5</v>
      </c>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row>
    <row r="61" spans="1:69" ht="15.6">
      <c r="A61" s="370"/>
      <c r="R61" s="372"/>
      <c r="S61" s="373"/>
    </row>
    <row r="62" spans="1:69" ht="15.6">
      <c r="A62" s="370"/>
      <c r="R62" s="372"/>
      <c r="S62" s="373"/>
    </row>
    <row r="64" spans="1:69">
      <c r="A64" s="383"/>
      <c r="C64" s="428"/>
      <c r="D64" s="428"/>
      <c r="E64" s="428"/>
      <c r="F64" s="428"/>
      <c r="G64" s="428"/>
      <c r="H64" s="428"/>
      <c r="I64" s="428"/>
      <c r="J64" s="428"/>
      <c r="K64" s="381"/>
      <c r="L64" s="428"/>
      <c r="M64" s="428"/>
      <c r="N64" s="428"/>
      <c r="O64" s="428"/>
      <c r="Q64" s="381"/>
      <c r="S64" s="373"/>
      <c r="T64" s="389"/>
      <c r="U64" s="373" t="str">
        <f>+N4</f>
        <v>Attachment MM - GRE</v>
      </c>
      <c r="V64" s="390"/>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71">
      <c r="A65" s="383"/>
      <c r="C65" s="391" t="str">
        <f>C5</f>
        <v>Formula Rate calculation</v>
      </c>
      <c r="D65" s="391"/>
      <c r="E65" s="428"/>
      <c r="F65" s="428"/>
      <c r="G65" s="428"/>
      <c r="H65" s="428"/>
      <c r="I65" s="428"/>
      <c r="J65" s="428"/>
      <c r="K65" s="428" t="str">
        <f>G5</f>
        <v xml:space="preserve">     Rate Formula Template</v>
      </c>
      <c r="L65" s="428"/>
      <c r="M65" s="428"/>
      <c r="N65" s="428"/>
      <c r="O65" s="428"/>
      <c r="Q65" s="381"/>
      <c r="S65" s="434"/>
      <c r="T65" s="389"/>
      <c r="U65" s="434" t="str">
        <f>N5</f>
        <v>For the 12 months ended 12/31/13</v>
      </c>
      <c r="V65" s="390"/>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row>
    <row r="66" spans="1:71">
      <c r="A66" s="383"/>
      <c r="C66" s="391"/>
      <c r="D66" s="391"/>
      <c r="E66" s="428"/>
      <c r="F66" s="428"/>
      <c r="G66" s="428"/>
      <c r="H66" s="428"/>
      <c r="I66" s="428"/>
      <c r="J66" s="428"/>
      <c r="K66" s="428" t="str">
        <f>G6</f>
        <v xml:space="preserve"> Utilizing Attachment O-GRE Data</v>
      </c>
      <c r="L66" s="428"/>
      <c r="M66" s="428"/>
      <c r="N66" s="428"/>
      <c r="O66" s="428"/>
      <c r="P66" s="381"/>
      <c r="Q66" s="381"/>
      <c r="T66" s="389"/>
      <c r="V66" s="390"/>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row>
    <row r="67" spans="1:71" ht="14.25" customHeight="1">
      <c r="A67" s="383"/>
      <c r="C67" s="428"/>
      <c r="D67" s="428"/>
      <c r="E67" s="428"/>
      <c r="F67" s="428"/>
      <c r="G67" s="428"/>
      <c r="H67" s="428"/>
      <c r="I67" s="428"/>
      <c r="J67" s="428"/>
      <c r="K67" s="428"/>
      <c r="L67" s="428"/>
      <c r="M67" s="428"/>
      <c r="N67" s="428"/>
      <c r="O67" s="428"/>
      <c r="Q67" s="381"/>
      <c r="S67" s="428"/>
      <c r="T67" s="389"/>
      <c r="U67" s="428" t="s">
        <v>523</v>
      </c>
      <c r="V67" s="390"/>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row>
    <row r="68" spans="1:71">
      <c r="A68" s="383"/>
      <c r="E68" s="428"/>
      <c r="F68" s="428"/>
      <c r="G68" s="428"/>
      <c r="H68" s="428"/>
      <c r="I68" s="428"/>
      <c r="J68" s="428"/>
      <c r="K68" s="428" t="str">
        <f>G8</f>
        <v>Great River Energy</v>
      </c>
      <c r="L68" s="428"/>
      <c r="M68" s="428"/>
      <c r="N68" s="428"/>
      <c r="O68" s="428"/>
      <c r="P68" s="428"/>
      <c r="Q68" s="381"/>
      <c r="R68" s="381"/>
      <c r="S68" s="381"/>
      <c r="T68" s="389"/>
      <c r="U68" s="379"/>
      <c r="V68" s="390"/>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69" spans="1:71">
      <c r="A69" s="383"/>
      <c r="E69" s="391"/>
      <c r="F69" s="391"/>
      <c r="G69" s="391"/>
      <c r="H69" s="391"/>
      <c r="I69" s="391"/>
      <c r="J69" s="391"/>
      <c r="K69" s="391"/>
      <c r="L69" s="391"/>
      <c r="M69" s="391"/>
      <c r="N69" s="391"/>
      <c r="O69" s="391"/>
      <c r="P69" s="391"/>
      <c r="Q69" s="391"/>
      <c r="R69" s="391"/>
      <c r="S69" s="391"/>
      <c r="T69" s="389"/>
      <c r="U69" s="379"/>
      <c r="V69" s="390"/>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row>
    <row r="70" spans="1:71" ht="15.6">
      <c r="A70" s="383"/>
      <c r="C70" s="428"/>
      <c r="D70" s="428"/>
      <c r="E70" s="397"/>
      <c r="F70" s="397"/>
      <c r="G70" s="397"/>
      <c r="H70" s="397"/>
      <c r="I70" s="397"/>
      <c r="J70" s="397"/>
      <c r="K70" s="411" t="s">
        <v>678</v>
      </c>
      <c r="L70" s="377"/>
      <c r="M70" s="377"/>
      <c r="N70" s="377"/>
      <c r="O70" s="377"/>
      <c r="P70" s="377"/>
      <c r="Q70" s="381"/>
      <c r="R70" s="381"/>
      <c r="S70" s="381"/>
      <c r="T70" s="389"/>
      <c r="U70" s="379"/>
      <c r="V70" s="390"/>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row>
    <row r="71" spans="1:71" ht="15.6">
      <c r="A71" s="383"/>
      <c r="C71" s="428"/>
      <c r="D71" s="428"/>
      <c r="E71" s="397"/>
      <c r="F71" s="397"/>
      <c r="G71" s="397"/>
      <c r="H71" s="397"/>
      <c r="I71" s="397"/>
      <c r="J71" s="397"/>
      <c r="L71" s="377"/>
      <c r="M71" s="377"/>
      <c r="N71" s="377"/>
      <c r="O71" s="377"/>
      <c r="P71" s="377"/>
      <c r="Q71" s="381"/>
      <c r="R71" s="381"/>
      <c r="S71" s="381"/>
      <c r="T71" s="389"/>
      <c r="U71" s="379"/>
      <c r="V71" s="390"/>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row>
    <row r="72" spans="1:71" ht="15.6">
      <c r="A72" s="383"/>
      <c r="C72" s="435">
        <v>-1</v>
      </c>
      <c r="D72" s="435">
        <v>-2</v>
      </c>
      <c r="E72" s="435">
        <v>-3</v>
      </c>
      <c r="F72" s="435">
        <v>-4</v>
      </c>
      <c r="G72" s="608" t="s">
        <v>303</v>
      </c>
      <c r="H72" s="608" t="s">
        <v>679</v>
      </c>
      <c r="I72" s="608" t="s">
        <v>680</v>
      </c>
      <c r="J72" s="435">
        <v>-8</v>
      </c>
      <c r="K72" s="435">
        <v>-9</v>
      </c>
      <c r="L72" s="435">
        <v>-10</v>
      </c>
      <c r="M72" s="435">
        <v>-11</v>
      </c>
      <c r="N72" s="435">
        <v>-12</v>
      </c>
      <c r="O72" s="435" t="s">
        <v>681</v>
      </c>
      <c r="P72" s="435" t="s">
        <v>682</v>
      </c>
      <c r="Q72" s="435">
        <v>-13</v>
      </c>
      <c r="R72" s="435">
        <v>-14</v>
      </c>
      <c r="S72" s="435" t="s">
        <v>683</v>
      </c>
      <c r="T72" s="435">
        <v>-15</v>
      </c>
      <c r="U72" s="435">
        <v>-16</v>
      </c>
      <c r="V72" s="379"/>
      <c r="W72" s="389"/>
      <c r="X72" s="390"/>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row>
    <row r="73" spans="1:71" ht="119.25" customHeight="1">
      <c r="A73" s="436" t="s">
        <v>528</v>
      </c>
      <c r="B73" s="437"/>
      <c r="C73" s="437" t="s">
        <v>529</v>
      </c>
      <c r="D73" s="438" t="s">
        <v>530</v>
      </c>
      <c r="E73" s="439" t="s">
        <v>531</v>
      </c>
      <c r="F73" s="438" t="s">
        <v>684</v>
      </c>
      <c r="G73" s="438" t="s">
        <v>685</v>
      </c>
      <c r="H73" s="439" t="s">
        <v>686</v>
      </c>
      <c r="I73" s="439" t="s">
        <v>687</v>
      </c>
      <c r="J73" s="439" t="s">
        <v>675</v>
      </c>
      <c r="K73" s="440" t="s">
        <v>532</v>
      </c>
      <c r="L73" s="439" t="s">
        <v>533</v>
      </c>
      <c r="M73" s="439" t="s">
        <v>518</v>
      </c>
      <c r="N73" s="440" t="s">
        <v>534</v>
      </c>
      <c r="O73" s="441" t="s">
        <v>521</v>
      </c>
      <c r="P73" s="440" t="s">
        <v>535</v>
      </c>
      <c r="Q73" s="439" t="s">
        <v>536</v>
      </c>
      <c r="R73" s="441" t="s">
        <v>537</v>
      </c>
      <c r="S73" s="441" t="s">
        <v>538</v>
      </c>
      <c r="T73" s="442" t="s">
        <v>539</v>
      </c>
      <c r="U73" s="441" t="s">
        <v>688</v>
      </c>
      <c r="V73" s="379"/>
      <c r="W73" s="389"/>
      <c r="X73" s="390"/>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row>
    <row r="74" spans="1:71" s="453" customFormat="1" ht="48" customHeight="1">
      <c r="A74" s="443"/>
      <c r="B74" s="444"/>
      <c r="C74" s="444"/>
      <c r="D74" s="444"/>
      <c r="E74" s="445" t="s">
        <v>31</v>
      </c>
      <c r="F74" s="445"/>
      <c r="G74" s="609" t="s">
        <v>689</v>
      </c>
      <c r="H74" s="610" t="s">
        <v>690</v>
      </c>
      <c r="I74" s="611" t="s">
        <v>691</v>
      </c>
      <c r="J74" s="610" t="s">
        <v>692</v>
      </c>
      <c r="K74" s="612" t="s">
        <v>693</v>
      </c>
      <c r="L74" s="610" t="s">
        <v>694</v>
      </c>
      <c r="M74" s="445" t="s">
        <v>543</v>
      </c>
      <c r="N74" s="613" t="s">
        <v>695</v>
      </c>
      <c r="O74" s="447" t="s">
        <v>545</v>
      </c>
      <c r="P74" s="446" t="s">
        <v>696</v>
      </c>
      <c r="Q74" s="445" t="s">
        <v>547</v>
      </c>
      <c r="R74" s="446" t="s">
        <v>697</v>
      </c>
      <c r="S74" s="446" t="s">
        <v>698</v>
      </c>
      <c r="T74" s="448" t="s">
        <v>550</v>
      </c>
      <c r="U74" s="449" t="s">
        <v>699</v>
      </c>
      <c r="V74" s="450"/>
      <c r="W74" s="451"/>
      <c r="X74" s="450"/>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52"/>
      <c r="BS74" s="452"/>
    </row>
    <row r="75" spans="1:71">
      <c r="A75" s="454"/>
      <c r="B75" s="377"/>
      <c r="C75" s="377"/>
      <c r="D75" s="377"/>
      <c r="E75" s="377"/>
      <c r="F75" s="377"/>
      <c r="G75" s="377"/>
      <c r="H75" s="377"/>
      <c r="I75" s="377"/>
      <c r="J75" s="377"/>
      <c r="K75" s="455"/>
      <c r="L75" s="377"/>
      <c r="M75" s="377"/>
      <c r="N75" s="455"/>
      <c r="O75" s="455"/>
      <c r="P75" s="455"/>
      <c r="Q75" s="377"/>
      <c r="R75" s="455"/>
      <c r="S75" s="455"/>
      <c r="T75" s="381"/>
      <c r="U75" s="456"/>
      <c r="V75" s="379"/>
      <c r="W75" s="389"/>
      <c r="X75" s="390"/>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row>
    <row r="76" spans="1:71" ht="15.6">
      <c r="A76" s="478" t="s">
        <v>552</v>
      </c>
      <c r="C76" s="614" t="s">
        <v>700</v>
      </c>
      <c r="D76" s="615" t="s">
        <v>701</v>
      </c>
      <c r="E76" s="463">
        <v>61421692.307692304</v>
      </c>
      <c r="F76" s="463">
        <v>154974.00284900283</v>
      </c>
      <c r="G76" s="404">
        <f>$L$28</f>
        <v>0.16375873182007572</v>
      </c>
      <c r="H76" s="616">
        <f>F76*G76</f>
        <v>25378.346171633504</v>
      </c>
      <c r="I76" s="404">
        <f>$L$42</f>
        <v>1.7370151058796492E-2</v>
      </c>
      <c r="J76" s="371">
        <f>E76*I76</f>
        <v>1066904.073671534</v>
      </c>
      <c r="K76" s="462">
        <f>+H76+J76</f>
        <v>1092282.4198431675</v>
      </c>
      <c r="L76" s="463">
        <f>+E76-F76</f>
        <v>61266718.304843299</v>
      </c>
      <c r="M76" s="404">
        <f>$L$52</f>
        <v>7.113269096367357E-2</v>
      </c>
      <c r="N76" s="464">
        <f>L76*M76</f>
        <v>4358066.5395368608</v>
      </c>
      <c r="O76" s="465">
        <f>L54</f>
        <v>4.1900000000000001E-3</v>
      </c>
      <c r="P76" s="466">
        <f>O76*L76</f>
        <v>256707.54969729343</v>
      </c>
      <c r="Q76" s="467">
        <v>548074.07407407404</v>
      </c>
      <c r="R76" s="466">
        <f>K76+N76+P76+Q76</f>
        <v>6255130.5831513954</v>
      </c>
      <c r="S76" s="466">
        <f>+R76-P76</f>
        <v>5998423.0334541015</v>
      </c>
      <c r="T76" s="617">
        <v>0</v>
      </c>
      <c r="U76" s="469">
        <f>R76+T76</f>
        <v>6255130.5831513954</v>
      </c>
      <c r="V76" s="470"/>
      <c r="W76" s="470"/>
      <c r="X76" s="470"/>
      <c r="Y76" s="470"/>
      <c r="Z76" s="470"/>
      <c r="AA76" s="470"/>
    </row>
    <row r="77" spans="1:71" ht="15.6">
      <c r="A77" s="478"/>
      <c r="E77" s="616"/>
      <c r="F77" s="616"/>
      <c r="G77" s="404"/>
      <c r="H77" s="616"/>
      <c r="I77" s="404"/>
      <c r="K77" s="462"/>
      <c r="L77" s="616"/>
      <c r="M77" s="404"/>
      <c r="N77" s="464"/>
      <c r="O77" s="465"/>
      <c r="P77" s="466"/>
      <c r="Q77" s="618"/>
      <c r="R77" s="466"/>
      <c r="S77" s="466"/>
      <c r="T77" s="619"/>
      <c r="U77" s="469"/>
      <c r="V77" s="470"/>
      <c r="W77" s="470"/>
      <c r="X77" s="470"/>
      <c r="Y77" s="470"/>
      <c r="Z77" s="470"/>
      <c r="AA77" s="470"/>
    </row>
    <row r="78" spans="1:71">
      <c r="A78" s="478"/>
      <c r="K78" s="462"/>
      <c r="N78" s="464"/>
      <c r="O78" s="620"/>
      <c r="P78" s="621"/>
      <c r="Q78" s="422"/>
      <c r="R78" s="464"/>
      <c r="S78" s="621"/>
      <c r="T78" s="422"/>
      <c r="U78" s="464"/>
      <c r="V78" s="470"/>
      <c r="W78" s="470"/>
      <c r="X78" s="470"/>
      <c r="Y78" s="470"/>
      <c r="Z78" s="470"/>
      <c r="AA78" s="470"/>
    </row>
    <row r="79" spans="1:71">
      <c r="A79" s="478"/>
      <c r="K79" s="462"/>
      <c r="N79" s="464"/>
      <c r="O79" s="620"/>
      <c r="P79" s="621"/>
      <c r="Q79" s="422"/>
      <c r="R79" s="464"/>
      <c r="S79" s="621"/>
      <c r="T79" s="422"/>
      <c r="U79" s="464"/>
      <c r="V79" s="470"/>
      <c r="W79" s="470"/>
      <c r="X79" s="470"/>
      <c r="Y79" s="470"/>
      <c r="Z79" s="470"/>
      <c r="AA79" s="470"/>
    </row>
    <row r="80" spans="1:71">
      <c r="A80" s="478"/>
      <c r="K80" s="462"/>
      <c r="N80" s="464"/>
      <c r="O80" s="620"/>
      <c r="P80" s="621"/>
      <c r="Q80" s="422"/>
      <c r="R80" s="464"/>
      <c r="S80" s="621"/>
      <c r="T80" s="422"/>
      <c r="U80" s="464"/>
      <c r="V80" s="470"/>
      <c r="W80" s="470"/>
      <c r="X80" s="470"/>
      <c r="Y80" s="470"/>
      <c r="Z80" s="470"/>
      <c r="AA80" s="470"/>
    </row>
    <row r="81" spans="1:27">
      <c r="A81" s="478"/>
      <c r="K81" s="462"/>
      <c r="N81" s="464"/>
      <c r="O81" s="620"/>
      <c r="P81" s="621"/>
      <c r="Q81" s="422"/>
      <c r="R81" s="464"/>
      <c r="S81" s="621"/>
      <c r="T81" s="422"/>
      <c r="U81" s="464"/>
      <c r="V81" s="470"/>
      <c r="W81" s="470"/>
      <c r="X81" s="470"/>
      <c r="Y81" s="470"/>
      <c r="Z81" s="470"/>
      <c r="AA81" s="470"/>
    </row>
    <row r="82" spans="1:27">
      <c r="A82" s="478"/>
      <c r="K82" s="462"/>
      <c r="N82" s="464"/>
      <c r="O82" s="620"/>
      <c r="P82" s="621"/>
      <c r="Q82" s="422"/>
      <c r="R82" s="464"/>
      <c r="S82" s="621"/>
      <c r="T82" s="422"/>
      <c r="U82" s="464"/>
      <c r="V82" s="470"/>
      <c r="W82" s="470"/>
      <c r="X82" s="470"/>
      <c r="Y82" s="470"/>
      <c r="Z82" s="470"/>
      <c r="AA82" s="470"/>
    </row>
    <row r="83" spans="1:27">
      <c r="A83" s="478"/>
      <c r="C83" s="470"/>
      <c r="D83" s="470"/>
      <c r="E83" s="470"/>
      <c r="F83" s="470"/>
      <c r="G83" s="470"/>
      <c r="H83" s="470"/>
      <c r="I83" s="470"/>
      <c r="J83" s="470"/>
      <c r="K83" s="479"/>
      <c r="L83" s="470"/>
      <c r="M83" s="470"/>
      <c r="N83" s="480"/>
      <c r="O83" s="481"/>
      <c r="P83" s="482"/>
      <c r="Q83" s="483"/>
      <c r="R83" s="480"/>
      <c r="S83" s="482"/>
      <c r="T83" s="483"/>
      <c r="U83" s="480"/>
      <c r="V83" s="470"/>
      <c r="W83" s="470"/>
      <c r="X83" s="470"/>
      <c r="Y83" s="470"/>
      <c r="Z83" s="470"/>
      <c r="AA83" s="470"/>
    </row>
    <row r="84" spans="1:27">
      <c r="A84" s="478"/>
      <c r="C84" s="470"/>
      <c r="D84" s="470"/>
      <c r="E84" s="470"/>
      <c r="F84" s="470"/>
      <c r="G84" s="470"/>
      <c r="H84" s="470"/>
      <c r="I84" s="470"/>
      <c r="J84" s="470"/>
      <c r="K84" s="479"/>
      <c r="L84" s="470"/>
      <c r="M84" s="470"/>
      <c r="N84" s="480"/>
      <c r="O84" s="481"/>
      <c r="P84" s="482"/>
      <c r="Q84" s="483"/>
      <c r="R84" s="480"/>
      <c r="S84" s="482"/>
      <c r="T84" s="483"/>
      <c r="U84" s="480"/>
      <c r="V84" s="470"/>
      <c r="W84" s="470"/>
      <c r="X84" s="470"/>
      <c r="Y84" s="470"/>
      <c r="Z84" s="470"/>
      <c r="AA84" s="470"/>
    </row>
    <row r="85" spans="1:27">
      <c r="A85" s="478"/>
      <c r="C85" s="470"/>
      <c r="D85" s="470"/>
      <c r="E85" s="470"/>
      <c r="F85" s="470"/>
      <c r="G85" s="470"/>
      <c r="H85" s="470"/>
      <c r="I85" s="470"/>
      <c r="J85" s="470"/>
      <c r="K85" s="479"/>
      <c r="L85" s="470"/>
      <c r="M85" s="470"/>
      <c r="N85" s="480"/>
      <c r="O85" s="481"/>
      <c r="P85" s="482"/>
      <c r="Q85" s="483"/>
      <c r="R85" s="480"/>
      <c r="S85" s="482"/>
      <c r="T85" s="483"/>
      <c r="U85" s="480"/>
      <c r="V85" s="470"/>
      <c r="W85" s="470"/>
      <c r="X85" s="470"/>
      <c r="Y85" s="470"/>
      <c r="Z85" s="470"/>
      <c r="AA85" s="470"/>
    </row>
    <row r="86" spans="1:27">
      <c r="A86" s="478"/>
      <c r="C86" s="470"/>
      <c r="D86" s="470"/>
      <c r="E86" s="470"/>
      <c r="F86" s="470"/>
      <c r="G86" s="470"/>
      <c r="H86" s="470"/>
      <c r="I86" s="470"/>
      <c r="J86" s="470"/>
      <c r="K86" s="479"/>
      <c r="L86" s="470"/>
      <c r="M86" s="470"/>
      <c r="N86" s="480"/>
      <c r="O86" s="481"/>
      <c r="P86" s="482"/>
      <c r="Q86" s="483"/>
      <c r="R86" s="480"/>
      <c r="S86" s="482"/>
      <c r="T86" s="483"/>
      <c r="U86" s="480"/>
      <c r="V86" s="470"/>
      <c r="W86" s="470"/>
      <c r="X86" s="470"/>
      <c r="Y86" s="470"/>
      <c r="Z86" s="470"/>
      <c r="AA86" s="470"/>
    </row>
    <row r="87" spans="1:27">
      <c r="A87" s="478"/>
      <c r="C87" s="470"/>
      <c r="D87" s="470"/>
      <c r="E87" s="470"/>
      <c r="F87" s="470"/>
      <c r="G87" s="470"/>
      <c r="H87" s="470"/>
      <c r="I87" s="470"/>
      <c r="J87" s="470"/>
      <c r="K87" s="479"/>
      <c r="L87" s="470"/>
      <c r="M87" s="470"/>
      <c r="N87" s="480"/>
      <c r="O87" s="481"/>
      <c r="P87" s="482"/>
      <c r="Q87" s="483"/>
      <c r="R87" s="480"/>
      <c r="S87" s="482"/>
      <c r="T87" s="483"/>
      <c r="U87" s="480"/>
      <c r="V87" s="470"/>
      <c r="W87" s="470"/>
      <c r="X87" s="470"/>
      <c r="Y87" s="470"/>
      <c r="Z87" s="470"/>
      <c r="AA87" s="470"/>
    </row>
    <row r="88" spans="1:27">
      <c r="A88" s="478"/>
      <c r="C88" s="470"/>
      <c r="D88" s="470"/>
      <c r="E88" s="470"/>
      <c r="F88" s="470"/>
      <c r="G88" s="470"/>
      <c r="H88" s="470"/>
      <c r="I88" s="470"/>
      <c r="J88" s="470"/>
      <c r="K88" s="479"/>
      <c r="L88" s="470"/>
      <c r="M88" s="470"/>
      <c r="N88" s="480"/>
      <c r="O88" s="481"/>
      <c r="P88" s="482"/>
      <c r="Q88" s="483"/>
      <c r="R88" s="480"/>
      <c r="S88" s="482"/>
      <c r="T88" s="483"/>
      <c r="U88" s="480"/>
      <c r="V88" s="470"/>
      <c r="W88" s="470"/>
      <c r="X88" s="470"/>
      <c r="Y88" s="470"/>
      <c r="Z88" s="470"/>
      <c r="AA88" s="470"/>
    </row>
    <row r="89" spans="1:27">
      <c r="A89" s="478"/>
      <c r="C89" s="470"/>
      <c r="D89" s="470"/>
      <c r="E89" s="470"/>
      <c r="F89" s="470"/>
      <c r="G89" s="470"/>
      <c r="H89" s="470"/>
      <c r="I89" s="470"/>
      <c r="J89" s="470"/>
      <c r="K89" s="479"/>
      <c r="L89" s="470"/>
      <c r="M89" s="470"/>
      <c r="N89" s="480"/>
      <c r="O89" s="481"/>
      <c r="P89" s="482"/>
      <c r="Q89" s="483"/>
      <c r="R89" s="480"/>
      <c r="S89" s="482"/>
      <c r="T89" s="483"/>
      <c r="U89" s="480"/>
      <c r="V89" s="470"/>
      <c r="W89" s="470"/>
      <c r="X89" s="470"/>
      <c r="Y89" s="470"/>
      <c r="Z89" s="470"/>
      <c r="AA89" s="470"/>
    </row>
    <row r="90" spans="1:27">
      <c r="A90" s="478"/>
      <c r="C90" s="470"/>
      <c r="D90" s="470"/>
      <c r="E90" s="470"/>
      <c r="F90" s="470"/>
      <c r="G90" s="470"/>
      <c r="H90" s="470"/>
      <c r="I90" s="470"/>
      <c r="J90" s="470"/>
      <c r="K90" s="479"/>
      <c r="L90" s="470"/>
      <c r="M90" s="470"/>
      <c r="N90" s="480"/>
      <c r="O90" s="481"/>
      <c r="P90" s="482"/>
      <c r="Q90" s="483"/>
      <c r="R90" s="480"/>
      <c r="S90" s="482"/>
      <c r="T90" s="483"/>
      <c r="U90" s="480"/>
      <c r="V90" s="470"/>
      <c r="W90" s="470"/>
      <c r="X90" s="470"/>
      <c r="Y90" s="470"/>
      <c r="Z90" s="470"/>
      <c r="AA90" s="470"/>
    </row>
    <row r="91" spans="1:27">
      <c r="A91" s="478"/>
      <c r="C91" s="470"/>
      <c r="D91" s="470"/>
      <c r="E91" s="470"/>
      <c r="F91" s="470"/>
      <c r="G91" s="470"/>
      <c r="H91" s="470"/>
      <c r="I91" s="470"/>
      <c r="J91" s="470"/>
      <c r="K91" s="479"/>
      <c r="L91" s="470"/>
      <c r="M91" s="470"/>
      <c r="N91" s="480"/>
      <c r="O91" s="481"/>
      <c r="P91" s="482"/>
      <c r="Q91" s="483"/>
      <c r="R91" s="480"/>
      <c r="S91" s="482"/>
      <c r="T91" s="483"/>
      <c r="U91" s="480"/>
      <c r="V91" s="470"/>
      <c r="W91" s="470"/>
      <c r="X91" s="470"/>
      <c r="Y91" s="470"/>
      <c r="Z91" s="470"/>
      <c r="AA91" s="470"/>
    </row>
    <row r="92" spans="1:27">
      <c r="A92" s="478"/>
      <c r="C92" s="470"/>
      <c r="D92" s="470"/>
      <c r="E92" s="470"/>
      <c r="F92" s="470"/>
      <c r="G92" s="470"/>
      <c r="H92" s="470"/>
      <c r="I92" s="470"/>
      <c r="J92" s="470"/>
      <c r="K92" s="479"/>
      <c r="L92" s="470"/>
      <c r="M92" s="470"/>
      <c r="N92" s="480"/>
      <c r="O92" s="481"/>
      <c r="P92" s="482"/>
      <c r="Q92" s="483"/>
      <c r="R92" s="480"/>
      <c r="S92" s="482"/>
      <c r="T92" s="483"/>
      <c r="U92" s="480"/>
      <c r="V92" s="470"/>
      <c r="W92" s="470"/>
      <c r="X92" s="470"/>
      <c r="Y92" s="470"/>
      <c r="Z92" s="470"/>
      <c r="AA92" s="470"/>
    </row>
    <row r="93" spans="1:27">
      <c r="A93" s="478"/>
      <c r="C93" s="470"/>
      <c r="D93" s="470"/>
      <c r="E93" s="470"/>
      <c r="F93" s="470"/>
      <c r="G93" s="470"/>
      <c r="H93" s="470"/>
      <c r="I93" s="470"/>
      <c r="J93" s="470"/>
      <c r="K93" s="479"/>
      <c r="L93" s="470"/>
      <c r="M93" s="470"/>
      <c r="N93" s="480"/>
      <c r="O93" s="481"/>
      <c r="P93" s="482"/>
      <c r="Q93" s="483"/>
      <c r="R93" s="480"/>
      <c r="S93" s="482"/>
      <c r="T93" s="483"/>
      <c r="U93" s="480"/>
      <c r="V93" s="470"/>
      <c r="W93" s="470"/>
      <c r="X93" s="470"/>
      <c r="Y93" s="470"/>
      <c r="Z93" s="470"/>
      <c r="AA93" s="470"/>
    </row>
    <row r="94" spans="1:27">
      <c r="A94" s="484"/>
      <c r="B94" s="485"/>
      <c r="C94" s="486"/>
      <c r="D94" s="486"/>
      <c r="E94" s="486"/>
      <c r="F94" s="486"/>
      <c r="G94" s="486"/>
      <c r="H94" s="486"/>
      <c r="I94" s="486"/>
      <c r="J94" s="486"/>
      <c r="K94" s="487"/>
      <c r="L94" s="486"/>
      <c r="M94" s="486"/>
      <c r="N94" s="488"/>
      <c r="O94" s="489"/>
      <c r="P94" s="490"/>
      <c r="Q94" s="491"/>
      <c r="R94" s="488"/>
      <c r="S94" s="490"/>
      <c r="T94" s="491"/>
      <c r="U94" s="488"/>
      <c r="V94" s="470"/>
      <c r="W94" s="470"/>
      <c r="X94" s="470"/>
      <c r="Y94" s="470"/>
      <c r="Z94" s="470"/>
      <c r="AA94" s="470"/>
    </row>
    <row r="95" spans="1:27">
      <c r="A95" s="410" t="s">
        <v>578</v>
      </c>
      <c r="B95" s="418"/>
      <c r="C95" s="391" t="s">
        <v>702</v>
      </c>
      <c r="D95" s="391"/>
      <c r="E95" s="409"/>
      <c r="F95" s="409"/>
      <c r="G95" s="409"/>
      <c r="H95" s="409"/>
      <c r="I95" s="409"/>
      <c r="J95" s="409"/>
      <c r="K95" s="381"/>
      <c r="L95" s="381"/>
      <c r="M95" s="381"/>
      <c r="N95" s="381"/>
      <c r="O95" s="381"/>
      <c r="P95" s="492">
        <f>SUM(P76:P94)</f>
        <v>256707.54969729343</v>
      </c>
      <c r="Q95" s="381"/>
      <c r="R95" s="493">
        <f>SUM(R76:R94)</f>
        <v>6255130.5831513954</v>
      </c>
      <c r="S95" s="493">
        <f>SUM(S76:S94)</f>
        <v>5998423.0334541015</v>
      </c>
      <c r="T95" s="493">
        <f>SUM(T76:T94)</f>
        <v>0</v>
      </c>
      <c r="U95" s="493">
        <f>SUM(U76:U94)</f>
        <v>6255130.5831513954</v>
      </c>
      <c r="V95" s="470"/>
      <c r="W95" s="470"/>
      <c r="X95" s="470"/>
      <c r="Y95" s="470"/>
      <c r="Z95" s="470"/>
      <c r="AA95" s="470"/>
    </row>
    <row r="96" spans="1:27">
      <c r="A96" s="470"/>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row>
    <row r="97" spans="1:27">
      <c r="A97" s="495">
        <v>3</v>
      </c>
      <c r="B97" s="428"/>
      <c r="C97" s="428" t="s">
        <v>580</v>
      </c>
      <c r="D97" s="470"/>
      <c r="E97" s="470"/>
      <c r="F97" s="470"/>
      <c r="G97" s="470"/>
      <c r="H97" s="470"/>
      <c r="I97" s="470"/>
      <c r="J97" s="470"/>
      <c r="K97" s="470"/>
      <c r="L97" s="470"/>
      <c r="M97" s="470"/>
      <c r="N97" s="470"/>
      <c r="O97" s="470"/>
      <c r="P97" s="470"/>
      <c r="Q97" s="470"/>
      <c r="R97" s="492"/>
      <c r="S97" s="492">
        <f>S95</f>
        <v>5998423.0334541015</v>
      </c>
      <c r="T97" s="470"/>
      <c r="U97" s="470"/>
      <c r="V97" s="470"/>
      <c r="W97" s="470"/>
      <c r="X97" s="470"/>
      <c r="Y97" s="470"/>
      <c r="Z97" s="470"/>
      <c r="AA97" s="470"/>
    </row>
    <row r="98" spans="1:27">
      <c r="A98" s="470"/>
      <c r="B98" s="470"/>
      <c r="C98" s="470"/>
      <c r="D98" s="470"/>
      <c r="E98" s="470"/>
      <c r="F98" s="470"/>
      <c r="G98" s="470"/>
      <c r="H98" s="470"/>
      <c r="I98" s="470"/>
      <c r="J98" s="470"/>
      <c r="K98" s="470"/>
      <c r="L98" s="470"/>
      <c r="M98" s="470"/>
      <c r="N98" s="470"/>
      <c r="O98" s="470"/>
      <c r="P98" s="470"/>
      <c r="Q98" s="470"/>
      <c r="R98" s="470" t="s">
        <v>5</v>
      </c>
      <c r="S98" s="470"/>
      <c r="T98" s="470"/>
      <c r="U98" s="470"/>
      <c r="V98" s="470"/>
      <c r="W98" s="470"/>
      <c r="X98" s="470"/>
      <c r="Y98" s="470"/>
      <c r="Z98" s="470"/>
    </row>
    <row r="99" spans="1:27">
      <c r="A99" s="470"/>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row>
    <row r="100" spans="1:27">
      <c r="A100" s="470" t="s">
        <v>33</v>
      </c>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row>
    <row r="101" spans="1:27" ht="15.6" thickBot="1">
      <c r="A101" s="496" t="s">
        <v>34</v>
      </c>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row>
    <row r="102" spans="1:27" ht="33" customHeight="1">
      <c r="A102" s="497" t="s">
        <v>35</v>
      </c>
      <c r="B102" s="24"/>
      <c r="C102" s="684" t="s">
        <v>703</v>
      </c>
      <c r="D102" s="685"/>
      <c r="E102" s="685"/>
      <c r="F102" s="685"/>
      <c r="G102" s="685"/>
      <c r="H102" s="685"/>
      <c r="I102" s="685"/>
      <c r="J102" s="685"/>
      <c r="K102" s="685"/>
      <c r="L102" s="685"/>
      <c r="M102" s="685"/>
      <c r="N102" s="685"/>
      <c r="O102" s="685"/>
      <c r="P102" s="685"/>
      <c r="Q102" s="685"/>
      <c r="R102" s="685"/>
      <c r="S102" s="498"/>
      <c r="T102" s="470"/>
      <c r="U102" s="470"/>
      <c r="V102" s="470"/>
      <c r="W102" s="470"/>
      <c r="X102" s="470"/>
      <c r="Y102" s="470"/>
    </row>
    <row r="103" spans="1:27" ht="30" customHeight="1">
      <c r="A103" s="497" t="s">
        <v>36</v>
      </c>
      <c r="B103" s="24"/>
      <c r="C103" s="684" t="s">
        <v>704</v>
      </c>
      <c r="D103" s="685"/>
      <c r="E103" s="685"/>
      <c r="F103" s="685"/>
      <c r="G103" s="685"/>
      <c r="H103" s="685"/>
      <c r="I103" s="685"/>
      <c r="J103" s="685"/>
      <c r="K103" s="685"/>
      <c r="L103" s="685"/>
      <c r="M103" s="685"/>
      <c r="N103" s="685"/>
      <c r="O103" s="685"/>
      <c r="P103" s="685"/>
      <c r="Q103" s="685"/>
      <c r="R103" s="685"/>
      <c r="S103" s="498"/>
      <c r="T103" s="470"/>
      <c r="U103" s="470"/>
      <c r="V103" s="470"/>
      <c r="W103" s="470"/>
      <c r="X103" s="470"/>
      <c r="Y103" s="470"/>
    </row>
    <row r="104" spans="1:27" ht="33" customHeight="1">
      <c r="A104" s="497" t="s">
        <v>37</v>
      </c>
      <c r="B104" s="24"/>
      <c r="C104" s="684" t="s">
        <v>705</v>
      </c>
      <c r="D104" s="685"/>
      <c r="E104" s="685"/>
      <c r="F104" s="685"/>
      <c r="G104" s="685"/>
      <c r="H104" s="685"/>
      <c r="I104" s="685"/>
      <c r="J104" s="685"/>
      <c r="K104" s="685"/>
      <c r="L104" s="685"/>
      <c r="M104" s="685"/>
      <c r="N104" s="685"/>
      <c r="O104" s="685"/>
      <c r="P104" s="685"/>
      <c r="Q104" s="685"/>
      <c r="R104" s="685"/>
      <c r="S104" s="499"/>
      <c r="T104" s="470"/>
      <c r="U104" s="470"/>
      <c r="V104" s="470"/>
      <c r="W104" s="470"/>
      <c r="X104" s="470"/>
      <c r="Y104" s="470"/>
    </row>
    <row r="105" spans="1:27" ht="17.25" customHeight="1">
      <c r="A105" s="497" t="s">
        <v>38</v>
      </c>
      <c r="B105" s="24"/>
      <c r="C105" s="685" t="s">
        <v>706</v>
      </c>
      <c r="D105" s="685"/>
      <c r="E105" s="685"/>
      <c r="F105" s="685"/>
      <c r="G105" s="685"/>
      <c r="H105" s="685"/>
      <c r="I105" s="685"/>
      <c r="J105" s="685"/>
      <c r="K105" s="685"/>
      <c r="L105" s="685"/>
      <c r="M105" s="685"/>
      <c r="N105" s="685"/>
      <c r="O105" s="685"/>
      <c r="P105" s="685"/>
      <c r="Q105" s="685"/>
      <c r="R105" s="685"/>
      <c r="S105" s="499"/>
      <c r="T105" s="470"/>
      <c r="U105" s="470"/>
      <c r="V105" s="470"/>
      <c r="W105" s="470"/>
      <c r="X105" s="470"/>
      <c r="Y105" s="470"/>
    </row>
    <row r="106" spans="1:27" ht="17.25" customHeight="1">
      <c r="A106" s="497" t="s">
        <v>39</v>
      </c>
      <c r="B106" s="24"/>
      <c r="C106" s="682" t="s">
        <v>707</v>
      </c>
      <c r="D106" s="683"/>
      <c r="E106" s="683"/>
      <c r="F106" s="683"/>
      <c r="G106" s="683"/>
      <c r="H106" s="683"/>
      <c r="I106" s="683"/>
      <c r="J106" s="683"/>
      <c r="K106" s="683"/>
      <c r="L106" s="683"/>
      <c r="M106" s="683"/>
      <c r="N106" s="683"/>
      <c r="O106" s="683"/>
      <c r="P106" s="683"/>
      <c r="Q106" s="683"/>
      <c r="R106" s="683"/>
      <c r="S106" s="498"/>
      <c r="T106" s="470"/>
      <c r="U106" s="470"/>
      <c r="V106" s="470"/>
      <c r="W106" s="470"/>
      <c r="X106" s="470"/>
      <c r="Y106" s="470"/>
    </row>
    <row r="107" spans="1:27" ht="17.25" customHeight="1">
      <c r="A107" s="497" t="s">
        <v>40</v>
      </c>
      <c r="B107" s="24"/>
      <c r="C107" s="683" t="s">
        <v>586</v>
      </c>
      <c r="D107" s="683"/>
      <c r="E107" s="683"/>
      <c r="F107" s="683"/>
      <c r="G107" s="683"/>
      <c r="H107" s="683"/>
      <c r="I107" s="683"/>
      <c r="J107" s="683"/>
      <c r="K107" s="683"/>
      <c r="L107" s="683"/>
      <c r="M107" s="683"/>
      <c r="N107" s="683"/>
      <c r="O107" s="683"/>
      <c r="P107" s="683"/>
      <c r="Q107" s="683"/>
      <c r="R107" s="683"/>
      <c r="S107" s="498"/>
      <c r="T107" s="470"/>
      <c r="U107" s="470"/>
      <c r="V107" s="470"/>
      <c r="W107" s="470"/>
      <c r="X107" s="470"/>
      <c r="Y107" s="470"/>
    </row>
    <row r="108" spans="1:27" ht="15.75" customHeight="1">
      <c r="A108" s="497" t="s">
        <v>41</v>
      </c>
      <c r="B108" s="24"/>
      <c r="C108" s="682" t="s">
        <v>708</v>
      </c>
      <c r="D108" s="683"/>
      <c r="E108" s="683"/>
      <c r="F108" s="683"/>
      <c r="G108" s="683"/>
      <c r="H108" s="683"/>
      <c r="I108" s="683"/>
      <c r="J108" s="683"/>
      <c r="K108" s="683"/>
      <c r="L108" s="683"/>
      <c r="M108" s="683"/>
      <c r="N108" s="683"/>
      <c r="O108" s="683"/>
      <c r="P108" s="683"/>
      <c r="Q108" s="683"/>
      <c r="R108" s="683"/>
      <c r="S108" s="498"/>
      <c r="T108" s="470"/>
      <c r="U108" s="470"/>
      <c r="V108" s="470"/>
      <c r="W108" s="470"/>
      <c r="X108" s="470"/>
      <c r="Y108" s="470"/>
    </row>
    <row r="109" spans="1:27" ht="17.25" customHeight="1">
      <c r="A109" s="497" t="s">
        <v>42</v>
      </c>
      <c r="B109" s="24"/>
      <c r="C109" s="682" t="s">
        <v>709</v>
      </c>
      <c r="D109" s="683"/>
      <c r="E109" s="683"/>
      <c r="F109" s="683"/>
      <c r="G109" s="683"/>
      <c r="H109" s="683"/>
      <c r="I109" s="683"/>
      <c r="J109" s="683"/>
      <c r="K109" s="683"/>
      <c r="L109" s="683"/>
      <c r="M109" s="683"/>
      <c r="N109" s="683"/>
      <c r="O109" s="683"/>
      <c r="P109" s="683"/>
      <c r="Q109" s="683"/>
      <c r="R109" s="683"/>
      <c r="S109" s="470"/>
      <c r="T109" s="470"/>
      <c r="U109" s="470"/>
      <c r="V109" s="470"/>
      <c r="W109" s="470"/>
      <c r="X109" s="470"/>
      <c r="Y109" s="470"/>
    </row>
    <row r="110" spans="1:27" ht="15.75" customHeight="1">
      <c r="A110" s="497" t="s">
        <v>43</v>
      </c>
      <c r="B110" s="24"/>
      <c r="C110" s="682" t="s">
        <v>710</v>
      </c>
      <c r="D110" s="683"/>
      <c r="E110" s="683"/>
      <c r="F110" s="683"/>
      <c r="G110" s="683"/>
      <c r="H110" s="683"/>
      <c r="I110" s="683"/>
      <c r="J110" s="683"/>
      <c r="K110" s="683"/>
      <c r="L110" s="683"/>
      <c r="M110" s="683"/>
      <c r="N110" s="683"/>
      <c r="O110" s="683"/>
      <c r="P110" s="683"/>
      <c r="Q110" s="683"/>
      <c r="R110" s="683"/>
      <c r="S110" s="431"/>
      <c r="T110" s="470"/>
      <c r="U110" s="470"/>
      <c r="V110" s="470"/>
      <c r="W110" s="470"/>
      <c r="X110" s="470"/>
      <c r="Y110" s="470"/>
    </row>
    <row r="111" spans="1:27">
      <c r="B111" s="24"/>
      <c r="C111" s="408"/>
      <c r="D111" s="408"/>
      <c r="E111" s="409"/>
      <c r="F111" s="409"/>
      <c r="G111" s="409"/>
      <c r="H111" s="409"/>
      <c r="I111" s="409"/>
      <c r="J111" s="409"/>
      <c r="K111" s="381"/>
      <c r="L111" s="428"/>
      <c r="M111" s="428"/>
      <c r="N111" s="403"/>
      <c r="O111" s="428"/>
      <c r="Q111" s="381"/>
      <c r="R111" s="431"/>
      <c r="S111" s="431"/>
      <c r="T111" s="470"/>
      <c r="U111" s="470"/>
      <c r="V111" s="470"/>
      <c r="W111" s="470"/>
      <c r="X111" s="470"/>
      <c r="Y111" s="470"/>
    </row>
    <row r="112" spans="1:27">
      <c r="B112" s="24"/>
      <c r="C112" s="501"/>
      <c r="D112" s="408"/>
      <c r="E112" s="409"/>
      <c r="F112" s="409"/>
      <c r="G112" s="409"/>
      <c r="H112" s="409"/>
      <c r="I112" s="409"/>
      <c r="J112" s="409"/>
      <c r="K112" s="381"/>
      <c r="L112" s="428"/>
      <c r="M112" s="428"/>
      <c r="N112" s="403"/>
      <c r="O112" s="428"/>
      <c r="Q112" s="381"/>
      <c r="R112" s="431"/>
      <c r="S112" s="431"/>
      <c r="T112" s="470"/>
      <c r="U112" s="470"/>
      <c r="V112" s="470"/>
      <c r="W112" s="470"/>
      <c r="X112" s="470"/>
      <c r="Y112" s="470"/>
    </row>
    <row r="113" spans="1:25">
      <c r="B113" s="24"/>
      <c r="C113" s="408"/>
      <c r="D113" s="408"/>
      <c r="E113" s="409"/>
      <c r="F113" s="409"/>
      <c r="G113" s="409"/>
      <c r="H113" s="409"/>
      <c r="I113" s="409"/>
      <c r="J113" s="409"/>
      <c r="K113" s="381"/>
      <c r="L113" s="428"/>
      <c r="M113" s="428"/>
      <c r="N113" s="403"/>
      <c r="O113" s="428"/>
      <c r="Q113" s="381"/>
      <c r="R113" s="431"/>
      <c r="S113" s="431"/>
      <c r="T113" s="470"/>
      <c r="U113" s="470"/>
      <c r="V113" s="470"/>
      <c r="W113" s="470"/>
      <c r="X113" s="470"/>
      <c r="Y113" s="470"/>
    </row>
    <row r="114" spans="1:25">
      <c r="B114" s="24"/>
      <c r="C114" s="408"/>
      <c r="D114" s="408"/>
      <c r="E114" s="409"/>
      <c r="F114" s="409"/>
      <c r="G114" s="409"/>
      <c r="H114" s="409"/>
      <c r="I114" s="409"/>
      <c r="J114" s="409"/>
      <c r="K114" s="381"/>
      <c r="L114" s="428"/>
      <c r="M114" s="428"/>
      <c r="N114" s="403"/>
      <c r="O114" s="428"/>
      <c r="Q114" s="381"/>
      <c r="R114" s="431"/>
      <c r="S114" s="431"/>
      <c r="T114" s="470"/>
      <c r="U114" s="470"/>
      <c r="V114" s="470"/>
      <c r="W114" s="470"/>
      <c r="X114" s="470"/>
      <c r="Y114" s="470"/>
    </row>
    <row r="115" spans="1:25">
      <c r="B115" s="24"/>
      <c r="C115" s="408"/>
      <c r="D115" s="408"/>
      <c r="E115" s="409"/>
      <c r="F115" s="409"/>
      <c r="G115" s="409"/>
      <c r="H115" s="409"/>
      <c r="I115" s="409"/>
      <c r="J115" s="409"/>
      <c r="K115" s="381"/>
      <c r="L115" s="428"/>
      <c r="M115" s="428"/>
      <c r="N115" s="403"/>
      <c r="O115" s="428"/>
      <c r="Q115" s="381"/>
      <c r="R115" s="431"/>
      <c r="S115" s="431"/>
      <c r="T115" s="470"/>
      <c r="U115" s="470"/>
      <c r="V115" s="470"/>
      <c r="W115" s="470"/>
      <c r="X115" s="470"/>
      <c r="Y115" s="470"/>
    </row>
    <row r="116" spans="1:25">
      <c r="B116" s="24"/>
      <c r="C116" s="408"/>
      <c r="D116" s="408"/>
      <c r="E116" s="409"/>
      <c r="F116" s="409"/>
      <c r="G116" s="409"/>
      <c r="H116" s="409"/>
      <c r="I116" s="409"/>
      <c r="J116" s="409"/>
      <c r="K116" s="381"/>
      <c r="L116" s="428"/>
      <c r="M116" s="428"/>
      <c r="N116" s="403"/>
      <c r="O116" s="428"/>
      <c r="Q116" s="381"/>
      <c r="R116" s="431"/>
      <c r="S116" s="431"/>
      <c r="T116" s="470"/>
      <c r="U116" s="470"/>
      <c r="V116" s="470"/>
      <c r="W116" s="470"/>
      <c r="X116" s="470"/>
      <c r="Y116" s="470"/>
    </row>
    <row r="117" spans="1:25">
      <c r="B117" s="24"/>
      <c r="C117" s="408"/>
      <c r="D117" s="408"/>
      <c r="E117" s="409"/>
      <c r="F117" s="409"/>
      <c r="G117" s="409"/>
      <c r="H117" s="409"/>
      <c r="I117" s="409"/>
      <c r="J117" s="409"/>
      <c r="K117" s="381"/>
      <c r="L117" s="428"/>
      <c r="M117" s="428"/>
      <c r="N117" s="403"/>
      <c r="O117" s="428"/>
      <c r="Q117" s="381"/>
      <c r="R117" s="431"/>
      <c r="S117" s="431"/>
      <c r="T117" s="470"/>
      <c r="U117" s="470"/>
      <c r="V117" s="470"/>
      <c r="W117" s="470"/>
      <c r="X117" s="470"/>
      <c r="Y117" s="470"/>
    </row>
    <row r="118" spans="1:25">
      <c r="B118" s="24"/>
      <c r="C118" s="408"/>
      <c r="D118" s="408"/>
      <c r="E118" s="409"/>
      <c r="F118" s="409"/>
      <c r="G118" s="409"/>
      <c r="H118" s="409"/>
      <c r="I118" s="409"/>
      <c r="J118" s="409"/>
      <c r="K118" s="381"/>
      <c r="L118" s="428"/>
      <c r="M118" s="428"/>
      <c r="N118" s="403"/>
      <c r="O118" s="428"/>
      <c r="Q118" s="381"/>
      <c r="R118" s="431"/>
      <c r="S118" s="431"/>
      <c r="T118" s="470"/>
      <c r="U118" s="470"/>
      <c r="V118" s="470"/>
      <c r="W118" s="470"/>
      <c r="X118" s="470"/>
      <c r="Y118" s="470"/>
    </row>
    <row r="119" spans="1:25">
      <c r="B119" s="24"/>
      <c r="C119" s="408"/>
      <c r="D119" s="408"/>
      <c r="E119" s="409"/>
      <c r="F119" s="409"/>
      <c r="G119" s="409"/>
      <c r="H119" s="409"/>
      <c r="I119" s="409"/>
      <c r="J119" s="409"/>
      <c r="K119" s="381"/>
      <c r="L119" s="428"/>
      <c r="M119" s="428"/>
      <c r="N119" s="403"/>
      <c r="O119" s="428"/>
      <c r="Q119" s="381"/>
      <c r="R119" s="431"/>
      <c r="S119" s="431"/>
      <c r="T119" s="470"/>
      <c r="U119" s="470"/>
      <c r="V119" s="470"/>
      <c r="W119" s="470"/>
      <c r="X119" s="470"/>
      <c r="Y119" s="470"/>
    </row>
    <row r="120" spans="1:25">
      <c r="B120" s="24"/>
      <c r="C120" s="408"/>
      <c r="D120" s="408"/>
      <c r="E120" s="409"/>
      <c r="F120" s="409"/>
      <c r="G120" s="409"/>
      <c r="H120" s="409"/>
      <c r="I120" s="409"/>
      <c r="J120" s="409"/>
      <c r="K120" s="381"/>
      <c r="L120" s="428"/>
      <c r="M120" s="428"/>
      <c r="N120" s="403"/>
      <c r="O120" s="428"/>
      <c r="Q120" s="381"/>
      <c r="R120" s="431"/>
      <c r="S120" s="431"/>
      <c r="T120" s="470"/>
      <c r="U120" s="470"/>
      <c r="V120" s="470"/>
      <c r="W120" s="470"/>
      <c r="X120" s="470"/>
      <c r="Y120" s="470"/>
    </row>
    <row r="121" spans="1:25" ht="15.6">
      <c r="A121" s="429"/>
      <c r="B121" s="24"/>
      <c r="C121" s="408"/>
      <c r="D121" s="408"/>
      <c r="E121" s="409"/>
      <c r="F121" s="409"/>
      <c r="G121" s="409"/>
      <c r="H121" s="409"/>
      <c r="I121" s="409"/>
      <c r="J121" s="409"/>
      <c r="K121" s="381"/>
      <c r="L121" s="428"/>
      <c r="M121" s="428"/>
      <c r="N121" s="403"/>
      <c r="O121" s="428"/>
      <c r="Q121" s="381"/>
      <c r="R121" s="430"/>
      <c r="S121" s="405"/>
      <c r="T121" s="470"/>
      <c r="U121" s="470"/>
      <c r="V121" s="470"/>
      <c r="W121" s="470"/>
      <c r="X121" s="470"/>
      <c r="Y121" s="470"/>
    </row>
    <row r="122" spans="1:25" ht="15.6">
      <c r="A122" s="429"/>
      <c r="C122" s="470"/>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row>
    <row r="123" spans="1:25">
      <c r="C123" s="470"/>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row>
    <row r="124" spans="1:25">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row>
    <row r="125" spans="1:25">
      <c r="C125" s="470"/>
      <c r="D125" s="470"/>
      <c r="E125" s="470"/>
      <c r="F125" s="470"/>
      <c r="G125" s="470"/>
      <c r="H125" s="470"/>
      <c r="I125" s="470"/>
      <c r="J125" s="470"/>
      <c r="K125" s="470"/>
      <c r="L125" s="470"/>
      <c r="M125" s="470"/>
      <c r="N125" s="470"/>
      <c r="O125" s="470"/>
      <c r="P125" s="470"/>
      <c r="Q125" s="470"/>
      <c r="R125" s="470"/>
      <c r="S125" s="470"/>
      <c r="T125" s="470"/>
      <c r="U125" s="470"/>
      <c r="V125" s="470"/>
      <c r="W125" s="470"/>
      <c r="X125" s="470"/>
      <c r="Y125" s="470"/>
    </row>
    <row r="126" spans="1:25">
      <c r="C126" s="470"/>
      <c r="D126" s="470"/>
      <c r="E126" s="470"/>
      <c r="F126" s="470"/>
      <c r="G126" s="470"/>
      <c r="H126" s="470"/>
      <c r="I126" s="470"/>
      <c r="J126" s="470"/>
      <c r="K126" s="470"/>
      <c r="L126" s="470"/>
      <c r="M126" s="470"/>
      <c r="N126" s="470"/>
      <c r="O126" s="470"/>
      <c r="P126" s="470"/>
      <c r="Q126" s="470"/>
      <c r="R126" s="470"/>
      <c r="S126" s="470"/>
      <c r="T126" s="470"/>
      <c r="U126" s="470"/>
      <c r="V126" s="470"/>
      <c r="W126" s="470"/>
      <c r="X126" s="470"/>
      <c r="Y126" s="470"/>
    </row>
    <row r="127" spans="1:25">
      <c r="C127" s="470"/>
      <c r="D127" s="470"/>
      <c r="E127" s="470"/>
      <c r="F127" s="470"/>
      <c r="G127" s="470"/>
      <c r="H127" s="470"/>
      <c r="I127" s="470"/>
      <c r="J127" s="470"/>
      <c r="K127" s="470"/>
      <c r="L127" s="470"/>
      <c r="M127" s="470"/>
      <c r="N127" s="470"/>
      <c r="O127" s="470"/>
      <c r="P127" s="470"/>
      <c r="Q127" s="470"/>
      <c r="R127" s="470"/>
      <c r="S127" s="470"/>
      <c r="T127" s="470"/>
      <c r="U127" s="470"/>
      <c r="V127" s="470"/>
      <c r="W127" s="470"/>
      <c r="X127" s="470"/>
      <c r="Y127" s="470"/>
    </row>
    <row r="128" spans="1:25">
      <c r="C128" s="470"/>
      <c r="D128" s="470"/>
      <c r="E128" s="470"/>
      <c r="F128" s="470"/>
      <c r="G128" s="470"/>
      <c r="H128" s="470"/>
      <c r="I128" s="470"/>
      <c r="J128" s="470"/>
      <c r="K128" s="470"/>
      <c r="L128" s="470"/>
      <c r="M128" s="470"/>
      <c r="N128" s="470"/>
      <c r="O128" s="470"/>
      <c r="P128" s="470"/>
      <c r="Q128" s="470"/>
      <c r="R128" s="470"/>
      <c r="S128" s="470"/>
      <c r="T128" s="470"/>
      <c r="U128" s="470"/>
      <c r="V128" s="470"/>
      <c r="W128" s="470"/>
      <c r="X128" s="470"/>
      <c r="Y128" s="470"/>
    </row>
    <row r="129" spans="3:25">
      <c r="C129" s="470"/>
      <c r="D129" s="470"/>
      <c r="E129" s="470"/>
      <c r="F129" s="470"/>
      <c r="G129" s="470"/>
      <c r="H129" s="470"/>
      <c r="I129" s="470"/>
      <c r="J129" s="470"/>
      <c r="K129" s="470"/>
      <c r="L129" s="470"/>
      <c r="M129" s="470"/>
      <c r="N129" s="470"/>
      <c r="O129" s="470"/>
      <c r="P129" s="470"/>
      <c r="Q129" s="470"/>
      <c r="R129" s="470"/>
      <c r="S129" s="470"/>
      <c r="T129" s="470"/>
      <c r="U129" s="470"/>
      <c r="V129" s="470"/>
      <c r="W129" s="470"/>
      <c r="X129" s="470"/>
      <c r="Y129" s="470"/>
    </row>
    <row r="130" spans="3:25">
      <c r="C130" s="470"/>
      <c r="D130" s="470"/>
      <c r="E130" s="470"/>
      <c r="F130" s="470"/>
      <c r="G130" s="470"/>
      <c r="H130" s="470"/>
      <c r="I130" s="470"/>
      <c r="J130" s="470"/>
      <c r="K130" s="470"/>
      <c r="L130" s="470"/>
      <c r="M130" s="470"/>
      <c r="N130" s="470"/>
      <c r="O130" s="470"/>
      <c r="P130" s="470"/>
      <c r="Q130" s="470"/>
      <c r="R130" s="470"/>
      <c r="S130" s="470"/>
      <c r="T130" s="470"/>
      <c r="U130" s="470"/>
      <c r="V130" s="470"/>
      <c r="W130" s="470"/>
      <c r="X130" s="470"/>
      <c r="Y130" s="470"/>
    </row>
    <row r="131" spans="3:25">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row>
    <row r="132" spans="3:25">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row>
    <row r="133" spans="3:25">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row>
    <row r="134" spans="3:25">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row>
    <row r="135" spans="3:25">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row>
    <row r="136" spans="3:25">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row>
    <row r="137" spans="3:25">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row>
    <row r="138" spans="3:25">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row>
    <row r="139" spans="3:25">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row>
    <row r="140" spans="3:25">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row>
    <row r="141" spans="3:25">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row>
    <row r="142" spans="3:25">
      <c r="C142" s="470"/>
      <c r="D142" s="470"/>
      <c r="E142" s="470"/>
      <c r="F142" s="470"/>
      <c r="G142" s="470"/>
      <c r="H142" s="470"/>
      <c r="I142" s="470"/>
      <c r="J142" s="470"/>
      <c r="K142" s="470"/>
      <c r="L142" s="470"/>
      <c r="M142" s="470"/>
      <c r="N142" s="470"/>
      <c r="O142" s="470"/>
      <c r="P142" s="470"/>
      <c r="Q142" s="470"/>
      <c r="R142" s="470"/>
      <c r="S142" s="470"/>
      <c r="T142" s="470"/>
      <c r="U142" s="470"/>
      <c r="V142" s="470"/>
      <c r="W142" s="470"/>
      <c r="X142" s="470"/>
      <c r="Y142" s="470"/>
    </row>
    <row r="143" spans="3:25">
      <c r="C143" s="470"/>
      <c r="D143" s="470"/>
      <c r="E143" s="470"/>
      <c r="F143" s="470"/>
      <c r="G143" s="470"/>
      <c r="H143" s="470"/>
      <c r="I143" s="470"/>
      <c r="J143" s="470"/>
      <c r="K143" s="470"/>
      <c r="L143" s="470"/>
      <c r="M143" s="470"/>
      <c r="N143" s="470"/>
      <c r="O143" s="470"/>
      <c r="P143" s="470"/>
      <c r="Q143" s="470"/>
      <c r="R143" s="470"/>
      <c r="S143" s="470"/>
      <c r="T143" s="470"/>
      <c r="U143" s="470"/>
      <c r="V143" s="470"/>
      <c r="W143" s="470"/>
      <c r="X143" s="470"/>
      <c r="Y143" s="470"/>
    </row>
    <row r="144" spans="3:25">
      <c r="C144" s="470"/>
      <c r="D144" s="470"/>
      <c r="E144" s="470"/>
      <c r="F144" s="470"/>
      <c r="G144" s="470"/>
      <c r="H144" s="470"/>
      <c r="I144" s="470"/>
      <c r="J144" s="470"/>
      <c r="K144" s="470"/>
      <c r="L144" s="470"/>
      <c r="M144" s="470"/>
      <c r="N144" s="470"/>
      <c r="O144" s="470"/>
      <c r="P144" s="470"/>
      <c r="Q144" s="470"/>
      <c r="R144" s="470"/>
      <c r="S144" s="470"/>
      <c r="T144" s="470"/>
      <c r="U144" s="470"/>
      <c r="V144" s="470"/>
      <c r="W144" s="470"/>
      <c r="X144" s="470"/>
      <c r="Y144" s="470"/>
    </row>
    <row r="145" spans="3:25">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row>
    <row r="146" spans="3:25">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row>
    <row r="147" spans="3:25">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row>
    <row r="148" spans="3:25">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row>
    <row r="149" spans="3:25">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row>
    <row r="150" spans="3:25">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row>
    <row r="151" spans="3:25">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row>
    <row r="152" spans="3:25">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row>
    <row r="153" spans="3:25">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row>
    <row r="154" spans="3:25">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row>
    <row r="155" spans="3:25">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row>
    <row r="156" spans="3:25">
      <c r="C156" s="470"/>
      <c r="D156" s="470"/>
      <c r="E156" s="470"/>
      <c r="F156" s="470"/>
      <c r="G156" s="470"/>
      <c r="H156" s="470"/>
      <c r="I156" s="470"/>
      <c r="J156" s="470"/>
      <c r="K156" s="470"/>
      <c r="L156" s="470"/>
      <c r="M156" s="470"/>
      <c r="N156" s="470"/>
      <c r="O156" s="470"/>
      <c r="P156" s="470"/>
      <c r="Q156" s="470"/>
      <c r="R156" s="470"/>
      <c r="S156" s="470"/>
      <c r="T156" s="470"/>
      <c r="U156" s="470"/>
      <c r="V156" s="470"/>
      <c r="W156" s="470"/>
      <c r="X156" s="470"/>
      <c r="Y156" s="470"/>
    </row>
    <row r="157" spans="3:25">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row>
    <row r="158" spans="3:25">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row>
    <row r="159" spans="3:25">
      <c r="C159" s="470"/>
      <c r="D159" s="470"/>
      <c r="E159" s="470"/>
      <c r="F159" s="470"/>
      <c r="G159" s="470"/>
      <c r="H159" s="470"/>
      <c r="I159" s="470"/>
      <c r="J159" s="470"/>
      <c r="K159" s="470"/>
      <c r="L159" s="470"/>
      <c r="M159" s="470"/>
      <c r="N159" s="470"/>
      <c r="O159" s="470"/>
      <c r="P159" s="470"/>
      <c r="Q159" s="470"/>
      <c r="R159" s="470"/>
      <c r="S159" s="470"/>
      <c r="T159" s="470"/>
      <c r="U159" s="470"/>
      <c r="V159" s="470"/>
      <c r="W159" s="470"/>
      <c r="X159" s="470"/>
      <c r="Y159" s="470"/>
    </row>
    <row r="160" spans="3:25">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row>
    <row r="161" spans="3:25">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row>
    <row r="162" spans="3:25">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row>
    <row r="163" spans="3:25">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row>
    <row r="164" spans="3:25">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row>
    <row r="165" spans="3:25">
      <c r="C165" s="470"/>
      <c r="D165" s="470"/>
      <c r="E165" s="470"/>
      <c r="F165" s="470"/>
      <c r="G165" s="470"/>
      <c r="H165" s="470"/>
      <c r="I165" s="470"/>
      <c r="J165" s="470"/>
      <c r="K165" s="470"/>
      <c r="L165" s="470"/>
      <c r="M165" s="470"/>
      <c r="N165" s="470"/>
      <c r="O165" s="470"/>
      <c r="P165" s="470"/>
      <c r="Q165" s="470"/>
      <c r="R165" s="470"/>
      <c r="S165" s="470"/>
      <c r="T165" s="470"/>
      <c r="U165" s="470"/>
      <c r="V165" s="470"/>
      <c r="W165" s="470"/>
      <c r="X165" s="470"/>
      <c r="Y165" s="470"/>
    </row>
    <row r="166" spans="3:25">
      <c r="C166" s="470"/>
      <c r="D166" s="470"/>
      <c r="E166" s="470"/>
      <c r="F166" s="470"/>
      <c r="G166" s="470"/>
      <c r="H166" s="470"/>
      <c r="I166" s="470"/>
      <c r="J166" s="470"/>
      <c r="K166" s="470"/>
      <c r="L166" s="470"/>
      <c r="M166" s="470"/>
      <c r="N166" s="470"/>
      <c r="O166" s="470"/>
      <c r="P166" s="470"/>
      <c r="Q166" s="470"/>
      <c r="R166" s="470"/>
      <c r="S166" s="470"/>
      <c r="T166" s="470"/>
      <c r="U166" s="470"/>
      <c r="V166" s="470"/>
      <c r="W166" s="470"/>
      <c r="X166" s="470"/>
      <c r="Y166" s="470"/>
    </row>
    <row r="167" spans="3:25">
      <c r="C167" s="470"/>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row>
    <row r="168" spans="3:25">
      <c r="C168" s="470"/>
      <c r="D168" s="470"/>
      <c r="E168" s="470"/>
      <c r="F168" s="470"/>
      <c r="G168" s="470"/>
      <c r="H168" s="470"/>
      <c r="I168" s="470"/>
      <c r="J168" s="470"/>
      <c r="K168" s="470"/>
      <c r="L168" s="470"/>
      <c r="M168" s="470"/>
      <c r="N168" s="470"/>
      <c r="O168" s="470"/>
      <c r="P168" s="470"/>
      <c r="Q168" s="470"/>
      <c r="R168" s="470"/>
      <c r="S168" s="470"/>
      <c r="T168" s="470"/>
      <c r="U168" s="470"/>
      <c r="V168" s="470"/>
      <c r="W168" s="470"/>
      <c r="X168" s="470"/>
      <c r="Y168" s="470"/>
    </row>
    <row r="169" spans="3:25">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row>
    <row r="170" spans="3:25">
      <c r="C170" s="470"/>
      <c r="D170" s="470"/>
      <c r="E170" s="470"/>
      <c r="F170" s="470"/>
      <c r="G170" s="470"/>
      <c r="H170" s="470"/>
      <c r="I170" s="470"/>
      <c r="J170" s="470"/>
      <c r="K170" s="470"/>
      <c r="L170" s="470"/>
      <c r="M170" s="470"/>
      <c r="N170" s="470"/>
      <c r="O170" s="470"/>
      <c r="P170" s="470"/>
      <c r="Q170" s="470"/>
      <c r="R170" s="470"/>
      <c r="S170" s="470"/>
      <c r="T170" s="470"/>
      <c r="U170" s="470"/>
      <c r="V170" s="470"/>
      <c r="W170" s="470"/>
      <c r="X170" s="470"/>
      <c r="Y170" s="470"/>
    </row>
    <row r="171" spans="3:25">
      <c r="C171" s="470"/>
      <c r="D171" s="470"/>
      <c r="E171" s="470"/>
      <c r="F171" s="470"/>
      <c r="G171" s="470"/>
      <c r="H171" s="470"/>
      <c r="I171" s="470"/>
      <c r="J171" s="470"/>
      <c r="K171" s="470"/>
      <c r="L171" s="470"/>
      <c r="M171" s="470"/>
      <c r="N171" s="470"/>
      <c r="O171" s="470"/>
      <c r="P171" s="470"/>
      <c r="Q171" s="470"/>
      <c r="R171" s="470"/>
      <c r="S171" s="470"/>
      <c r="T171" s="470"/>
      <c r="U171" s="470"/>
      <c r="V171" s="470"/>
      <c r="W171" s="470"/>
      <c r="X171" s="470"/>
      <c r="Y171" s="470"/>
    </row>
    <row r="172" spans="3:25">
      <c r="C172" s="470"/>
      <c r="D172" s="470"/>
      <c r="E172" s="470"/>
      <c r="F172" s="470"/>
      <c r="G172" s="470"/>
      <c r="H172" s="470"/>
      <c r="I172" s="470"/>
      <c r="J172" s="470"/>
      <c r="K172" s="470"/>
      <c r="L172" s="470"/>
      <c r="M172" s="470"/>
      <c r="N172" s="470"/>
      <c r="O172" s="470"/>
      <c r="P172" s="470"/>
      <c r="Q172" s="470"/>
      <c r="R172" s="470"/>
      <c r="S172" s="470"/>
      <c r="T172" s="470"/>
      <c r="U172" s="470"/>
      <c r="V172" s="470"/>
      <c r="W172" s="470"/>
      <c r="X172" s="470"/>
      <c r="Y172" s="470"/>
    </row>
    <row r="173" spans="3:25">
      <c r="C173" s="470"/>
      <c r="D173" s="470"/>
      <c r="E173" s="470"/>
      <c r="F173" s="470"/>
      <c r="G173" s="470"/>
      <c r="H173" s="470"/>
      <c r="I173" s="470"/>
      <c r="J173" s="470"/>
      <c r="K173" s="470"/>
      <c r="L173" s="470"/>
      <c r="M173" s="470"/>
      <c r="N173" s="470"/>
      <c r="O173" s="470"/>
      <c r="P173" s="470"/>
      <c r="Q173" s="470"/>
      <c r="R173" s="470"/>
      <c r="S173" s="470"/>
      <c r="T173" s="470"/>
      <c r="U173" s="470"/>
      <c r="V173" s="470"/>
      <c r="W173" s="470"/>
      <c r="X173" s="470"/>
      <c r="Y173" s="470"/>
    </row>
    <row r="174" spans="3:25">
      <c r="C174" s="470"/>
      <c r="D174" s="470"/>
      <c r="E174" s="470"/>
      <c r="F174" s="470"/>
      <c r="G174" s="470"/>
      <c r="H174" s="470"/>
      <c r="I174" s="470"/>
      <c r="J174" s="470"/>
      <c r="K174" s="470"/>
      <c r="L174" s="470"/>
      <c r="M174" s="470"/>
      <c r="N174" s="470"/>
      <c r="O174" s="470"/>
      <c r="P174" s="470"/>
      <c r="Q174" s="470"/>
      <c r="R174" s="470"/>
      <c r="S174" s="470"/>
      <c r="T174" s="470"/>
      <c r="U174" s="470"/>
      <c r="V174" s="470"/>
      <c r="W174" s="470"/>
      <c r="X174" s="470"/>
      <c r="Y174" s="470"/>
    </row>
    <row r="175" spans="3:25">
      <c r="C175" s="470"/>
      <c r="D175" s="470"/>
      <c r="E175" s="470"/>
      <c r="F175" s="470"/>
      <c r="G175" s="470"/>
      <c r="H175" s="470"/>
      <c r="I175" s="470"/>
      <c r="J175" s="470"/>
      <c r="K175" s="470"/>
      <c r="L175" s="470"/>
      <c r="M175" s="470"/>
      <c r="N175" s="470"/>
      <c r="O175" s="470"/>
      <c r="P175" s="470"/>
      <c r="Q175" s="470"/>
      <c r="R175" s="470"/>
      <c r="S175" s="470"/>
      <c r="T175" s="470"/>
      <c r="U175" s="470"/>
      <c r="V175" s="470"/>
      <c r="W175" s="470"/>
      <c r="X175" s="470"/>
      <c r="Y175" s="470"/>
    </row>
    <row r="176" spans="3:25">
      <c r="C176" s="470"/>
      <c r="D176" s="470"/>
      <c r="E176" s="470"/>
      <c r="F176" s="470"/>
      <c r="G176" s="470"/>
      <c r="H176" s="470"/>
      <c r="I176" s="470"/>
      <c r="J176" s="470"/>
      <c r="K176" s="470"/>
      <c r="L176" s="470"/>
      <c r="M176" s="470"/>
      <c r="N176" s="470"/>
      <c r="O176" s="470"/>
      <c r="P176" s="470"/>
      <c r="Q176" s="470"/>
      <c r="R176" s="470"/>
      <c r="S176" s="470"/>
      <c r="T176" s="470"/>
      <c r="U176" s="470"/>
      <c r="V176" s="470"/>
      <c r="W176" s="470"/>
      <c r="X176" s="470"/>
      <c r="Y176" s="470"/>
    </row>
    <row r="177" spans="3:25">
      <c r="C177" s="470"/>
      <c r="D177" s="470"/>
      <c r="E177" s="470"/>
      <c r="F177" s="470"/>
      <c r="G177" s="470"/>
      <c r="H177" s="470"/>
      <c r="I177" s="470"/>
      <c r="J177" s="470"/>
      <c r="K177" s="470"/>
      <c r="L177" s="470"/>
      <c r="M177" s="470"/>
      <c r="N177" s="470"/>
      <c r="O177" s="470"/>
      <c r="P177" s="470"/>
      <c r="Q177" s="470"/>
      <c r="R177" s="470"/>
      <c r="S177" s="470"/>
      <c r="T177" s="470"/>
      <c r="U177" s="470"/>
      <c r="V177" s="470"/>
      <c r="W177" s="470"/>
      <c r="X177" s="470"/>
      <c r="Y177" s="470"/>
    </row>
    <row r="178" spans="3:25">
      <c r="C178" s="470"/>
      <c r="D178" s="470"/>
      <c r="E178" s="470"/>
      <c r="F178" s="470"/>
      <c r="G178" s="470"/>
      <c r="H178" s="470"/>
      <c r="I178" s="470"/>
      <c r="J178" s="470"/>
      <c r="K178" s="470"/>
      <c r="L178" s="470"/>
      <c r="M178" s="470"/>
      <c r="N178" s="470"/>
      <c r="O178" s="470"/>
      <c r="P178" s="470"/>
      <c r="Q178" s="470"/>
      <c r="R178" s="470"/>
      <c r="S178" s="470"/>
      <c r="T178" s="470"/>
      <c r="U178" s="470"/>
      <c r="V178" s="470"/>
      <c r="W178" s="470"/>
      <c r="X178" s="470"/>
      <c r="Y178" s="470"/>
    </row>
    <row r="179" spans="3:25">
      <c r="C179" s="470"/>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470"/>
    </row>
    <row r="180" spans="3:25">
      <c r="C180" s="470"/>
      <c r="D180" s="470"/>
      <c r="E180" s="470"/>
      <c r="F180" s="470"/>
      <c r="G180" s="470"/>
      <c r="H180" s="470"/>
      <c r="I180" s="470"/>
      <c r="J180" s="470"/>
      <c r="K180" s="470"/>
      <c r="L180" s="470"/>
      <c r="M180" s="470"/>
      <c r="N180" s="470"/>
      <c r="O180" s="470"/>
      <c r="P180" s="470"/>
      <c r="Q180" s="470"/>
      <c r="R180" s="470"/>
      <c r="S180" s="470"/>
      <c r="T180" s="470"/>
      <c r="U180" s="470"/>
      <c r="V180" s="470"/>
      <c r="W180" s="470"/>
      <c r="X180" s="470"/>
      <c r="Y180" s="470"/>
    </row>
    <row r="181" spans="3:25">
      <c r="C181" s="470"/>
      <c r="D181" s="470"/>
      <c r="E181" s="470"/>
      <c r="F181" s="470"/>
      <c r="G181" s="470"/>
      <c r="H181" s="470"/>
      <c r="I181" s="470"/>
      <c r="J181" s="470"/>
      <c r="K181" s="470"/>
      <c r="L181" s="470"/>
      <c r="M181" s="470"/>
      <c r="N181" s="470"/>
      <c r="O181" s="470"/>
      <c r="P181" s="470"/>
      <c r="Q181" s="470"/>
      <c r="R181" s="470"/>
      <c r="S181" s="470"/>
      <c r="T181" s="470"/>
      <c r="U181" s="470"/>
      <c r="V181" s="470"/>
      <c r="W181" s="470"/>
      <c r="X181" s="470"/>
      <c r="Y181" s="470"/>
    </row>
    <row r="182" spans="3:25">
      <c r="C182" s="470"/>
      <c r="D182" s="470"/>
      <c r="E182" s="470"/>
      <c r="F182" s="470"/>
      <c r="G182" s="470"/>
      <c r="H182" s="470"/>
      <c r="I182" s="470"/>
      <c r="J182" s="470"/>
      <c r="K182" s="470"/>
      <c r="L182" s="470"/>
      <c r="M182" s="470"/>
      <c r="N182" s="470"/>
      <c r="O182" s="470"/>
      <c r="P182" s="470"/>
      <c r="Q182" s="470"/>
      <c r="R182" s="470"/>
      <c r="S182" s="470"/>
      <c r="T182" s="470"/>
      <c r="U182" s="470"/>
      <c r="V182" s="470"/>
      <c r="W182" s="470"/>
      <c r="X182" s="470"/>
      <c r="Y182" s="470"/>
    </row>
    <row r="183" spans="3:25">
      <c r="C183" s="470"/>
      <c r="D183" s="470"/>
      <c r="E183" s="470"/>
      <c r="F183" s="470"/>
      <c r="G183" s="470"/>
      <c r="H183" s="470"/>
      <c r="I183" s="470"/>
      <c r="J183" s="470"/>
      <c r="K183" s="470"/>
      <c r="L183" s="470"/>
      <c r="M183" s="470"/>
      <c r="N183" s="470"/>
      <c r="O183" s="470"/>
      <c r="P183" s="470"/>
      <c r="Q183" s="470"/>
      <c r="R183" s="470"/>
      <c r="S183" s="470"/>
      <c r="T183" s="470"/>
      <c r="U183" s="470"/>
      <c r="V183" s="470"/>
      <c r="W183" s="470"/>
      <c r="X183" s="470"/>
      <c r="Y183" s="470"/>
    </row>
    <row r="184" spans="3:25">
      <c r="C184" s="470"/>
      <c r="D184" s="470"/>
      <c r="E184" s="470"/>
      <c r="F184" s="470"/>
      <c r="G184" s="470"/>
      <c r="H184" s="470"/>
      <c r="I184" s="470"/>
      <c r="J184" s="470"/>
      <c r="K184" s="470"/>
      <c r="L184" s="470"/>
      <c r="M184" s="470"/>
      <c r="N184" s="470"/>
      <c r="O184" s="470"/>
      <c r="P184" s="470"/>
      <c r="Q184" s="470"/>
      <c r="R184" s="470"/>
      <c r="S184" s="470"/>
      <c r="T184" s="470"/>
      <c r="U184" s="470"/>
      <c r="V184" s="470"/>
      <c r="W184" s="470"/>
      <c r="X184" s="470"/>
      <c r="Y184" s="470"/>
    </row>
    <row r="185" spans="3:25">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row>
    <row r="186" spans="3:25">
      <c r="C186" s="470"/>
      <c r="D186" s="470"/>
      <c r="E186" s="470"/>
      <c r="F186" s="470"/>
      <c r="G186" s="470"/>
      <c r="H186" s="470"/>
      <c r="I186" s="470"/>
      <c r="J186" s="470"/>
      <c r="K186" s="470"/>
      <c r="L186" s="470"/>
      <c r="M186" s="470"/>
      <c r="N186" s="470"/>
      <c r="O186" s="470"/>
      <c r="P186" s="470"/>
      <c r="Q186" s="470"/>
      <c r="R186" s="470"/>
      <c r="S186" s="470"/>
      <c r="T186" s="470"/>
      <c r="U186" s="470"/>
      <c r="V186" s="470"/>
      <c r="W186" s="470"/>
      <c r="X186" s="470"/>
      <c r="Y186" s="470"/>
    </row>
    <row r="187" spans="3:25">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row>
    <row r="188" spans="3:25">
      <c r="C188" s="470"/>
      <c r="D188" s="470"/>
      <c r="E188" s="470"/>
      <c r="F188" s="470"/>
      <c r="G188" s="470"/>
      <c r="H188" s="470"/>
      <c r="I188" s="470"/>
      <c r="J188" s="470"/>
      <c r="K188" s="470"/>
      <c r="L188" s="470"/>
      <c r="M188" s="470"/>
      <c r="N188" s="470"/>
      <c r="O188" s="470"/>
      <c r="P188" s="470"/>
      <c r="Q188" s="470"/>
      <c r="R188" s="470"/>
      <c r="S188" s="470"/>
      <c r="T188" s="470"/>
      <c r="U188" s="470"/>
      <c r="V188" s="470"/>
      <c r="W188" s="470"/>
      <c r="X188" s="470"/>
      <c r="Y188" s="470"/>
    </row>
    <row r="189" spans="3:25">
      <c r="C189" s="470"/>
      <c r="D189" s="470"/>
      <c r="E189" s="470"/>
      <c r="F189" s="470"/>
      <c r="G189" s="470"/>
      <c r="H189" s="470"/>
      <c r="I189" s="470"/>
      <c r="J189" s="470"/>
      <c r="K189" s="470"/>
      <c r="L189" s="470"/>
      <c r="M189" s="470"/>
      <c r="N189" s="470"/>
      <c r="O189" s="470"/>
      <c r="P189" s="470"/>
      <c r="Q189" s="470"/>
      <c r="R189" s="470"/>
      <c r="S189" s="470"/>
      <c r="T189" s="470"/>
      <c r="U189" s="470"/>
      <c r="V189" s="470"/>
      <c r="W189" s="470"/>
      <c r="X189" s="470"/>
      <c r="Y189" s="470"/>
    </row>
    <row r="190" spans="3:25">
      <c r="C190" s="470"/>
      <c r="D190" s="470"/>
      <c r="E190" s="470"/>
      <c r="F190" s="470"/>
      <c r="G190" s="470"/>
      <c r="H190" s="470"/>
      <c r="I190" s="470"/>
      <c r="J190" s="470"/>
      <c r="K190" s="470"/>
      <c r="L190" s="470"/>
      <c r="M190" s="470"/>
      <c r="N190" s="470"/>
      <c r="O190" s="470"/>
      <c r="P190" s="470"/>
      <c r="Q190" s="470"/>
      <c r="R190" s="470"/>
      <c r="S190" s="470"/>
      <c r="T190" s="470"/>
      <c r="U190" s="470"/>
      <c r="V190" s="470"/>
      <c r="W190" s="470"/>
      <c r="X190" s="470"/>
      <c r="Y190" s="470"/>
    </row>
    <row r="191" spans="3:25">
      <c r="C191" s="470"/>
      <c r="D191" s="470"/>
      <c r="E191" s="470"/>
      <c r="F191" s="470"/>
      <c r="G191" s="470"/>
      <c r="H191" s="470"/>
      <c r="I191" s="470"/>
      <c r="J191" s="470"/>
      <c r="K191" s="470"/>
      <c r="L191" s="470"/>
      <c r="M191" s="470"/>
      <c r="N191" s="470"/>
      <c r="O191" s="470"/>
      <c r="P191" s="470"/>
      <c r="Q191" s="470"/>
      <c r="R191" s="470"/>
      <c r="S191" s="470"/>
      <c r="T191" s="470"/>
      <c r="U191" s="470"/>
      <c r="V191" s="470"/>
      <c r="W191" s="470"/>
      <c r="X191" s="470"/>
      <c r="Y191" s="470"/>
    </row>
    <row r="192" spans="3:25">
      <c r="C192" s="470"/>
      <c r="D192" s="470"/>
      <c r="E192" s="470"/>
      <c r="F192" s="470"/>
      <c r="G192" s="470"/>
      <c r="H192" s="470"/>
      <c r="I192" s="470"/>
      <c r="J192" s="470"/>
      <c r="K192" s="470"/>
      <c r="L192" s="470"/>
      <c r="M192" s="470"/>
      <c r="N192" s="470"/>
      <c r="O192" s="470"/>
      <c r="P192" s="470"/>
      <c r="Q192" s="470"/>
      <c r="R192" s="470"/>
      <c r="S192" s="470"/>
      <c r="T192" s="470"/>
      <c r="U192" s="470"/>
      <c r="V192" s="470"/>
      <c r="W192" s="470"/>
      <c r="X192" s="470"/>
      <c r="Y192" s="470"/>
    </row>
    <row r="193" spans="3:25">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row>
    <row r="194" spans="3:25">
      <c r="C194" s="470"/>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row>
    <row r="195" spans="3:25">
      <c r="C195" s="470"/>
      <c r="D195" s="470"/>
      <c r="E195" s="470"/>
      <c r="F195" s="470"/>
      <c r="G195" s="470"/>
      <c r="H195" s="470"/>
      <c r="I195" s="470"/>
      <c r="J195" s="470"/>
      <c r="K195" s="470"/>
      <c r="L195" s="470"/>
      <c r="M195" s="470"/>
      <c r="N195" s="470"/>
      <c r="O195" s="470"/>
      <c r="P195" s="470"/>
      <c r="Q195" s="470"/>
      <c r="R195" s="470"/>
      <c r="S195" s="470"/>
      <c r="T195" s="470"/>
      <c r="U195" s="470"/>
      <c r="V195" s="470"/>
      <c r="W195" s="470"/>
      <c r="X195" s="470"/>
      <c r="Y195" s="470"/>
    </row>
    <row r="196" spans="3:25">
      <c r="C196" s="470"/>
      <c r="D196" s="470"/>
      <c r="E196" s="470"/>
      <c r="F196" s="470"/>
      <c r="G196" s="470"/>
      <c r="H196" s="470"/>
      <c r="I196" s="470"/>
      <c r="J196" s="470"/>
      <c r="K196" s="470"/>
      <c r="L196" s="470"/>
      <c r="M196" s="470"/>
      <c r="N196" s="470"/>
      <c r="O196" s="470"/>
      <c r="P196" s="470"/>
      <c r="Q196" s="470"/>
      <c r="R196" s="470"/>
      <c r="S196" s="470"/>
      <c r="T196" s="470"/>
      <c r="U196" s="470"/>
      <c r="V196" s="470"/>
      <c r="W196" s="470"/>
      <c r="X196" s="470"/>
      <c r="Y196" s="470"/>
    </row>
    <row r="197" spans="3:25">
      <c r="C197" s="470"/>
      <c r="D197" s="470"/>
      <c r="E197" s="470"/>
      <c r="F197" s="470"/>
      <c r="G197" s="470"/>
      <c r="H197" s="470"/>
      <c r="I197" s="470"/>
      <c r="J197" s="470"/>
      <c r="K197" s="470"/>
      <c r="L197" s="470"/>
      <c r="M197" s="470"/>
      <c r="N197" s="470"/>
      <c r="O197" s="470"/>
      <c r="P197" s="470"/>
      <c r="Q197" s="470"/>
      <c r="R197" s="470"/>
      <c r="S197" s="470"/>
      <c r="T197" s="470"/>
      <c r="U197" s="470"/>
      <c r="V197" s="470"/>
      <c r="W197" s="470"/>
      <c r="X197" s="470"/>
      <c r="Y197" s="470"/>
    </row>
    <row r="198" spans="3:25">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row>
    <row r="199" spans="3:25">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row>
    <row r="200" spans="3:25">
      <c r="C200" s="470"/>
      <c r="D200" s="470"/>
      <c r="E200" s="470"/>
      <c r="F200" s="470"/>
      <c r="G200" s="470"/>
      <c r="H200" s="470"/>
      <c r="I200" s="470"/>
      <c r="J200" s="470"/>
      <c r="K200" s="470"/>
      <c r="L200" s="470"/>
      <c r="M200" s="470"/>
      <c r="N200" s="470"/>
      <c r="O200" s="470"/>
      <c r="P200" s="470"/>
      <c r="Q200" s="470"/>
      <c r="R200" s="470"/>
      <c r="S200" s="470"/>
      <c r="T200" s="470"/>
      <c r="U200" s="470"/>
      <c r="V200" s="470"/>
      <c r="W200" s="470"/>
      <c r="X200" s="470"/>
      <c r="Y200" s="470"/>
    </row>
    <row r="201" spans="3:25">
      <c r="C201" s="470"/>
      <c r="D201" s="470"/>
      <c r="E201" s="470"/>
      <c r="F201" s="470"/>
      <c r="G201" s="470"/>
      <c r="H201" s="470"/>
      <c r="I201" s="470"/>
      <c r="J201" s="470"/>
      <c r="K201" s="470"/>
      <c r="L201" s="470"/>
      <c r="M201" s="470"/>
      <c r="N201" s="470"/>
      <c r="O201" s="470"/>
      <c r="P201" s="470"/>
      <c r="Q201" s="470"/>
      <c r="R201" s="470"/>
      <c r="S201" s="470"/>
      <c r="T201" s="470"/>
      <c r="U201" s="470"/>
      <c r="V201" s="470"/>
      <c r="W201" s="470"/>
      <c r="X201" s="470"/>
      <c r="Y201" s="470"/>
    </row>
    <row r="202" spans="3:25">
      <c r="C202" s="470"/>
      <c r="D202" s="470"/>
      <c r="E202" s="470"/>
      <c r="F202" s="470"/>
      <c r="G202" s="470"/>
      <c r="H202" s="470"/>
      <c r="I202" s="470"/>
      <c r="J202" s="470"/>
      <c r="K202" s="470"/>
      <c r="L202" s="470"/>
      <c r="M202" s="470"/>
      <c r="N202" s="470"/>
      <c r="O202" s="470"/>
      <c r="P202" s="470"/>
      <c r="Q202" s="470"/>
      <c r="R202" s="470"/>
      <c r="S202" s="470"/>
      <c r="T202" s="470"/>
      <c r="U202" s="470"/>
      <c r="V202" s="470"/>
      <c r="W202" s="470"/>
      <c r="X202" s="470"/>
      <c r="Y202" s="470"/>
    </row>
    <row r="203" spans="3:25">
      <c r="C203" s="470"/>
      <c r="D203" s="470"/>
      <c r="E203" s="470"/>
      <c r="F203" s="470"/>
      <c r="G203" s="470"/>
      <c r="H203" s="470"/>
      <c r="I203" s="470"/>
      <c r="J203" s="470"/>
      <c r="K203" s="470"/>
      <c r="L203" s="470"/>
      <c r="M203" s="470"/>
      <c r="N203" s="470"/>
      <c r="O203" s="470"/>
      <c r="P203" s="470"/>
      <c r="Q203" s="470"/>
      <c r="R203" s="470"/>
      <c r="S203" s="470"/>
      <c r="T203" s="470"/>
      <c r="U203" s="470"/>
      <c r="V203" s="470"/>
      <c r="W203" s="470"/>
      <c r="X203" s="470"/>
      <c r="Y203" s="470"/>
    </row>
    <row r="204" spans="3:25">
      <c r="C204" s="470"/>
      <c r="D204" s="470"/>
      <c r="E204" s="470"/>
      <c r="F204" s="470"/>
      <c r="G204" s="470"/>
      <c r="H204" s="470"/>
      <c r="I204" s="470"/>
      <c r="J204" s="470"/>
      <c r="K204" s="470"/>
      <c r="L204" s="470"/>
      <c r="M204" s="470"/>
      <c r="N204" s="470"/>
      <c r="O204" s="470"/>
      <c r="P204" s="470"/>
      <c r="Q204" s="470"/>
      <c r="R204" s="470"/>
      <c r="S204" s="470"/>
      <c r="T204" s="470"/>
      <c r="U204" s="470"/>
      <c r="V204" s="470"/>
      <c r="W204" s="470"/>
      <c r="X204" s="470"/>
      <c r="Y204" s="470"/>
    </row>
    <row r="205" spans="3:25">
      <c r="C205" s="470"/>
      <c r="D205" s="470"/>
      <c r="E205" s="470"/>
      <c r="F205" s="470"/>
      <c r="G205" s="470"/>
      <c r="H205" s="470"/>
      <c r="I205" s="470"/>
      <c r="J205" s="470"/>
      <c r="K205" s="470"/>
      <c r="L205" s="470"/>
      <c r="M205" s="470"/>
      <c r="N205" s="470"/>
      <c r="O205" s="470"/>
      <c r="P205" s="470"/>
      <c r="Q205" s="470"/>
      <c r="R205" s="470"/>
      <c r="S205" s="470"/>
      <c r="T205" s="470"/>
      <c r="U205" s="470"/>
      <c r="V205" s="470"/>
      <c r="W205" s="470"/>
      <c r="X205" s="470"/>
      <c r="Y205" s="470"/>
    </row>
    <row r="206" spans="3:25">
      <c r="C206" s="470"/>
      <c r="D206" s="470"/>
      <c r="E206" s="470"/>
      <c r="F206" s="470"/>
      <c r="G206" s="470"/>
      <c r="H206" s="470"/>
      <c r="I206" s="470"/>
      <c r="J206" s="470"/>
      <c r="K206" s="470"/>
      <c r="L206" s="470"/>
      <c r="M206" s="470"/>
      <c r="N206" s="470"/>
      <c r="O206" s="470"/>
      <c r="P206" s="470"/>
      <c r="Q206" s="470"/>
      <c r="R206" s="470"/>
      <c r="S206" s="470"/>
      <c r="T206" s="470"/>
      <c r="U206" s="470"/>
      <c r="V206" s="470"/>
      <c r="W206" s="470"/>
      <c r="X206" s="470"/>
      <c r="Y206" s="470"/>
    </row>
    <row r="207" spans="3:25">
      <c r="C207" s="470"/>
      <c r="D207" s="470"/>
      <c r="E207" s="470"/>
      <c r="F207" s="470"/>
      <c r="G207" s="470"/>
      <c r="H207" s="470"/>
      <c r="I207" s="470"/>
      <c r="J207" s="470"/>
      <c r="K207" s="470"/>
      <c r="L207" s="470"/>
      <c r="M207" s="470"/>
      <c r="N207" s="470"/>
      <c r="O207" s="470"/>
      <c r="P207" s="470"/>
      <c r="Q207" s="470"/>
      <c r="R207" s="470"/>
      <c r="S207" s="470"/>
      <c r="T207" s="470"/>
      <c r="U207" s="470"/>
      <c r="V207" s="470"/>
      <c r="W207" s="470"/>
      <c r="X207" s="470"/>
      <c r="Y207" s="470"/>
    </row>
    <row r="208" spans="3:25">
      <c r="C208" s="470"/>
      <c r="D208" s="470"/>
      <c r="E208" s="470"/>
      <c r="F208" s="470"/>
      <c r="G208" s="470"/>
      <c r="H208" s="470"/>
      <c r="I208" s="470"/>
      <c r="J208" s="470"/>
      <c r="K208" s="470"/>
      <c r="L208" s="470"/>
      <c r="M208" s="470"/>
      <c r="N208" s="470"/>
      <c r="O208" s="470"/>
      <c r="P208" s="470"/>
      <c r="Q208" s="470"/>
      <c r="R208" s="470"/>
      <c r="S208" s="470"/>
      <c r="T208" s="470"/>
      <c r="U208" s="470"/>
      <c r="V208" s="470"/>
      <c r="W208" s="470"/>
      <c r="X208" s="470"/>
      <c r="Y208" s="470"/>
    </row>
    <row r="209" spans="3:25">
      <c r="C209" s="470"/>
      <c r="D209" s="470"/>
      <c r="E209" s="470"/>
      <c r="F209" s="470"/>
      <c r="G209" s="470"/>
      <c r="H209" s="470"/>
      <c r="I209" s="470"/>
      <c r="J209" s="470"/>
      <c r="K209" s="470"/>
      <c r="L209" s="470"/>
      <c r="M209" s="470"/>
      <c r="N209" s="470"/>
      <c r="O209" s="470"/>
      <c r="P209" s="470"/>
      <c r="Q209" s="470"/>
      <c r="R209" s="470"/>
      <c r="S209" s="470"/>
      <c r="T209" s="470"/>
      <c r="U209" s="470"/>
      <c r="V209" s="470"/>
      <c r="W209" s="470"/>
      <c r="X209" s="470"/>
      <c r="Y209" s="470"/>
    </row>
    <row r="210" spans="3:25">
      <c r="C210" s="470"/>
      <c r="D210" s="470"/>
      <c r="E210" s="470"/>
      <c r="F210" s="470"/>
      <c r="G210" s="470"/>
      <c r="H210" s="470"/>
      <c r="I210" s="470"/>
      <c r="J210" s="470"/>
      <c r="K210" s="470"/>
      <c r="L210" s="470"/>
      <c r="M210" s="470"/>
      <c r="N210" s="470"/>
      <c r="O210" s="470"/>
      <c r="P210" s="470"/>
      <c r="Q210" s="470"/>
      <c r="R210" s="470"/>
      <c r="S210" s="470"/>
      <c r="T210" s="470"/>
      <c r="U210" s="470"/>
      <c r="V210" s="470"/>
      <c r="W210" s="470"/>
      <c r="X210" s="470"/>
      <c r="Y210" s="470"/>
    </row>
    <row r="211" spans="3:25">
      <c r="C211" s="470"/>
      <c r="D211" s="470"/>
      <c r="E211" s="470"/>
      <c r="F211" s="470"/>
      <c r="G211" s="470"/>
      <c r="H211" s="470"/>
      <c r="I211" s="470"/>
      <c r="J211" s="470"/>
      <c r="K211" s="470"/>
      <c r="L211" s="470"/>
      <c r="M211" s="470"/>
      <c r="N211" s="470"/>
      <c r="O211" s="470"/>
      <c r="P211" s="470"/>
      <c r="Q211" s="470"/>
      <c r="R211" s="470"/>
      <c r="S211" s="470"/>
      <c r="T211" s="470"/>
      <c r="U211" s="470"/>
      <c r="V211" s="470"/>
      <c r="W211" s="470"/>
      <c r="X211" s="470"/>
      <c r="Y211" s="470"/>
    </row>
    <row r="212" spans="3:25">
      <c r="C212" s="470"/>
      <c r="D212" s="470"/>
      <c r="E212" s="470"/>
      <c r="F212" s="470"/>
      <c r="G212" s="470"/>
      <c r="H212" s="470"/>
      <c r="I212" s="470"/>
      <c r="J212" s="470"/>
      <c r="K212" s="470"/>
      <c r="L212" s="470"/>
      <c r="M212" s="470"/>
      <c r="N212" s="470"/>
      <c r="O212" s="470"/>
      <c r="P212" s="470"/>
      <c r="Q212" s="470"/>
      <c r="R212" s="470"/>
      <c r="S212" s="470"/>
      <c r="T212" s="470"/>
      <c r="U212" s="470"/>
      <c r="V212" s="470"/>
      <c r="W212" s="470"/>
      <c r="X212" s="470"/>
      <c r="Y212" s="470"/>
    </row>
    <row r="213" spans="3:25">
      <c r="C213" s="470"/>
      <c r="D213" s="470"/>
      <c r="E213" s="470"/>
      <c r="F213" s="470"/>
      <c r="G213" s="470"/>
      <c r="H213" s="470"/>
      <c r="I213" s="470"/>
      <c r="J213" s="470"/>
      <c r="K213" s="470"/>
      <c r="L213" s="470"/>
      <c r="M213" s="470"/>
      <c r="N213" s="470"/>
      <c r="O213" s="470"/>
      <c r="P213" s="470"/>
      <c r="Q213" s="470"/>
      <c r="R213" s="470"/>
      <c r="S213" s="470"/>
      <c r="T213" s="470"/>
      <c r="U213" s="470"/>
      <c r="V213" s="470"/>
      <c r="W213" s="470"/>
      <c r="X213" s="470"/>
      <c r="Y213" s="470"/>
    </row>
    <row r="214" spans="3:25">
      <c r="C214" s="470"/>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row>
    <row r="215" spans="3:25">
      <c r="C215" s="470"/>
      <c r="D215" s="470"/>
      <c r="E215" s="470"/>
      <c r="F215" s="470"/>
      <c r="G215" s="470"/>
      <c r="H215" s="470"/>
      <c r="I215" s="470"/>
      <c r="J215" s="470"/>
      <c r="K215" s="470"/>
      <c r="L215" s="470"/>
      <c r="M215" s="470"/>
      <c r="N215" s="470"/>
      <c r="O215" s="470"/>
      <c r="P215" s="470"/>
      <c r="Q215" s="470"/>
      <c r="R215" s="470"/>
      <c r="S215" s="470"/>
      <c r="T215" s="470"/>
      <c r="U215" s="470"/>
      <c r="V215" s="470"/>
      <c r="W215" s="470"/>
      <c r="X215" s="470"/>
      <c r="Y215" s="470"/>
    </row>
    <row r="216" spans="3:25">
      <c r="C216" s="470"/>
      <c r="D216" s="470"/>
      <c r="E216" s="470"/>
      <c r="F216" s="470"/>
      <c r="G216" s="470"/>
      <c r="H216" s="470"/>
      <c r="I216" s="470"/>
      <c r="J216" s="470"/>
      <c r="K216" s="470"/>
      <c r="L216" s="470"/>
      <c r="M216" s="470"/>
      <c r="N216" s="470"/>
      <c r="O216" s="470"/>
      <c r="P216" s="470"/>
      <c r="Q216" s="470"/>
      <c r="R216" s="470"/>
      <c r="S216" s="470"/>
      <c r="T216" s="470"/>
      <c r="U216" s="470"/>
      <c r="V216" s="470"/>
      <c r="W216" s="470"/>
      <c r="X216" s="470"/>
      <c r="Y216" s="470"/>
    </row>
    <row r="217" spans="3:25">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row>
    <row r="218" spans="3:25">
      <c r="C218" s="470"/>
      <c r="D218" s="470"/>
      <c r="E218" s="470"/>
      <c r="F218" s="470"/>
      <c r="G218" s="470"/>
      <c r="H218" s="470"/>
      <c r="I218" s="470"/>
      <c r="J218" s="470"/>
      <c r="K218" s="470"/>
      <c r="L218" s="470"/>
      <c r="M218" s="470"/>
      <c r="N218" s="470"/>
      <c r="O218" s="470"/>
      <c r="P218" s="470"/>
      <c r="Q218" s="470"/>
      <c r="R218" s="470"/>
      <c r="S218" s="470"/>
      <c r="T218" s="470"/>
      <c r="U218" s="470"/>
      <c r="V218" s="470"/>
      <c r="W218" s="470"/>
      <c r="X218" s="470"/>
      <c r="Y218" s="470"/>
    </row>
    <row r="219" spans="3:25">
      <c r="C219" s="470"/>
      <c r="D219" s="470"/>
      <c r="E219" s="470"/>
      <c r="F219" s="470"/>
      <c r="G219" s="470"/>
      <c r="H219" s="470"/>
      <c r="I219" s="470"/>
      <c r="J219" s="470"/>
      <c r="K219" s="470"/>
      <c r="L219" s="470"/>
      <c r="M219" s="470"/>
      <c r="N219" s="470"/>
      <c r="O219" s="470"/>
      <c r="P219" s="470"/>
      <c r="Q219" s="470"/>
      <c r="R219" s="470"/>
      <c r="S219" s="470"/>
      <c r="T219" s="470"/>
      <c r="U219" s="470"/>
      <c r="V219" s="470"/>
      <c r="W219" s="470"/>
      <c r="X219" s="470"/>
      <c r="Y219" s="470"/>
    </row>
    <row r="220" spans="3:25">
      <c r="C220" s="470"/>
      <c r="D220" s="470"/>
      <c r="E220" s="470"/>
      <c r="F220" s="470"/>
      <c r="G220" s="470"/>
      <c r="H220" s="470"/>
      <c r="I220" s="470"/>
      <c r="J220" s="470"/>
      <c r="K220" s="470"/>
      <c r="L220" s="470"/>
      <c r="M220" s="470"/>
      <c r="N220" s="470"/>
      <c r="O220" s="470"/>
      <c r="P220" s="470"/>
      <c r="Q220" s="470"/>
      <c r="R220" s="470"/>
      <c r="S220" s="470"/>
      <c r="T220" s="470"/>
      <c r="U220" s="470"/>
      <c r="V220" s="470"/>
      <c r="W220" s="470"/>
      <c r="X220" s="470"/>
      <c r="Y220" s="470"/>
    </row>
    <row r="221" spans="3:25">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row>
    <row r="222" spans="3:25">
      <c r="C222" s="470"/>
      <c r="D222" s="470"/>
      <c r="E222" s="470"/>
      <c r="F222" s="470"/>
      <c r="G222" s="470"/>
      <c r="H222" s="470"/>
      <c r="I222" s="470"/>
      <c r="J222" s="470"/>
      <c r="K222" s="470"/>
      <c r="L222" s="470"/>
      <c r="M222" s="470"/>
      <c r="N222" s="470"/>
      <c r="O222" s="470"/>
      <c r="P222" s="470"/>
      <c r="Q222" s="470"/>
      <c r="R222" s="470"/>
      <c r="S222" s="470"/>
      <c r="T222" s="470"/>
      <c r="U222" s="470"/>
      <c r="V222" s="470"/>
      <c r="W222" s="470"/>
      <c r="X222" s="470"/>
      <c r="Y222" s="470"/>
    </row>
    <row r="223" spans="3:25">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row>
    <row r="224" spans="3:25">
      <c r="C224" s="470"/>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row>
    <row r="225" spans="3:25">
      <c r="C225" s="470"/>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row>
    <row r="226" spans="3:25">
      <c r="C226" s="470"/>
      <c r="D226" s="470"/>
      <c r="E226" s="470"/>
      <c r="F226" s="470"/>
      <c r="G226" s="470"/>
      <c r="H226" s="470"/>
      <c r="I226" s="470"/>
      <c r="J226" s="470"/>
      <c r="K226" s="470"/>
      <c r="L226" s="470"/>
      <c r="M226" s="470"/>
      <c r="N226" s="470"/>
      <c r="O226" s="470"/>
      <c r="P226" s="470"/>
      <c r="Q226" s="470"/>
      <c r="R226" s="470"/>
      <c r="S226" s="470"/>
      <c r="T226" s="470"/>
      <c r="U226" s="470"/>
      <c r="V226" s="470"/>
      <c r="W226" s="470"/>
      <c r="X226" s="470"/>
      <c r="Y226" s="470"/>
    </row>
    <row r="227" spans="3:25">
      <c r="C227" s="470"/>
      <c r="D227" s="470"/>
      <c r="E227" s="470"/>
      <c r="F227" s="470"/>
      <c r="G227" s="470"/>
      <c r="H227" s="470"/>
      <c r="I227" s="470"/>
      <c r="J227" s="470"/>
      <c r="K227" s="470"/>
      <c r="L227" s="470"/>
      <c r="M227" s="470"/>
      <c r="N227" s="470"/>
      <c r="O227" s="470"/>
      <c r="P227" s="470"/>
      <c r="Q227" s="470"/>
      <c r="R227" s="470"/>
      <c r="S227" s="470"/>
      <c r="T227" s="470"/>
      <c r="U227" s="470"/>
      <c r="V227" s="470"/>
      <c r="W227" s="470"/>
      <c r="X227" s="470"/>
      <c r="Y227" s="470"/>
    </row>
    <row r="228" spans="3:25">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row>
    <row r="229" spans="3:25">
      <c r="C229" s="470"/>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row>
    <row r="230" spans="3:25">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row>
    <row r="231" spans="3:25">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row>
    <row r="232" spans="3:25">
      <c r="C232" s="470"/>
      <c r="D232" s="470"/>
      <c r="E232" s="470"/>
      <c r="F232" s="470"/>
      <c r="G232" s="470"/>
      <c r="H232" s="470"/>
      <c r="I232" s="470"/>
      <c r="J232" s="470"/>
      <c r="K232" s="470"/>
      <c r="L232" s="470"/>
      <c r="M232" s="470"/>
      <c r="N232" s="470"/>
      <c r="O232" s="470"/>
      <c r="P232" s="470"/>
      <c r="Q232" s="470"/>
      <c r="R232" s="470"/>
      <c r="S232" s="470"/>
      <c r="T232" s="470"/>
      <c r="U232" s="470"/>
      <c r="V232" s="470"/>
      <c r="W232" s="470"/>
      <c r="X232" s="470"/>
      <c r="Y232" s="470"/>
    </row>
    <row r="233" spans="3:25">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row>
    <row r="234" spans="3:25">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row>
    <row r="235" spans="3:25">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row>
    <row r="236" spans="3:25">
      <c r="C236" s="470"/>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row>
    <row r="237" spans="3:25">
      <c r="C237" s="470"/>
      <c r="D237" s="470"/>
      <c r="E237" s="470"/>
      <c r="F237" s="470"/>
      <c r="G237" s="470"/>
      <c r="H237" s="470"/>
      <c r="I237" s="470"/>
      <c r="J237" s="470"/>
      <c r="K237" s="470"/>
      <c r="L237" s="470"/>
      <c r="M237" s="470"/>
      <c r="N237" s="470"/>
      <c r="O237" s="470"/>
      <c r="P237" s="470"/>
      <c r="Q237" s="470"/>
      <c r="R237" s="470"/>
      <c r="S237" s="470"/>
      <c r="T237" s="470"/>
      <c r="U237" s="470"/>
      <c r="V237" s="470"/>
      <c r="W237" s="470"/>
      <c r="X237" s="470"/>
      <c r="Y237" s="470"/>
    </row>
    <row r="238" spans="3:25">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row>
    <row r="239" spans="3:25">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row>
    <row r="240" spans="3:25">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row>
    <row r="241" spans="3:25">
      <c r="C241" s="470"/>
      <c r="D241" s="470"/>
      <c r="E241" s="470"/>
      <c r="F241" s="470"/>
      <c r="G241" s="470"/>
      <c r="H241" s="470"/>
      <c r="I241" s="470"/>
      <c r="J241" s="470"/>
      <c r="K241" s="470"/>
      <c r="L241" s="470"/>
      <c r="M241" s="470"/>
      <c r="N241" s="470"/>
      <c r="O241" s="470"/>
      <c r="P241" s="470"/>
      <c r="Q241" s="470"/>
      <c r="R241" s="470"/>
      <c r="S241" s="470"/>
      <c r="T241" s="470"/>
      <c r="U241" s="470"/>
      <c r="V241" s="470"/>
      <c r="W241" s="470"/>
      <c r="X241" s="470"/>
      <c r="Y241" s="470"/>
    </row>
    <row r="242" spans="3:25">
      <c r="C242" s="470"/>
      <c r="D242" s="470"/>
      <c r="E242" s="470"/>
      <c r="F242" s="470"/>
      <c r="G242" s="470"/>
      <c r="H242" s="470"/>
      <c r="I242" s="470"/>
      <c r="J242" s="470"/>
      <c r="K242" s="470"/>
      <c r="L242" s="470"/>
      <c r="M242" s="470"/>
      <c r="N242" s="470"/>
      <c r="O242" s="470"/>
      <c r="P242" s="470"/>
      <c r="Q242" s="470"/>
      <c r="R242" s="470"/>
      <c r="S242" s="470"/>
      <c r="T242" s="470"/>
      <c r="U242" s="470"/>
      <c r="V242" s="470"/>
      <c r="W242" s="470"/>
      <c r="X242" s="470"/>
      <c r="Y242" s="470"/>
    </row>
    <row r="243" spans="3:25">
      <c r="C243" s="470"/>
      <c r="D243" s="470"/>
      <c r="E243" s="470"/>
      <c r="F243" s="470"/>
      <c r="G243" s="470"/>
      <c r="H243" s="470"/>
      <c r="I243" s="470"/>
      <c r="J243" s="470"/>
      <c r="K243" s="470"/>
      <c r="L243" s="470"/>
      <c r="M243" s="470"/>
      <c r="N243" s="470"/>
      <c r="O243" s="470"/>
      <c r="P243" s="470"/>
      <c r="Q243" s="470"/>
      <c r="R243" s="470"/>
      <c r="S243" s="470"/>
      <c r="T243" s="470"/>
      <c r="U243" s="470"/>
      <c r="V243" s="470"/>
      <c r="W243" s="470"/>
      <c r="X243" s="470"/>
      <c r="Y243" s="470"/>
    </row>
    <row r="244" spans="3:25">
      <c r="C244" s="470"/>
      <c r="D244" s="470"/>
      <c r="E244" s="470"/>
      <c r="F244" s="470"/>
      <c r="G244" s="470"/>
      <c r="H244" s="470"/>
      <c r="I244" s="470"/>
      <c r="J244" s="470"/>
      <c r="K244" s="470"/>
      <c r="L244" s="470"/>
      <c r="M244" s="470"/>
      <c r="N244" s="470"/>
      <c r="O244" s="470"/>
      <c r="P244" s="470"/>
      <c r="Q244" s="470"/>
      <c r="R244" s="470"/>
      <c r="S244" s="470"/>
      <c r="T244" s="470"/>
      <c r="U244" s="470"/>
      <c r="V244" s="470"/>
      <c r="W244" s="470"/>
      <c r="X244" s="470"/>
      <c r="Y244" s="470"/>
    </row>
    <row r="245" spans="3:25">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row>
    <row r="246" spans="3:25">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row>
    <row r="247" spans="3:25">
      <c r="C247" s="470"/>
      <c r="D247" s="470"/>
      <c r="E247" s="470"/>
      <c r="F247" s="470"/>
      <c r="G247" s="470"/>
      <c r="H247" s="470"/>
      <c r="I247" s="470"/>
      <c r="J247" s="470"/>
      <c r="K247" s="470"/>
      <c r="L247" s="470"/>
      <c r="M247" s="470"/>
      <c r="N247" s="470"/>
      <c r="O247" s="470"/>
      <c r="P247" s="470"/>
      <c r="Q247" s="470"/>
      <c r="R247" s="470"/>
      <c r="S247" s="470"/>
      <c r="T247" s="470"/>
      <c r="U247" s="470"/>
      <c r="V247" s="470"/>
      <c r="W247" s="470"/>
      <c r="X247" s="470"/>
      <c r="Y247" s="470"/>
    </row>
    <row r="248" spans="3:25">
      <c r="C248" s="470"/>
      <c r="D248" s="470"/>
      <c r="E248" s="470"/>
      <c r="F248" s="470"/>
      <c r="G248" s="470"/>
      <c r="H248" s="470"/>
      <c r="I248" s="470"/>
      <c r="J248" s="470"/>
      <c r="K248" s="470"/>
      <c r="L248" s="470"/>
      <c r="M248" s="470"/>
      <c r="N248" s="470"/>
      <c r="O248" s="470"/>
      <c r="P248" s="470"/>
      <c r="Q248" s="470"/>
      <c r="R248" s="470"/>
      <c r="S248" s="470"/>
      <c r="T248" s="470"/>
      <c r="U248" s="470"/>
      <c r="V248" s="470"/>
      <c r="W248" s="470"/>
      <c r="X248" s="470"/>
      <c r="Y248" s="470"/>
    </row>
    <row r="249" spans="3:25">
      <c r="C249" s="470"/>
      <c r="D249" s="470"/>
      <c r="E249" s="470"/>
      <c r="F249" s="470"/>
      <c r="G249" s="470"/>
      <c r="H249" s="470"/>
      <c r="I249" s="470"/>
      <c r="J249" s="470"/>
      <c r="K249" s="470"/>
      <c r="L249" s="470"/>
      <c r="M249" s="470"/>
      <c r="N249" s="470"/>
      <c r="O249" s="470"/>
      <c r="P249" s="470"/>
      <c r="Q249" s="470"/>
      <c r="R249" s="470"/>
      <c r="S249" s="470"/>
      <c r="T249" s="470"/>
      <c r="U249" s="470"/>
      <c r="V249" s="470"/>
      <c r="W249" s="470"/>
      <c r="X249" s="470"/>
      <c r="Y249" s="470"/>
    </row>
    <row r="250" spans="3:25">
      <c r="C250" s="470"/>
      <c r="D250" s="470"/>
      <c r="E250" s="470"/>
      <c r="F250" s="470"/>
      <c r="G250" s="470"/>
      <c r="H250" s="470"/>
      <c r="I250" s="470"/>
      <c r="J250" s="470"/>
      <c r="K250" s="470"/>
      <c r="L250" s="470"/>
      <c r="M250" s="470"/>
      <c r="N250" s="470"/>
      <c r="O250" s="470"/>
      <c r="P250" s="470"/>
      <c r="Q250" s="470"/>
      <c r="R250" s="470"/>
      <c r="S250" s="470"/>
      <c r="T250" s="470"/>
      <c r="U250" s="470"/>
      <c r="V250" s="470"/>
      <c r="W250" s="470"/>
      <c r="X250" s="470"/>
      <c r="Y250" s="470"/>
    </row>
    <row r="251" spans="3:25">
      <c r="C251" s="470"/>
      <c r="D251" s="470"/>
      <c r="E251" s="470"/>
      <c r="F251" s="470"/>
      <c r="G251" s="470"/>
      <c r="H251" s="470"/>
      <c r="I251" s="470"/>
      <c r="J251" s="470"/>
      <c r="K251" s="470"/>
      <c r="L251" s="470"/>
      <c r="M251" s="470"/>
      <c r="N251" s="470"/>
      <c r="O251" s="470"/>
      <c r="P251" s="470"/>
      <c r="Q251" s="470"/>
      <c r="R251" s="470"/>
      <c r="S251" s="470"/>
      <c r="T251" s="470"/>
      <c r="U251" s="470"/>
      <c r="V251" s="470"/>
      <c r="W251" s="470"/>
      <c r="X251" s="470"/>
      <c r="Y251" s="470"/>
    </row>
    <row r="252" spans="3:25">
      <c r="C252" s="470"/>
      <c r="D252" s="470"/>
      <c r="E252" s="470"/>
      <c r="F252" s="470"/>
      <c r="G252" s="470"/>
      <c r="H252" s="470"/>
      <c r="I252" s="470"/>
      <c r="J252" s="470"/>
      <c r="K252" s="470"/>
      <c r="L252" s="470"/>
      <c r="M252" s="470"/>
      <c r="N252" s="470"/>
      <c r="O252" s="470"/>
      <c r="P252" s="470"/>
      <c r="Q252" s="470"/>
      <c r="R252" s="470"/>
      <c r="S252" s="470"/>
      <c r="T252" s="470"/>
      <c r="U252" s="470"/>
      <c r="V252" s="470"/>
      <c r="W252" s="470"/>
      <c r="X252" s="470"/>
      <c r="Y252" s="470"/>
    </row>
    <row r="253" spans="3:25">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row>
    <row r="254" spans="3:25">
      <c r="C254" s="470"/>
      <c r="D254" s="470"/>
      <c r="E254" s="470"/>
      <c r="F254" s="470"/>
      <c r="G254" s="470"/>
      <c r="H254" s="470"/>
      <c r="I254" s="470"/>
      <c r="J254" s="470"/>
      <c r="K254" s="470"/>
      <c r="L254" s="470"/>
      <c r="M254" s="470"/>
      <c r="N254" s="470"/>
      <c r="O254" s="470"/>
      <c r="P254" s="470"/>
      <c r="Q254" s="470"/>
      <c r="R254" s="470"/>
      <c r="S254" s="470"/>
      <c r="T254" s="470"/>
      <c r="U254" s="470"/>
      <c r="V254" s="470"/>
      <c r="W254" s="470"/>
      <c r="X254" s="470"/>
      <c r="Y254" s="470"/>
    </row>
    <row r="255" spans="3:25">
      <c r="C255" s="470"/>
      <c r="D255" s="470"/>
      <c r="E255" s="470"/>
      <c r="F255" s="470"/>
      <c r="G255" s="470"/>
      <c r="H255" s="470"/>
      <c r="I255" s="470"/>
      <c r="J255" s="470"/>
      <c r="K255" s="470"/>
      <c r="L255" s="470"/>
      <c r="M255" s="470"/>
      <c r="N255" s="470"/>
      <c r="O255" s="470"/>
      <c r="P255" s="470"/>
      <c r="Q255" s="470"/>
      <c r="R255" s="470"/>
      <c r="S255" s="470"/>
      <c r="T255" s="470"/>
      <c r="U255" s="470"/>
      <c r="V255" s="470"/>
      <c r="W255" s="470"/>
      <c r="X255" s="470"/>
      <c r="Y255" s="470"/>
    </row>
    <row r="256" spans="3:25">
      <c r="C256" s="470"/>
      <c r="D256" s="470"/>
      <c r="E256" s="470"/>
      <c r="F256" s="470"/>
      <c r="G256" s="470"/>
      <c r="H256" s="470"/>
      <c r="I256" s="470"/>
      <c r="J256" s="470"/>
      <c r="K256" s="470"/>
      <c r="L256" s="470"/>
      <c r="M256" s="470"/>
      <c r="N256" s="470"/>
      <c r="O256" s="470"/>
      <c r="P256" s="470"/>
      <c r="Q256" s="470"/>
      <c r="R256" s="470"/>
      <c r="S256" s="470"/>
      <c r="T256" s="470"/>
      <c r="U256" s="470"/>
      <c r="V256" s="470"/>
      <c r="W256" s="470"/>
      <c r="X256" s="470"/>
      <c r="Y256" s="470"/>
    </row>
    <row r="257" spans="3:25">
      <c r="C257" s="470"/>
      <c r="D257" s="470"/>
      <c r="E257" s="470"/>
      <c r="F257" s="470"/>
      <c r="G257" s="470"/>
      <c r="H257" s="470"/>
      <c r="I257" s="470"/>
      <c r="J257" s="470"/>
      <c r="K257" s="470"/>
      <c r="L257" s="470"/>
      <c r="M257" s="470"/>
      <c r="N257" s="470"/>
      <c r="O257" s="470"/>
      <c r="P257" s="470"/>
      <c r="Q257" s="470"/>
      <c r="R257" s="470"/>
      <c r="S257" s="470"/>
      <c r="T257" s="470"/>
      <c r="U257" s="470"/>
      <c r="V257" s="470"/>
      <c r="W257" s="470"/>
      <c r="X257" s="470"/>
      <c r="Y257" s="470"/>
    </row>
    <row r="258" spans="3:25">
      <c r="C258" s="470"/>
      <c r="D258" s="470"/>
      <c r="E258" s="470"/>
      <c r="F258" s="470"/>
      <c r="G258" s="470"/>
      <c r="H258" s="470"/>
      <c r="I258" s="470"/>
      <c r="J258" s="470"/>
      <c r="K258" s="470"/>
      <c r="L258" s="470"/>
      <c r="M258" s="470"/>
      <c r="N258" s="470"/>
      <c r="O258" s="470"/>
      <c r="P258" s="470"/>
      <c r="Q258" s="470"/>
      <c r="R258" s="470"/>
      <c r="S258" s="470"/>
      <c r="T258" s="470"/>
      <c r="U258" s="470"/>
      <c r="V258" s="470"/>
      <c r="W258" s="470"/>
      <c r="X258" s="470"/>
      <c r="Y258" s="470"/>
    </row>
    <row r="259" spans="3:25">
      <c r="C259" s="470"/>
      <c r="D259" s="470"/>
      <c r="E259" s="470"/>
      <c r="F259" s="470"/>
      <c r="G259" s="470"/>
      <c r="H259" s="470"/>
      <c r="I259" s="470"/>
      <c r="J259" s="470"/>
      <c r="K259" s="470"/>
      <c r="L259" s="470"/>
      <c r="M259" s="470"/>
      <c r="N259" s="470"/>
      <c r="O259" s="470"/>
      <c r="P259" s="470"/>
      <c r="Q259" s="470"/>
      <c r="R259" s="470"/>
      <c r="S259" s="470"/>
      <c r="T259" s="470"/>
      <c r="U259" s="470"/>
      <c r="V259" s="470"/>
      <c r="W259" s="470"/>
      <c r="X259" s="470"/>
      <c r="Y259" s="470"/>
    </row>
    <row r="260" spans="3:25">
      <c r="C260" s="470"/>
      <c r="D260" s="470"/>
      <c r="E260" s="470"/>
      <c r="F260" s="470"/>
      <c r="G260" s="470"/>
      <c r="H260" s="470"/>
      <c r="I260" s="470"/>
      <c r="J260" s="470"/>
      <c r="K260" s="470"/>
      <c r="L260" s="470"/>
      <c r="M260" s="470"/>
      <c r="N260" s="470"/>
      <c r="O260" s="470"/>
      <c r="P260" s="470"/>
      <c r="Q260" s="470"/>
      <c r="R260" s="470"/>
      <c r="S260" s="470"/>
      <c r="T260" s="470"/>
      <c r="U260" s="470"/>
      <c r="V260" s="470"/>
      <c r="W260" s="470"/>
      <c r="X260" s="470"/>
      <c r="Y260" s="470"/>
    </row>
    <row r="261" spans="3:25">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row>
    <row r="262" spans="3:25">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row>
    <row r="263" spans="3:25">
      <c r="C263" s="470"/>
      <c r="D263" s="470"/>
      <c r="E263" s="470"/>
      <c r="F263" s="470"/>
      <c r="G263" s="470"/>
      <c r="H263" s="470"/>
      <c r="I263" s="470"/>
      <c r="J263" s="470"/>
      <c r="K263" s="470"/>
      <c r="L263" s="470"/>
      <c r="M263" s="470"/>
      <c r="N263" s="470"/>
      <c r="O263" s="470"/>
      <c r="P263" s="470"/>
      <c r="Q263" s="470"/>
      <c r="R263" s="470"/>
      <c r="S263" s="470"/>
      <c r="T263" s="470"/>
      <c r="U263" s="470"/>
      <c r="V263" s="470"/>
      <c r="W263" s="470"/>
      <c r="X263" s="470"/>
      <c r="Y263" s="470"/>
    </row>
    <row r="264" spans="3:25">
      <c r="C264" s="470"/>
      <c r="D264" s="470"/>
      <c r="E264" s="470"/>
      <c r="F264" s="470"/>
      <c r="G264" s="470"/>
      <c r="H264" s="470"/>
      <c r="I264" s="470"/>
      <c r="J264" s="470"/>
      <c r="K264" s="470"/>
      <c r="L264" s="470"/>
      <c r="M264" s="470"/>
      <c r="N264" s="470"/>
      <c r="O264" s="470"/>
      <c r="P264" s="470"/>
      <c r="Q264" s="470"/>
      <c r="R264" s="470"/>
      <c r="S264" s="470"/>
      <c r="T264" s="470"/>
      <c r="U264" s="470"/>
      <c r="V264" s="470"/>
      <c r="W264" s="470"/>
      <c r="X264" s="470"/>
      <c r="Y264" s="470"/>
    </row>
    <row r="265" spans="3:25">
      <c r="C265" s="470"/>
      <c r="D265" s="470"/>
      <c r="E265" s="470"/>
      <c r="F265" s="470"/>
      <c r="G265" s="470"/>
      <c r="H265" s="470"/>
      <c r="I265" s="470"/>
      <c r="J265" s="470"/>
      <c r="K265" s="470"/>
      <c r="L265" s="470"/>
      <c r="M265" s="470"/>
      <c r="N265" s="470"/>
      <c r="O265" s="470"/>
      <c r="P265" s="470"/>
      <c r="Q265" s="470"/>
      <c r="R265" s="470"/>
      <c r="S265" s="470"/>
      <c r="T265" s="470"/>
      <c r="U265" s="470"/>
      <c r="V265" s="470"/>
      <c r="W265" s="470"/>
      <c r="X265" s="470"/>
      <c r="Y265" s="470"/>
    </row>
    <row r="266" spans="3:25">
      <c r="C266" s="470"/>
      <c r="D266" s="470"/>
      <c r="E266" s="470"/>
      <c r="F266" s="470"/>
      <c r="G266" s="470"/>
      <c r="H266" s="470"/>
      <c r="I266" s="470"/>
      <c r="J266" s="470"/>
      <c r="K266" s="470"/>
      <c r="L266" s="470"/>
      <c r="M266" s="470"/>
      <c r="N266" s="470"/>
      <c r="O266" s="470"/>
      <c r="P266" s="470"/>
      <c r="Q266" s="470"/>
      <c r="R266" s="470"/>
      <c r="S266" s="470"/>
      <c r="T266" s="470"/>
      <c r="U266" s="470"/>
      <c r="V266" s="470"/>
      <c r="W266" s="470"/>
      <c r="X266" s="470"/>
      <c r="Y266" s="470"/>
    </row>
    <row r="267" spans="3:25">
      <c r="C267" s="470"/>
      <c r="D267" s="470"/>
      <c r="E267" s="470"/>
      <c r="F267" s="470"/>
      <c r="G267" s="470"/>
      <c r="H267" s="470"/>
      <c r="I267" s="470"/>
      <c r="J267" s="470"/>
      <c r="K267" s="470"/>
      <c r="L267" s="470"/>
      <c r="M267" s="470"/>
      <c r="N267" s="470"/>
      <c r="O267" s="470"/>
      <c r="P267" s="470"/>
      <c r="Q267" s="470"/>
      <c r="R267" s="470"/>
      <c r="S267" s="470"/>
      <c r="T267" s="470"/>
      <c r="U267" s="470"/>
      <c r="V267" s="470"/>
      <c r="W267" s="470"/>
      <c r="X267" s="470"/>
      <c r="Y267" s="470"/>
    </row>
    <row r="268" spans="3:25">
      <c r="C268" s="470"/>
      <c r="D268" s="470"/>
      <c r="E268" s="470"/>
      <c r="F268" s="470"/>
      <c r="G268" s="470"/>
      <c r="H268" s="470"/>
      <c r="I268" s="470"/>
      <c r="J268" s="470"/>
      <c r="K268" s="470"/>
      <c r="L268" s="470"/>
      <c r="M268" s="470"/>
      <c r="N268" s="470"/>
      <c r="O268" s="470"/>
      <c r="P268" s="470"/>
      <c r="Q268" s="470"/>
      <c r="R268" s="470"/>
      <c r="S268" s="470"/>
      <c r="T268" s="470"/>
      <c r="U268" s="470"/>
      <c r="V268" s="470"/>
      <c r="W268" s="470"/>
      <c r="X268" s="470"/>
      <c r="Y268" s="470"/>
    </row>
    <row r="269" spans="3:25">
      <c r="C269" s="470"/>
      <c r="D269" s="470"/>
      <c r="E269" s="470"/>
      <c r="F269" s="470"/>
      <c r="G269" s="470"/>
      <c r="H269" s="470"/>
      <c r="I269" s="470"/>
      <c r="J269" s="470"/>
      <c r="K269" s="470"/>
      <c r="L269" s="470"/>
      <c r="M269" s="470"/>
      <c r="N269" s="470"/>
      <c r="O269" s="470"/>
      <c r="P269" s="470"/>
      <c r="Q269" s="470"/>
      <c r="R269" s="470"/>
      <c r="S269" s="470"/>
      <c r="T269" s="470"/>
      <c r="U269" s="470"/>
      <c r="V269" s="470"/>
      <c r="W269" s="470"/>
      <c r="X269" s="470"/>
      <c r="Y269" s="470"/>
    </row>
    <row r="270" spans="3:25">
      <c r="C270" s="470"/>
      <c r="D270" s="470"/>
      <c r="E270" s="470"/>
      <c r="F270" s="470"/>
      <c r="G270" s="470"/>
      <c r="H270" s="470"/>
      <c r="I270" s="470"/>
      <c r="J270" s="470"/>
      <c r="K270" s="470"/>
      <c r="L270" s="470"/>
      <c r="M270" s="470"/>
      <c r="N270" s="470"/>
      <c r="O270" s="470"/>
      <c r="P270" s="470"/>
      <c r="Q270" s="470"/>
      <c r="R270" s="470"/>
      <c r="S270" s="470"/>
      <c r="T270" s="470"/>
      <c r="U270" s="470"/>
      <c r="V270" s="470"/>
      <c r="W270" s="470"/>
      <c r="X270" s="470"/>
      <c r="Y270" s="470"/>
    </row>
    <row r="271" spans="3:25">
      <c r="C271" s="470"/>
      <c r="D271" s="470"/>
      <c r="E271" s="470"/>
      <c r="F271" s="470"/>
      <c r="G271" s="470"/>
      <c r="H271" s="470"/>
      <c r="I271" s="470"/>
      <c r="J271" s="470"/>
      <c r="K271" s="470"/>
      <c r="L271" s="470"/>
      <c r="M271" s="470"/>
      <c r="N271" s="470"/>
      <c r="O271" s="470"/>
      <c r="P271" s="470"/>
      <c r="Q271" s="470"/>
      <c r="R271" s="470"/>
      <c r="S271" s="470"/>
      <c r="T271" s="470"/>
      <c r="U271" s="470"/>
      <c r="V271" s="470"/>
      <c r="W271" s="470"/>
      <c r="X271" s="470"/>
      <c r="Y271" s="470"/>
    </row>
    <row r="272" spans="3:25">
      <c r="C272" s="470"/>
      <c r="D272" s="470"/>
      <c r="E272" s="470"/>
      <c r="F272" s="470"/>
      <c r="G272" s="470"/>
      <c r="H272" s="470"/>
      <c r="I272" s="470"/>
      <c r="J272" s="470"/>
      <c r="K272" s="470"/>
      <c r="L272" s="470"/>
      <c r="M272" s="470"/>
      <c r="N272" s="470"/>
      <c r="O272" s="470"/>
      <c r="P272" s="470"/>
      <c r="Q272" s="470"/>
      <c r="R272" s="470"/>
      <c r="S272" s="470"/>
      <c r="T272" s="470"/>
      <c r="U272" s="470"/>
      <c r="V272" s="470"/>
      <c r="W272" s="470"/>
      <c r="X272" s="470"/>
      <c r="Y272" s="470"/>
    </row>
    <row r="273" spans="3:25">
      <c r="C273" s="470"/>
      <c r="D273" s="470"/>
      <c r="E273" s="470"/>
      <c r="F273" s="470"/>
      <c r="G273" s="470"/>
      <c r="H273" s="470"/>
      <c r="I273" s="470"/>
      <c r="J273" s="470"/>
      <c r="K273" s="470"/>
      <c r="L273" s="470"/>
      <c r="M273" s="470"/>
      <c r="N273" s="470"/>
      <c r="O273" s="470"/>
      <c r="P273" s="470"/>
      <c r="Q273" s="470"/>
      <c r="R273" s="470"/>
      <c r="S273" s="470"/>
      <c r="T273" s="470"/>
      <c r="U273" s="470"/>
      <c r="V273" s="470"/>
      <c r="W273" s="470"/>
      <c r="X273" s="470"/>
      <c r="Y273" s="470"/>
    </row>
    <row r="274" spans="3:25">
      <c r="C274" s="470"/>
      <c r="D274" s="470"/>
      <c r="E274" s="470"/>
      <c r="F274" s="470"/>
      <c r="G274" s="470"/>
      <c r="H274" s="470"/>
      <c r="I274" s="470"/>
      <c r="J274" s="470"/>
      <c r="K274" s="470"/>
      <c r="L274" s="470"/>
      <c r="M274" s="470"/>
      <c r="N274" s="470"/>
      <c r="O274" s="470"/>
      <c r="P274" s="470"/>
      <c r="Q274" s="470"/>
      <c r="R274" s="470"/>
      <c r="S274" s="470"/>
      <c r="T274" s="470"/>
      <c r="U274" s="470"/>
      <c r="V274" s="470"/>
      <c r="W274" s="470"/>
      <c r="X274" s="470"/>
      <c r="Y274" s="470"/>
    </row>
    <row r="275" spans="3:25">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row>
    <row r="276" spans="3:25">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row>
    <row r="277" spans="3:25">
      <c r="C277" s="470"/>
      <c r="D277" s="470"/>
      <c r="E277" s="470"/>
      <c r="F277" s="470"/>
      <c r="G277" s="470"/>
      <c r="H277" s="470"/>
      <c r="I277" s="470"/>
      <c r="J277" s="470"/>
      <c r="K277" s="470"/>
      <c r="L277" s="470"/>
      <c r="M277" s="470"/>
      <c r="N277" s="470"/>
      <c r="O277" s="470"/>
      <c r="P277" s="470"/>
      <c r="Q277" s="470"/>
      <c r="R277" s="470"/>
      <c r="S277" s="470"/>
      <c r="T277" s="470"/>
      <c r="U277" s="470"/>
      <c r="V277" s="470"/>
      <c r="W277" s="470"/>
      <c r="X277" s="470"/>
      <c r="Y277" s="470"/>
    </row>
    <row r="278" spans="3:25">
      <c r="C278" s="470"/>
      <c r="D278" s="470"/>
      <c r="E278" s="470"/>
      <c r="F278" s="470"/>
      <c r="G278" s="470"/>
      <c r="H278" s="470"/>
      <c r="I278" s="470"/>
      <c r="J278" s="470"/>
      <c r="K278" s="470"/>
      <c r="L278" s="470"/>
      <c r="M278" s="470"/>
      <c r="N278" s="470"/>
      <c r="O278" s="470"/>
      <c r="P278" s="470"/>
      <c r="Q278" s="470"/>
      <c r="R278" s="470"/>
      <c r="S278" s="470"/>
      <c r="T278" s="470"/>
      <c r="U278" s="470"/>
      <c r="V278" s="470"/>
      <c r="W278" s="470"/>
      <c r="X278" s="470"/>
      <c r="Y278" s="470"/>
    </row>
    <row r="279" spans="3:25">
      <c r="C279" s="470"/>
      <c r="D279" s="470"/>
      <c r="E279" s="470"/>
      <c r="F279" s="470"/>
      <c r="G279" s="470"/>
      <c r="H279" s="470"/>
      <c r="I279" s="470"/>
      <c r="J279" s="470"/>
      <c r="K279" s="470"/>
      <c r="L279" s="470"/>
      <c r="M279" s="470"/>
      <c r="N279" s="470"/>
      <c r="O279" s="470"/>
      <c r="P279" s="470"/>
      <c r="Q279" s="470"/>
      <c r="R279" s="470"/>
      <c r="S279" s="470"/>
      <c r="T279" s="470"/>
      <c r="U279" s="470"/>
      <c r="V279" s="470"/>
      <c r="W279" s="470"/>
      <c r="X279" s="470"/>
      <c r="Y279" s="470"/>
    </row>
    <row r="280" spans="3:25">
      <c r="C280" s="470"/>
      <c r="D280" s="470"/>
      <c r="E280" s="470"/>
      <c r="F280" s="470"/>
      <c r="G280" s="470"/>
      <c r="H280" s="470"/>
      <c r="I280" s="470"/>
      <c r="J280" s="470"/>
      <c r="K280" s="470"/>
      <c r="L280" s="470"/>
      <c r="M280" s="470"/>
      <c r="N280" s="470"/>
      <c r="O280" s="470"/>
      <c r="P280" s="470"/>
      <c r="Q280" s="470"/>
      <c r="R280" s="470"/>
      <c r="S280" s="470"/>
      <c r="T280" s="470"/>
      <c r="U280" s="470"/>
      <c r="V280" s="470"/>
      <c r="W280" s="470"/>
      <c r="X280" s="470"/>
      <c r="Y280" s="470"/>
    </row>
    <row r="281" spans="3:25">
      <c r="C281" s="470"/>
      <c r="D281" s="470"/>
      <c r="E281" s="470"/>
      <c r="F281" s="470"/>
      <c r="G281" s="470"/>
      <c r="H281" s="470"/>
      <c r="I281" s="470"/>
      <c r="J281" s="470"/>
      <c r="K281" s="470"/>
      <c r="L281" s="470"/>
      <c r="M281" s="470"/>
      <c r="N281" s="470"/>
      <c r="O281" s="470"/>
      <c r="P281" s="470"/>
      <c r="Q281" s="470"/>
      <c r="R281" s="470"/>
      <c r="S281" s="470"/>
      <c r="T281" s="470"/>
      <c r="U281" s="470"/>
      <c r="V281" s="470"/>
      <c r="W281" s="470"/>
      <c r="X281" s="470"/>
      <c r="Y281" s="470"/>
    </row>
    <row r="282" spans="3:25">
      <c r="C282" s="470"/>
      <c r="D282" s="470"/>
      <c r="E282" s="470"/>
      <c r="F282" s="470"/>
      <c r="G282" s="470"/>
      <c r="H282" s="470"/>
      <c r="I282" s="470"/>
      <c r="J282" s="470"/>
      <c r="K282" s="470"/>
      <c r="L282" s="470"/>
      <c r="M282" s="470"/>
      <c r="N282" s="470"/>
      <c r="O282" s="470"/>
      <c r="P282" s="470"/>
      <c r="Q282" s="470"/>
      <c r="R282" s="470"/>
      <c r="S282" s="470"/>
      <c r="T282" s="470"/>
      <c r="U282" s="470"/>
      <c r="V282" s="470"/>
      <c r="W282" s="470"/>
      <c r="X282" s="470"/>
      <c r="Y282" s="470"/>
    </row>
    <row r="283" spans="3:25">
      <c r="C283" s="470"/>
      <c r="D283" s="470"/>
      <c r="E283" s="470"/>
      <c r="F283" s="470"/>
      <c r="G283" s="470"/>
      <c r="H283" s="470"/>
      <c r="I283" s="470"/>
      <c r="J283" s="470"/>
      <c r="K283" s="470"/>
      <c r="L283" s="470"/>
      <c r="M283" s="470"/>
      <c r="N283" s="470"/>
      <c r="O283" s="470"/>
      <c r="P283" s="470"/>
      <c r="Q283" s="470"/>
      <c r="R283" s="470"/>
      <c r="S283" s="470"/>
      <c r="T283" s="470"/>
      <c r="U283" s="470"/>
      <c r="V283" s="470"/>
      <c r="W283" s="470"/>
      <c r="X283" s="470"/>
      <c r="Y283" s="470"/>
    </row>
    <row r="284" spans="3:25">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row>
    <row r="285" spans="3:25">
      <c r="C285" s="470"/>
      <c r="D285" s="470"/>
      <c r="E285" s="470"/>
      <c r="F285" s="470"/>
      <c r="G285" s="470"/>
      <c r="H285" s="470"/>
      <c r="I285" s="470"/>
      <c r="J285" s="470"/>
      <c r="K285" s="470"/>
      <c r="L285" s="470"/>
      <c r="M285" s="470"/>
      <c r="N285" s="470"/>
      <c r="O285" s="470"/>
      <c r="P285" s="470"/>
      <c r="Q285" s="470"/>
      <c r="R285" s="470"/>
      <c r="S285" s="470"/>
      <c r="T285" s="470"/>
      <c r="U285" s="470"/>
      <c r="V285" s="470"/>
      <c r="W285" s="470"/>
      <c r="X285" s="470"/>
      <c r="Y285" s="470"/>
    </row>
    <row r="286" spans="3:25">
      <c r="C286" s="470"/>
      <c r="D286" s="470"/>
      <c r="E286" s="470"/>
      <c r="F286" s="470"/>
      <c r="G286" s="470"/>
      <c r="H286" s="470"/>
      <c r="I286" s="470"/>
      <c r="J286" s="470"/>
      <c r="K286" s="470"/>
      <c r="L286" s="470"/>
      <c r="M286" s="470"/>
      <c r="N286" s="470"/>
      <c r="O286" s="470"/>
      <c r="P286" s="470"/>
      <c r="Q286" s="470"/>
      <c r="R286" s="470"/>
      <c r="S286" s="470"/>
      <c r="T286" s="470"/>
      <c r="U286" s="470"/>
      <c r="V286" s="470"/>
      <c r="W286" s="470"/>
      <c r="X286" s="470"/>
      <c r="Y286" s="470"/>
    </row>
    <row r="287" spans="3:25">
      <c r="C287" s="470"/>
      <c r="D287" s="470"/>
      <c r="E287" s="470"/>
      <c r="F287" s="470"/>
      <c r="G287" s="470"/>
      <c r="H287" s="470"/>
      <c r="I287" s="470"/>
      <c r="J287" s="470"/>
      <c r="K287" s="470"/>
      <c r="L287" s="470"/>
      <c r="M287" s="470"/>
      <c r="N287" s="470"/>
      <c r="O287" s="470"/>
      <c r="P287" s="470"/>
      <c r="Q287" s="470"/>
      <c r="R287" s="470"/>
      <c r="S287" s="470"/>
      <c r="T287" s="470"/>
      <c r="U287" s="470"/>
      <c r="V287" s="470"/>
      <c r="W287" s="470"/>
      <c r="X287" s="470"/>
      <c r="Y287" s="470"/>
    </row>
    <row r="288" spans="3:25">
      <c r="C288" s="470"/>
      <c r="D288" s="470"/>
      <c r="E288" s="470"/>
      <c r="F288" s="470"/>
      <c r="G288" s="470"/>
      <c r="H288" s="470"/>
      <c r="I288" s="470"/>
      <c r="J288" s="470"/>
      <c r="K288" s="470"/>
      <c r="L288" s="470"/>
      <c r="M288" s="470"/>
      <c r="N288" s="470"/>
      <c r="O288" s="470"/>
      <c r="P288" s="470"/>
      <c r="Q288" s="470"/>
      <c r="R288" s="470"/>
      <c r="S288" s="470"/>
      <c r="T288" s="470"/>
      <c r="U288" s="470"/>
      <c r="V288" s="470"/>
      <c r="W288" s="470"/>
      <c r="X288" s="470"/>
      <c r="Y288" s="470"/>
    </row>
    <row r="289" spans="3:25">
      <c r="C289" s="470"/>
      <c r="D289" s="470"/>
      <c r="E289" s="470"/>
      <c r="F289" s="470"/>
      <c r="G289" s="470"/>
      <c r="H289" s="470"/>
      <c r="I289" s="470"/>
      <c r="J289" s="470"/>
      <c r="K289" s="470"/>
      <c r="L289" s="470"/>
      <c r="M289" s="470"/>
      <c r="N289" s="470"/>
      <c r="O289" s="470"/>
      <c r="P289" s="470"/>
      <c r="Q289" s="470"/>
      <c r="R289" s="470"/>
      <c r="S289" s="470"/>
      <c r="T289" s="470"/>
      <c r="U289" s="470"/>
      <c r="V289" s="470"/>
      <c r="W289" s="470"/>
      <c r="X289" s="470"/>
      <c r="Y289" s="470"/>
    </row>
    <row r="290" spans="3:25">
      <c r="C290" s="470"/>
      <c r="D290" s="470"/>
      <c r="E290" s="470"/>
      <c r="F290" s="470"/>
      <c r="G290" s="470"/>
      <c r="H290" s="470"/>
      <c r="I290" s="470"/>
      <c r="J290" s="470"/>
      <c r="K290" s="470"/>
      <c r="L290" s="470"/>
      <c r="M290" s="470"/>
      <c r="N290" s="470"/>
      <c r="O290" s="470"/>
      <c r="P290" s="470"/>
      <c r="Q290" s="470"/>
      <c r="R290" s="470"/>
      <c r="S290" s="470"/>
      <c r="T290" s="470"/>
      <c r="U290" s="470"/>
      <c r="V290" s="470"/>
      <c r="W290" s="470"/>
      <c r="X290" s="470"/>
      <c r="Y290" s="470"/>
    </row>
    <row r="291" spans="3:25">
      <c r="C291" s="470"/>
      <c r="D291" s="470"/>
      <c r="E291" s="470"/>
      <c r="F291" s="470"/>
      <c r="G291" s="470"/>
      <c r="H291" s="470"/>
      <c r="I291" s="470"/>
      <c r="J291" s="470"/>
      <c r="K291" s="470"/>
      <c r="L291" s="470"/>
      <c r="M291" s="470"/>
      <c r="N291" s="470"/>
      <c r="O291" s="470"/>
      <c r="P291" s="470"/>
      <c r="Q291" s="470"/>
      <c r="R291" s="470"/>
      <c r="S291" s="470"/>
      <c r="T291" s="470"/>
      <c r="U291" s="470"/>
      <c r="V291" s="470"/>
      <c r="W291" s="470"/>
      <c r="X291" s="470"/>
      <c r="Y291" s="470"/>
    </row>
    <row r="292" spans="3:25">
      <c r="C292" s="470"/>
      <c r="D292" s="470"/>
      <c r="E292" s="470"/>
      <c r="F292" s="470"/>
      <c r="G292" s="470"/>
      <c r="H292" s="470"/>
      <c r="I292" s="470"/>
      <c r="J292" s="470"/>
      <c r="K292" s="470"/>
      <c r="L292" s="470"/>
      <c r="M292" s="470"/>
      <c r="N292" s="470"/>
      <c r="O292" s="470"/>
      <c r="P292" s="470"/>
      <c r="Q292" s="470"/>
      <c r="R292" s="470"/>
      <c r="S292" s="470"/>
      <c r="T292" s="470"/>
      <c r="U292" s="470"/>
      <c r="V292" s="470"/>
      <c r="W292" s="470"/>
      <c r="X292" s="470"/>
      <c r="Y292" s="470"/>
    </row>
    <row r="293" spans="3:25">
      <c r="C293" s="470"/>
      <c r="D293" s="470"/>
      <c r="E293" s="470"/>
      <c r="F293" s="470"/>
      <c r="G293" s="470"/>
      <c r="H293" s="470"/>
      <c r="I293" s="470"/>
      <c r="J293" s="470"/>
      <c r="K293" s="470"/>
      <c r="L293" s="470"/>
      <c r="M293" s="470"/>
      <c r="N293" s="470"/>
      <c r="O293" s="470"/>
      <c r="P293" s="470"/>
      <c r="Q293" s="470"/>
      <c r="R293" s="470"/>
      <c r="S293" s="470"/>
      <c r="T293" s="470"/>
      <c r="U293" s="470"/>
      <c r="V293" s="470"/>
      <c r="W293" s="470"/>
      <c r="X293" s="470"/>
      <c r="Y293" s="470"/>
    </row>
    <row r="294" spans="3:25">
      <c r="C294" s="470"/>
      <c r="D294" s="470"/>
      <c r="E294" s="470"/>
      <c r="F294" s="470"/>
      <c r="G294" s="470"/>
      <c r="H294" s="470"/>
      <c r="I294" s="470"/>
      <c r="J294" s="470"/>
      <c r="K294" s="470"/>
      <c r="L294" s="470"/>
      <c r="M294" s="470"/>
      <c r="N294" s="470"/>
      <c r="O294" s="470"/>
      <c r="P294" s="470"/>
      <c r="Q294" s="470"/>
      <c r="R294" s="470"/>
      <c r="S294" s="470"/>
      <c r="T294" s="470"/>
      <c r="U294" s="470"/>
      <c r="V294" s="470"/>
      <c r="W294" s="470"/>
      <c r="X294" s="470"/>
      <c r="Y294" s="470"/>
    </row>
    <row r="295" spans="3:25">
      <c r="C295" s="470"/>
      <c r="D295" s="470"/>
      <c r="E295" s="470"/>
      <c r="F295" s="470"/>
      <c r="G295" s="470"/>
      <c r="H295" s="470"/>
      <c r="I295" s="470"/>
      <c r="J295" s="470"/>
      <c r="K295" s="470"/>
      <c r="L295" s="470"/>
      <c r="M295" s="470"/>
      <c r="N295" s="470"/>
      <c r="O295" s="470"/>
      <c r="P295" s="470"/>
      <c r="Q295" s="470"/>
      <c r="R295" s="470"/>
      <c r="S295" s="470"/>
      <c r="T295" s="470"/>
      <c r="U295" s="470"/>
      <c r="V295" s="470"/>
      <c r="W295" s="470"/>
      <c r="X295" s="470"/>
      <c r="Y295" s="470"/>
    </row>
    <row r="296" spans="3:25">
      <c r="C296" s="470"/>
      <c r="D296" s="470"/>
      <c r="E296" s="470"/>
      <c r="F296" s="470"/>
      <c r="G296" s="470"/>
      <c r="H296" s="470"/>
      <c r="I296" s="470"/>
      <c r="J296" s="470"/>
      <c r="K296" s="470"/>
      <c r="L296" s="470"/>
      <c r="M296" s="470"/>
      <c r="N296" s="470"/>
      <c r="O296" s="470"/>
      <c r="P296" s="470"/>
      <c r="Q296" s="470"/>
      <c r="R296" s="470"/>
      <c r="S296" s="470"/>
      <c r="T296" s="470"/>
      <c r="U296" s="470"/>
      <c r="V296" s="470"/>
      <c r="W296" s="470"/>
      <c r="X296" s="470"/>
      <c r="Y296" s="470"/>
    </row>
    <row r="297" spans="3:25">
      <c r="C297" s="470"/>
      <c r="D297" s="470"/>
      <c r="E297" s="470"/>
      <c r="F297" s="470"/>
      <c r="G297" s="470"/>
      <c r="H297" s="470"/>
      <c r="I297" s="470"/>
      <c r="J297" s="470"/>
      <c r="K297" s="470"/>
      <c r="L297" s="470"/>
      <c r="M297" s="470"/>
      <c r="N297" s="470"/>
      <c r="O297" s="470"/>
      <c r="P297" s="470"/>
      <c r="Q297" s="470"/>
      <c r="R297" s="470"/>
      <c r="S297" s="470"/>
      <c r="T297" s="470"/>
      <c r="U297" s="470"/>
      <c r="V297" s="470"/>
      <c r="W297" s="470"/>
      <c r="X297" s="470"/>
      <c r="Y297" s="470"/>
    </row>
    <row r="298" spans="3:25">
      <c r="C298" s="470"/>
      <c r="D298" s="470"/>
      <c r="E298" s="470"/>
      <c r="F298" s="470"/>
      <c r="G298" s="470"/>
      <c r="H298" s="470"/>
      <c r="I298" s="470"/>
      <c r="J298" s="470"/>
      <c r="K298" s="470"/>
      <c r="L298" s="470"/>
      <c r="M298" s="470"/>
      <c r="N298" s="470"/>
      <c r="O298" s="470"/>
      <c r="P298" s="470"/>
      <c r="Q298" s="470"/>
      <c r="R298" s="470"/>
      <c r="S298" s="470"/>
      <c r="T298" s="470"/>
      <c r="U298" s="470"/>
      <c r="V298" s="470"/>
      <c r="W298" s="470"/>
      <c r="X298" s="470"/>
      <c r="Y298" s="470"/>
    </row>
    <row r="299" spans="3:25">
      <c r="C299" s="470"/>
      <c r="D299" s="470"/>
      <c r="E299" s="470"/>
      <c r="F299" s="470"/>
      <c r="G299" s="470"/>
      <c r="H299" s="470"/>
      <c r="I299" s="470"/>
      <c r="J299" s="470"/>
      <c r="K299" s="470"/>
      <c r="L299" s="470"/>
      <c r="M299" s="470"/>
      <c r="N299" s="470"/>
      <c r="O299" s="470"/>
      <c r="P299" s="470"/>
      <c r="Q299" s="470"/>
      <c r="R299" s="470"/>
      <c r="S299" s="470"/>
      <c r="T299" s="470"/>
      <c r="U299" s="470"/>
      <c r="V299" s="470"/>
      <c r="W299" s="470"/>
      <c r="X299" s="470"/>
      <c r="Y299" s="470"/>
    </row>
    <row r="300" spans="3:25">
      <c r="C300" s="470"/>
      <c r="D300" s="470"/>
      <c r="E300" s="470"/>
      <c r="F300" s="470"/>
      <c r="G300" s="470"/>
      <c r="H300" s="470"/>
      <c r="I300" s="470"/>
      <c r="J300" s="470"/>
      <c r="K300" s="470"/>
      <c r="L300" s="470"/>
      <c r="M300" s="470"/>
      <c r="N300" s="470"/>
      <c r="O300" s="470"/>
      <c r="P300" s="470"/>
      <c r="Q300" s="470"/>
      <c r="R300" s="470"/>
      <c r="S300" s="470"/>
      <c r="T300" s="470"/>
      <c r="U300" s="470"/>
      <c r="V300" s="470"/>
      <c r="W300" s="470"/>
      <c r="X300" s="470"/>
      <c r="Y300" s="470"/>
    </row>
    <row r="301" spans="3:25">
      <c r="C301" s="470"/>
      <c r="D301" s="470"/>
      <c r="E301" s="470"/>
      <c r="F301" s="470"/>
      <c r="G301" s="470"/>
      <c r="H301" s="470"/>
      <c r="I301" s="470"/>
      <c r="J301" s="470"/>
      <c r="K301" s="470"/>
      <c r="L301" s="470"/>
      <c r="M301" s="470"/>
      <c r="N301" s="470"/>
      <c r="O301" s="470"/>
      <c r="P301" s="470"/>
      <c r="Q301" s="470"/>
      <c r="R301" s="470"/>
      <c r="S301" s="470"/>
      <c r="T301" s="470"/>
      <c r="U301" s="470"/>
      <c r="V301" s="470"/>
      <c r="W301" s="470"/>
      <c r="X301" s="470"/>
      <c r="Y301" s="470"/>
    </row>
    <row r="302" spans="3:25">
      <c r="C302" s="470"/>
      <c r="D302" s="470"/>
      <c r="E302" s="470"/>
      <c r="F302" s="470"/>
      <c r="G302" s="470"/>
      <c r="H302" s="470"/>
      <c r="I302" s="470"/>
      <c r="J302" s="470"/>
      <c r="K302" s="470"/>
      <c r="L302" s="470"/>
      <c r="M302" s="470"/>
      <c r="N302" s="470"/>
      <c r="O302" s="470"/>
      <c r="P302" s="470"/>
      <c r="Q302" s="470"/>
      <c r="R302" s="470"/>
      <c r="S302" s="470"/>
      <c r="T302" s="470"/>
      <c r="U302" s="470"/>
      <c r="V302" s="470"/>
      <c r="W302" s="470"/>
      <c r="X302" s="470"/>
      <c r="Y302" s="470"/>
    </row>
    <row r="303" spans="3:25">
      <c r="C303" s="470"/>
      <c r="D303" s="470"/>
      <c r="E303" s="470"/>
      <c r="F303" s="470"/>
      <c r="G303" s="470"/>
      <c r="H303" s="470"/>
      <c r="I303" s="470"/>
      <c r="J303" s="470"/>
      <c r="K303" s="470"/>
      <c r="L303" s="470"/>
      <c r="M303" s="470"/>
      <c r="N303" s="470"/>
      <c r="O303" s="470"/>
      <c r="P303" s="470"/>
      <c r="Q303" s="470"/>
      <c r="R303" s="470"/>
      <c r="S303" s="470"/>
      <c r="T303" s="470"/>
      <c r="U303" s="470"/>
      <c r="V303" s="470"/>
      <c r="W303" s="470"/>
      <c r="X303" s="470"/>
      <c r="Y303" s="470"/>
    </row>
    <row r="304" spans="3:25">
      <c r="C304" s="470"/>
      <c r="D304" s="470"/>
      <c r="E304" s="470"/>
      <c r="F304" s="470"/>
      <c r="G304" s="470"/>
      <c r="H304" s="470"/>
      <c r="I304" s="470"/>
      <c r="J304" s="470"/>
      <c r="K304" s="470"/>
      <c r="L304" s="470"/>
      <c r="M304" s="470"/>
      <c r="N304" s="470"/>
      <c r="O304" s="470"/>
      <c r="P304" s="470"/>
      <c r="Q304" s="470"/>
      <c r="R304" s="470"/>
      <c r="S304" s="470"/>
      <c r="T304" s="470"/>
      <c r="U304" s="470"/>
      <c r="V304" s="470"/>
      <c r="W304" s="470"/>
      <c r="X304" s="470"/>
      <c r="Y304" s="470"/>
    </row>
    <row r="305" spans="3:25">
      <c r="C305" s="470"/>
      <c r="D305" s="470"/>
      <c r="E305" s="470"/>
      <c r="F305" s="470"/>
      <c r="G305" s="470"/>
      <c r="H305" s="470"/>
      <c r="I305" s="470"/>
      <c r="J305" s="470"/>
      <c r="K305" s="470"/>
      <c r="L305" s="470"/>
      <c r="M305" s="470"/>
      <c r="N305" s="470"/>
      <c r="O305" s="470"/>
      <c r="P305" s="470"/>
      <c r="Q305" s="470"/>
      <c r="R305" s="470"/>
      <c r="S305" s="470"/>
      <c r="T305" s="470"/>
      <c r="U305" s="470"/>
      <c r="V305" s="470"/>
      <c r="W305" s="470"/>
      <c r="X305" s="470"/>
      <c r="Y305" s="470"/>
    </row>
    <row r="306" spans="3:25">
      <c r="C306" s="470"/>
      <c r="D306" s="470"/>
      <c r="E306" s="470"/>
      <c r="F306" s="470"/>
      <c r="G306" s="470"/>
      <c r="H306" s="470"/>
      <c r="I306" s="470"/>
      <c r="J306" s="470"/>
      <c r="K306" s="470"/>
      <c r="L306" s="470"/>
      <c r="M306" s="470"/>
      <c r="N306" s="470"/>
      <c r="O306" s="470"/>
      <c r="P306" s="470"/>
      <c r="Q306" s="470"/>
      <c r="R306" s="470"/>
      <c r="S306" s="470"/>
      <c r="T306" s="470"/>
      <c r="U306" s="470"/>
      <c r="V306" s="470"/>
      <c r="W306" s="470"/>
      <c r="X306" s="470"/>
      <c r="Y306" s="470"/>
    </row>
    <row r="307" spans="3:25">
      <c r="C307" s="470"/>
      <c r="D307" s="470"/>
      <c r="E307" s="470"/>
      <c r="F307" s="470"/>
      <c r="G307" s="470"/>
      <c r="H307" s="470"/>
      <c r="I307" s="470"/>
      <c r="J307" s="470"/>
      <c r="K307" s="470"/>
      <c r="L307" s="470"/>
      <c r="M307" s="470"/>
      <c r="N307" s="470"/>
      <c r="O307" s="470"/>
      <c r="P307" s="470"/>
      <c r="Q307" s="470"/>
      <c r="R307" s="470"/>
      <c r="S307" s="470"/>
      <c r="T307" s="470"/>
      <c r="U307" s="470"/>
      <c r="V307" s="470"/>
      <c r="W307" s="470"/>
      <c r="X307" s="470"/>
      <c r="Y307" s="470"/>
    </row>
    <row r="308" spans="3:25">
      <c r="C308" s="470"/>
      <c r="D308" s="470"/>
      <c r="E308" s="470"/>
      <c r="F308" s="470"/>
      <c r="G308" s="470"/>
      <c r="H308" s="470"/>
      <c r="I308" s="470"/>
      <c r="J308" s="470"/>
      <c r="K308" s="470"/>
      <c r="L308" s="470"/>
      <c r="M308" s="470"/>
      <c r="N308" s="470"/>
      <c r="O308" s="470"/>
      <c r="P308" s="470"/>
      <c r="Q308" s="470"/>
      <c r="R308" s="470"/>
      <c r="S308" s="470"/>
      <c r="T308" s="470"/>
      <c r="U308" s="470"/>
      <c r="V308" s="470"/>
      <c r="W308" s="470"/>
      <c r="X308" s="470"/>
      <c r="Y308" s="470"/>
    </row>
    <row r="309" spans="3:25">
      <c r="C309" s="470"/>
      <c r="D309" s="470"/>
      <c r="E309" s="470"/>
      <c r="F309" s="470"/>
      <c r="G309" s="470"/>
      <c r="H309" s="470"/>
      <c r="I309" s="470"/>
      <c r="J309" s="470"/>
      <c r="K309" s="470"/>
      <c r="L309" s="470"/>
      <c r="M309" s="470"/>
      <c r="N309" s="470"/>
      <c r="O309" s="470"/>
      <c r="P309" s="470"/>
      <c r="Q309" s="470"/>
      <c r="R309" s="470"/>
      <c r="S309" s="470"/>
      <c r="T309" s="470"/>
      <c r="U309" s="470"/>
      <c r="V309" s="470"/>
      <c r="W309" s="470"/>
      <c r="X309" s="470"/>
      <c r="Y309" s="470"/>
    </row>
    <row r="310" spans="3:25">
      <c r="C310" s="470"/>
      <c r="D310" s="470"/>
      <c r="E310" s="470"/>
      <c r="F310" s="470"/>
      <c r="G310" s="470"/>
      <c r="H310" s="470"/>
      <c r="I310" s="470"/>
      <c r="J310" s="470"/>
      <c r="K310" s="470"/>
      <c r="L310" s="470"/>
      <c r="M310" s="470"/>
      <c r="N310" s="470"/>
      <c r="O310" s="470"/>
      <c r="P310" s="470"/>
      <c r="Q310" s="470"/>
      <c r="R310" s="470"/>
      <c r="S310" s="470"/>
    </row>
    <row r="311" spans="3:25">
      <c r="C311" s="470"/>
      <c r="D311" s="470"/>
      <c r="E311" s="470"/>
      <c r="F311" s="470"/>
      <c r="G311" s="470"/>
      <c r="H311" s="470"/>
      <c r="I311" s="470"/>
      <c r="J311" s="470"/>
      <c r="K311" s="470"/>
      <c r="L311" s="470"/>
      <c r="M311" s="470"/>
      <c r="N311" s="470"/>
      <c r="O311" s="470"/>
      <c r="P311" s="470"/>
      <c r="Q311" s="470"/>
      <c r="R311" s="470"/>
      <c r="S311" s="470"/>
    </row>
    <row r="312" spans="3:25">
      <c r="C312" s="470"/>
      <c r="D312" s="470"/>
      <c r="E312" s="470"/>
      <c r="F312" s="470"/>
      <c r="G312" s="470"/>
      <c r="H312" s="470"/>
      <c r="I312" s="470"/>
      <c r="J312" s="470"/>
      <c r="K312" s="470"/>
      <c r="L312" s="470"/>
      <c r="M312" s="470"/>
      <c r="N312" s="470"/>
      <c r="O312" s="470"/>
      <c r="P312" s="470"/>
      <c r="Q312" s="470"/>
      <c r="R312" s="470"/>
      <c r="S312" s="470"/>
    </row>
    <row r="313" spans="3:25">
      <c r="C313" s="470"/>
      <c r="D313" s="470"/>
      <c r="E313" s="470"/>
      <c r="F313" s="470"/>
      <c r="G313" s="470"/>
      <c r="H313" s="470"/>
      <c r="I313" s="470"/>
      <c r="J313" s="470"/>
      <c r="K313" s="470"/>
      <c r="L313" s="470"/>
      <c r="M313" s="470"/>
      <c r="N313" s="470"/>
      <c r="O313" s="470"/>
      <c r="P313" s="470"/>
      <c r="Q313" s="470"/>
      <c r="R313" s="470"/>
      <c r="S313" s="470"/>
    </row>
    <row r="314" spans="3:25">
      <c r="C314" s="470"/>
      <c r="D314" s="470"/>
      <c r="E314" s="470"/>
      <c r="F314" s="470"/>
      <c r="G314" s="470"/>
      <c r="H314" s="470"/>
      <c r="I314" s="470"/>
      <c r="J314" s="470"/>
      <c r="K314" s="470"/>
      <c r="L314" s="470"/>
      <c r="M314" s="470"/>
      <c r="N314" s="470"/>
      <c r="O314" s="470"/>
      <c r="P314" s="470"/>
      <c r="Q314" s="470"/>
      <c r="R314" s="470"/>
      <c r="S314" s="470"/>
    </row>
    <row r="315" spans="3:25">
      <c r="C315" s="470"/>
      <c r="D315" s="470"/>
      <c r="E315" s="470"/>
      <c r="F315" s="470"/>
      <c r="G315" s="470"/>
      <c r="H315" s="470"/>
      <c r="I315" s="470"/>
      <c r="J315" s="470"/>
      <c r="K315" s="470"/>
      <c r="L315" s="470"/>
      <c r="M315" s="470"/>
      <c r="N315" s="470"/>
      <c r="O315" s="470"/>
      <c r="P315" s="470"/>
      <c r="Q315" s="470"/>
      <c r="R315" s="470"/>
      <c r="S315" s="470"/>
    </row>
    <row r="316" spans="3:25">
      <c r="C316" s="470"/>
      <c r="D316" s="470"/>
      <c r="E316" s="470"/>
      <c r="F316" s="470"/>
      <c r="G316" s="470"/>
      <c r="H316" s="470"/>
      <c r="I316" s="470"/>
      <c r="J316" s="470"/>
      <c r="K316" s="470"/>
      <c r="L316" s="470"/>
      <c r="M316" s="470"/>
      <c r="N316" s="470"/>
      <c r="O316" s="470"/>
      <c r="P316" s="470"/>
      <c r="Q316" s="470"/>
      <c r="R316" s="470"/>
      <c r="S316" s="470"/>
    </row>
    <row r="317" spans="3:25">
      <c r="C317" s="470"/>
      <c r="D317" s="470"/>
      <c r="E317" s="470"/>
      <c r="F317" s="470"/>
      <c r="G317" s="470"/>
      <c r="H317" s="470"/>
      <c r="I317" s="470"/>
      <c r="J317" s="470"/>
      <c r="K317" s="470"/>
      <c r="L317" s="470"/>
      <c r="M317" s="470"/>
      <c r="N317" s="470"/>
      <c r="O317" s="470"/>
      <c r="P317" s="470"/>
      <c r="Q317" s="470"/>
      <c r="R317" s="470"/>
      <c r="S317" s="470"/>
    </row>
  </sheetData>
  <mergeCells count="9">
    <mergeCell ref="C108:R108"/>
    <mergeCell ref="C109:R109"/>
    <mergeCell ref="C110:R110"/>
    <mergeCell ref="C102:R102"/>
    <mergeCell ref="C103:R103"/>
    <mergeCell ref="C104:R104"/>
    <mergeCell ref="C105:R105"/>
    <mergeCell ref="C106:R106"/>
    <mergeCell ref="C107:R107"/>
  </mergeCells>
  <printOptions horizontalCentered="1"/>
  <pageMargins left="0.3" right="0.3" top="0.77" bottom="0.75" header="0.5" footer="0.5"/>
  <pageSetup scale="36" fitToHeight="0" orientation="landscape" r:id="rId1"/>
  <headerFooter alignWithMargins="0"/>
  <rowBreaks count="1" manualBreakCount="1">
    <brk id="60" max="20"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J29"/>
  <sheetViews>
    <sheetView workbookViewId="0">
      <selection activeCell="D30" sqref="D30"/>
    </sheetView>
  </sheetViews>
  <sheetFormatPr defaultRowHeight="14.4"/>
  <cols>
    <col min="1" max="1" width="10.5546875" customWidth="1"/>
    <col min="2" max="2" width="15.6640625" customWidth="1"/>
    <col min="3" max="3" width="22.88671875" customWidth="1"/>
    <col min="4" max="4" width="16.109375" customWidth="1"/>
    <col min="5" max="5" width="13.6640625" bestFit="1" customWidth="1"/>
    <col min="6" max="6" width="10.5546875" bestFit="1" customWidth="1"/>
    <col min="7" max="8" width="12.6640625" bestFit="1" customWidth="1"/>
    <col min="9" max="9" width="12.5546875" bestFit="1" customWidth="1"/>
  </cols>
  <sheetData>
    <row r="1" spans="1:10">
      <c r="C1" s="288"/>
      <c r="D1" s="289"/>
      <c r="E1" s="290"/>
      <c r="F1" s="291"/>
    </row>
    <row r="2" spans="1:10">
      <c r="A2" s="292" t="s">
        <v>425</v>
      </c>
      <c r="G2" s="292"/>
    </row>
    <row r="3" spans="1:10">
      <c r="D3" s="293"/>
    </row>
    <row r="4" spans="1:10" ht="43.8" thickBot="1">
      <c r="A4" s="294" t="s">
        <v>426</v>
      </c>
      <c r="B4" s="294" t="s">
        <v>427</v>
      </c>
      <c r="C4" s="295" t="s">
        <v>428</v>
      </c>
      <c r="D4" s="296" t="s">
        <v>429</v>
      </c>
      <c r="G4" s="292"/>
      <c r="J4" s="297"/>
    </row>
    <row r="5" spans="1:10">
      <c r="A5" t="s">
        <v>430</v>
      </c>
      <c r="B5">
        <v>2013</v>
      </c>
      <c r="C5" s="298">
        <v>2.8E-3</v>
      </c>
      <c r="D5" s="670">
        <v>1.225E-3</v>
      </c>
      <c r="E5" s="310"/>
      <c r="F5" s="298"/>
    </row>
    <row r="6" spans="1:10">
      <c r="A6" t="s">
        <v>431</v>
      </c>
      <c r="B6">
        <v>2013</v>
      </c>
      <c r="C6" s="298">
        <v>2.5000000000000001E-3</v>
      </c>
      <c r="D6" s="670">
        <v>1.2166666666666667E-3</v>
      </c>
      <c r="E6" s="310"/>
      <c r="F6" s="298"/>
      <c r="G6" s="292"/>
    </row>
    <row r="7" spans="1:10">
      <c r="A7" t="s">
        <v>432</v>
      </c>
      <c r="B7">
        <v>2013</v>
      </c>
      <c r="C7" s="298">
        <v>2.8E-3</v>
      </c>
      <c r="D7" s="670">
        <v>1.2166666666666667E-3</v>
      </c>
      <c r="E7" s="310"/>
      <c r="F7" s="298"/>
    </row>
    <row r="8" spans="1:10">
      <c r="A8" t="s">
        <v>433</v>
      </c>
      <c r="B8">
        <v>2013</v>
      </c>
      <c r="C8" s="298">
        <v>2.7000000000000001E-3</v>
      </c>
      <c r="D8" s="670">
        <v>1.2166666666666667E-3</v>
      </c>
      <c r="E8" s="310"/>
      <c r="F8" s="298"/>
      <c r="G8" s="292"/>
    </row>
    <row r="9" spans="1:10">
      <c r="A9" t="s">
        <v>434</v>
      </c>
      <c r="B9">
        <v>2013</v>
      </c>
      <c r="C9" s="298">
        <v>2.8E-3</v>
      </c>
      <c r="D9" s="670">
        <v>1.2083333333333334E-3</v>
      </c>
      <c r="E9" s="310"/>
      <c r="F9" s="298"/>
    </row>
    <row r="10" spans="1:10">
      <c r="A10" t="s">
        <v>435</v>
      </c>
      <c r="B10">
        <v>2013</v>
      </c>
      <c r="C10" s="298">
        <v>2.7000000000000001E-3</v>
      </c>
      <c r="D10" s="670">
        <v>1.2083333333333334E-3</v>
      </c>
      <c r="E10" s="310"/>
      <c r="F10" s="298"/>
      <c r="G10" s="292"/>
    </row>
    <row r="11" spans="1:10">
      <c r="A11" t="s">
        <v>436</v>
      </c>
      <c r="B11">
        <v>2013</v>
      </c>
      <c r="C11" s="298">
        <v>2.8E-3</v>
      </c>
      <c r="D11" s="670">
        <v>1.2083333333333334E-3</v>
      </c>
      <c r="E11" s="310"/>
      <c r="F11" s="298"/>
    </row>
    <row r="12" spans="1:10">
      <c r="A12" t="s">
        <v>437</v>
      </c>
      <c r="B12">
        <v>2013</v>
      </c>
      <c r="C12" s="298">
        <v>2.8E-3</v>
      </c>
      <c r="D12" s="670">
        <v>1.1999999999999999E-3</v>
      </c>
      <c r="E12" s="310"/>
      <c r="F12" s="298"/>
      <c r="G12" s="292"/>
    </row>
    <row r="13" spans="1:10">
      <c r="A13" t="s">
        <v>438</v>
      </c>
      <c r="B13">
        <v>2013</v>
      </c>
      <c r="C13" s="298">
        <v>2.7000000000000001E-3</v>
      </c>
      <c r="D13" s="670">
        <v>1.1999999999999999E-3</v>
      </c>
      <c r="E13" s="310"/>
      <c r="F13" s="298"/>
    </row>
    <row r="14" spans="1:10">
      <c r="A14" t="s">
        <v>439</v>
      </c>
      <c r="B14">
        <v>2013</v>
      </c>
      <c r="C14" s="298">
        <v>2.8E-3</v>
      </c>
      <c r="D14" s="670">
        <v>1.1916666666666666E-3</v>
      </c>
      <c r="E14" s="310"/>
      <c r="F14" s="298"/>
      <c r="G14" s="292"/>
    </row>
    <row r="15" spans="1:10">
      <c r="A15" t="s">
        <v>440</v>
      </c>
      <c r="B15">
        <v>2013</v>
      </c>
      <c r="C15" s="298">
        <v>2.7000000000000001E-3</v>
      </c>
      <c r="D15" s="670">
        <v>1.1833333333333333E-3</v>
      </c>
      <c r="E15" s="310"/>
      <c r="F15" s="298"/>
    </row>
    <row r="16" spans="1:10">
      <c r="A16" t="s">
        <v>441</v>
      </c>
      <c r="B16">
        <v>2013</v>
      </c>
      <c r="C16" s="298">
        <v>2.8E-3</v>
      </c>
      <c r="D16" s="670">
        <v>1.1833333333333333E-3</v>
      </c>
      <c r="E16" s="310"/>
      <c r="F16" s="298"/>
      <c r="G16" s="292"/>
    </row>
    <row r="17" spans="1:9">
      <c r="A17" t="s">
        <v>430</v>
      </c>
      <c r="B17">
        <v>2014</v>
      </c>
      <c r="C17" s="298">
        <v>2.8E-3</v>
      </c>
      <c r="D17" s="670">
        <v>1.1833333333333333E-3</v>
      </c>
      <c r="E17" s="310"/>
      <c r="F17" s="298"/>
    </row>
    <row r="18" spans="1:9">
      <c r="A18" t="s">
        <v>431</v>
      </c>
      <c r="B18">
        <v>2014</v>
      </c>
      <c r="C18" s="298">
        <v>2.5000000000000001E-3</v>
      </c>
      <c r="D18" s="670">
        <v>1.175E-3</v>
      </c>
      <c r="E18" s="310"/>
      <c r="F18" s="298"/>
      <c r="G18" s="292"/>
    </row>
    <row r="19" spans="1:9">
      <c r="A19" t="s">
        <v>432</v>
      </c>
      <c r="B19">
        <v>2014</v>
      </c>
      <c r="C19" s="298">
        <v>2.8E-3</v>
      </c>
      <c r="D19" s="670">
        <v>1.175E-3</v>
      </c>
      <c r="E19" s="310"/>
      <c r="F19" s="298"/>
    </row>
    <row r="20" spans="1:9">
      <c r="A20" t="s">
        <v>433</v>
      </c>
      <c r="B20">
        <v>2014</v>
      </c>
      <c r="C20" s="298">
        <v>2.7000000000000001E-3</v>
      </c>
      <c r="D20" s="670">
        <v>1.175E-3</v>
      </c>
      <c r="E20" s="310"/>
      <c r="F20" s="298"/>
      <c r="G20" s="292"/>
    </row>
    <row r="21" spans="1:9">
      <c r="A21" t="s">
        <v>434</v>
      </c>
      <c r="B21">
        <v>2014</v>
      </c>
      <c r="C21" s="298">
        <v>2.8E-3</v>
      </c>
      <c r="D21" s="670">
        <v>1.175E-3</v>
      </c>
      <c r="E21" s="310"/>
      <c r="F21" s="298"/>
    </row>
    <row r="22" spans="1:9">
      <c r="A22" s="298" t="s">
        <v>435</v>
      </c>
      <c r="B22">
        <v>2014</v>
      </c>
      <c r="C22" s="298">
        <v>2.7000000000000001E-3</v>
      </c>
      <c r="D22" s="670">
        <v>1.175E-3</v>
      </c>
      <c r="E22" s="310"/>
      <c r="F22" s="298"/>
      <c r="G22" s="292"/>
    </row>
    <row r="23" spans="1:9">
      <c r="A23" s="299" t="s">
        <v>731</v>
      </c>
      <c r="B23" s="300">
        <v>2014</v>
      </c>
      <c r="C23" s="309">
        <v>2.8E-3</v>
      </c>
      <c r="D23" s="671">
        <v>1.1722583333333334E-3</v>
      </c>
      <c r="E23" s="310"/>
      <c r="F23" s="298"/>
    </row>
    <row r="24" spans="1:9">
      <c r="B24" s="301" t="s">
        <v>442</v>
      </c>
      <c r="C24" s="302">
        <f>AVERAGE(C5:C23)</f>
        <v>2.7368421052631577E-3</v>
      </c>
      <c r="D24" s="302">
        <f>AVERAGE(D5:D23)</f>
        <v>1.1941539473684208E-3</v>
      </c>
      <c r="F24" s="302"/>
      <c r="G24" s="292"/>
    </row>
    <row r="25" spans="1:9">
      <c r="B25" s="301" t="s">
        <v>443</v>
      </c>
      <c r="C25" s="303">
        <v>12</v>
      </c>
      <c r="D25" s="304">
        <v>12</v>
      </c>
      <c r="F25" s="304"/>
    </row>
    <row r="26" spans="1:9">
      <c r="B26" s="301" t="s">
        <v>444</v>
      </c>
      <c r="C26" s="302">
        <f>C24*C25</f>
        <v>3.2842105263157895E-2</v>
      </c>
      <c r="D26" s="302">
        <f>D24*D25</f>
        <v>1.432984736842105E-2</v>
      </c>
      <c r="F26" s="302"/>
      <c r="H26" s="301"/>
      <c r="I26" s="302"/>
    </row>
    <row r="27" spans="1:9">
      <c r="C27" s="288" t="s">
        <v>461</v>
      </c>
      <c r="D27" s="305" t="s">
        <v>462</v>
      </c>
    </row>
    <row r="28" spans="1:9">
      <c r="D28" s="293"/>
    </row>
    <row r="29" spans="1:9">
      <c r="A29" t="s">
        <v>732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0000"/>
  </sheetPr>
  <dimension ref="A1:Y423"/>
  <sheetViews>
    <sheetView topLeftCell="A16" zoomScale="80" zoomScaleNormal="80" zoomScaleSheetLayoutView="80" workbookViewId="0">
      <selection activeCell="E29" sqref="E29"/>
    </sheetView>
  </sheetViews>
  <sheetFormatPr defaultColWidth="10.88671875" defaultRowHeight="10.199999999999999"/>
  <cols>
    <col min="1" max="1" width="7.33203125" style="25" customWidth="1"/>
    <col min="2" max="2" width="5" style="25" customWidth="1"/>
    <col min="3" max="3" width="41.77734375" style="25" customWidth="1"/>
    <col min="4" max="4" width="33.5546875" style="25" customWidth="1"/>
    <col min="5" max="5" width="19" style="25" customWidth="1"/>
    <col min="6" max="6" width="9" style="25" customWidth="1"/>
    <col min="7" max="7" width="7.88671875" style="25" customWidth="1"/>
    <col min="8" max="8" width="12.21875" style="25" customWidth="1"/>
    <col min="9" max="9" width="9.77734375" style="25" customWidth="1"/>
    <col min="10" max="10" width="16.6640625" style="25" customWidth="1"/>
    <col min="11" max="11" width="3.77734375" style="25" customWidth="1"/>
    <col min="12" max="12" width="14.77734375" style="25" customWidth="1"/>
    <col min="13" max="13" width="2.33203125" style="25" customWidth="1"/>
    <col min="14" max="14" width="23.33203125" style="25" customWidth="1"/>
    <col min="15" max="16" width="14.6640625" style="25" customWidth="1"/>
    <col min="17" max="17" width="17.109375" style="25" bestFit="1" customWidth="1"/>
    <col min="18" max="18" width="10.88671875" style="25"/>
    <col min="19" max="19" width="14.77734375" style="25" customWidth="1"/>
    <col min="20" max="16384" width="10.88671875" style="25"/>
  </cols>
  <sheetData>
    <row r="1" spans="1:20" ht="15">
      <c r="A1" s="71"/>
      <c r="B1" s="71"/>
      <c r="C1" s="89"/>
      <c r="D1" s="89"/>
      <c r="E1" s="90"/>
      <c r="F1" s="89"/>
      <c r="G1" s="89"/>
      <c r="H1" s="89"/>
      <c r="I1" s="35"/>
      <c r="J1" s="35"/>
      <c r="K1" s="35"/>
      <c r="L1" s="678" t="s">
        <v>424</v>
      </c>
      <c r="M1" s="678"/>
      <c r="N1" s="57"/>
      <c r="O1" s="32"/>
      <c r="P1" s="57"/>
      <c r="Q1" s="32"/>
      <c r="R1" s="32"/>
      <c r="S1" s="32"/>
    </row>
    <row r="2" spans="1:20" ht="15">
      <c r="A2" s="71"/>
      <c r="B2" s="71"/>
      <c r="C2" s="89"/>
      <c r="D2" s="89"/>
      <c r="E2" s="90"/>
      <c r="F2" s="89"/>
      <c r="G2" s="89"/>
      <c r="H2" s="89"/>
      <c r="I2" s="35"/>
      <c r="J2" s="35"/>
      <c r="K2" s="35"/>
      <c r="L2" s="35"/>
      <c r="M2" s="57"/>
      <c r="N2" s="57"/>
      <c r="O2" s="32"/>
      <c r="P2" s="57"/>
      <c r="Q2" s="32"/>
      <c r="R2" s="32"/>
      <c r="S2" s="32"/>
    </row>
    <row r="3" spans="1:20" ht="15">
      <c r="A3" s="71"/>
      <c r="B3" s="71"/>
      <c r="C3" s="89" t="s">
        <v>423</v>
      </c>
      <c r="D3" s="89"/>
      <c r="E3" s="90" t="s">
        <v>18</v>
      </c>
      <c r="F3" s="89"/>
      <c r="G3" s="89"/>
      <c r="H3" s="89"/>
      <c r="I3" s="35"/>
      <c r="J3" s="281" t="s">
        <v>639</v>
      </c>
      <c r="K3" s="38"/>
      <c r="L3" s="38"/>
      <c r="M3" s="48"/>
      <c r="N3" s="57"/>
      <c r="O3" s="32"/>
      <c r="P3" s="57"/>
      <c r="Q3" s="32"/>
      <c r="R3" s="32"/>
      <c r="S3" s="32"/>
    </row>
    <row r="4" spans="1:20" ht="15">
      <c r="A4" s="71"/>
      <c r="B4" s="71"/>
      <c r="C4" s="89"/>
      <c r="D4" s="83"/>
      <c r="E4" s="88" t="s">
        <v>422</v>
      </c>
      <c r="F4" s="83"/>
      <c r="G4" s="83"/>
      <c r="H4" s="83"/>
      <c r="I4" s="35"/>
      <c r="J4" s="35"/>
      <c r="K4" s="35"/>
      <c r="L4" s="35"/>
      <c r="M4" s="57"/>
      <c r="N4" s="57"/>
      <c r="O4" s="32"/>
      <c r="P4" s="57"/>
      <c r="Q4" s="32"/>
      <c r="R4" s="32"/>
      <c r="S4" s="32"/>
    </row>
    <row r="5" spans="1:20" ht="15">
      <c r="A5" s="71"/>
      <c r="B5" s="71"/>
      <c r="C5" s="35"/>
      <c r="D5" s="35"/>
      <c r="E5" s="35"/>
      <c r="F5" s="35"/>
      <c r="G5" s="35"/>
      <c r="H5" s="35"/>
      <c r="I5" s="35"/>
      <c r="J5" s="35"/>
      <c r="K5" s="35"/>
      <c r="L5" s="35"/>
      <c r="M5" s="57"/>
      <c r="N5" s="57"/>
      <c r="O5" s="32"/>
      <c r="P5" s="57"/>
      <c r="Q5" s="32"/>
      <c r="R5" s="32"/>
      <c r="S5" s="32"/>
    </row>
    <row r="6" spans="1:20" ht="15">
      <c r="A6" s="85"/>
      <c r="B6" s="71"/>
      <c r="C6" s="35"/>
      <c r="D6" s="35"/>
      <c r="E6" s="280" t="s">
        <v>19</v>
      </c>
      <c r="F6" s="35"/>
      <c r="G6" s="35"/>
      <c r="H6" s="35"/>
      <c r="I6" s="35"/>
      <c r="J6" s="35"/>
      <c r="K6" s="35"/>
      <c r="L6" s="35"/>
      <c r="M6" s="57"/>
      <c r="N6" s="57"/>
      <c r="O6" s="32"/>
      <c r="P6" s="57"/>
      <c r="Q6" s="32"/>
      <c r="R6" s="32"/>
      <c r="S6" s="32"/>
    </row>
    <row r="7" spans="1:20" ht="15">
      <c r="A7" s="85"/>
      <c r="B7" s="71"/>
      <c r="C7" s="35"/>
      <c r="D7" s="35"/>
      <c r="E7" s="174"/>
      <c r="F7" s="35"/>
      <c r="G7" s="35"/>
      <c r="H7" s="35"/>
      <c r="I7" s="35"/>
      <c r="J7" s="35"/>
      <c r="K7" s="35"/>
      <c r="L7" s="35"/>
      <c r="M7" s="57"/>
      <c r="N7" s="57"/>
      <c r="O7" s="32"/>
      <c r="P7" s="57"/>
      <c r="Q7" s="32"/>
      <c r="R7" s="32"/>
      <c r="S7" s="32"/>
    </row>
    <row r="8" spans="1:20" ht="15">
      <c r="A8" s="49" t="s">
        <v>25</v>
      </c>
      <c r="B8" s="71"/>
      <c r="C8" s="35"/>
      <c r="D8" s="35"/>
      <c r="E8" s="174"/>
      <c r="F8" s="35"/>
      <c r="G8" s="35"/>
      <c r="H8" s="35"/>
      <c r="I8" s="35"/>
      <c r="J8" s="49" t="s">
        <v>352</v>
      </c>
      <c r="K8" s="35"/>
      <c r="L8" s="35"/>
      <c r="M8" s="57"/>
      <c r="N8" s="57"/>
      <c r="O8" s="32"/>
      <c r="P8" s="57"/>
      <c r="Q8" s="32"/>
      <c r="R8" s="32"/>
      <c r="S8" s="32"/>
    </row>
    <row r="9" spans="1:20" ht="15.6" thickBot="1">
      <c r="A9" s="122" t="s">
        <v>28</v>
      </c>
      <c r="B9" s="71"/>
      <c r="C9" s="35"/>
      <c r="D9" s="35"/>
      <c r="E9" s="35"/>
      <c r="F9" s="35"/>
      <c r="G9" s="35"/>
      <c r="H9" s="35"/>
      <c r="I9" s="35"/>
      <c r="J9" s="122" t="s">
        <v>421</v>
      </c>
      <c r="K9" s="35"/>
      <c r="L9" s="35"/>
      <c r="M9" s="57"/>
      <c r="N9" s="57"/>
      <c r="O9" s="32"/>
      <c r="P9" s="57"/>
      <c r="Q9" s="32"/>
      <c r="R9" s="32"/>
      <c r="S9" s="32"/>
    </row>
    <row r="10" spans="1:20" ht="15">
      <c r="A10" s="49">
        <v>1</v>
      </c>
      <c r="B10" s="71"/>
      <c r="C10" s="35" t="s">
        <v>420</v>
      </c>
      <c r="D10" s="35"/>
      <c r="E10" s="260"/>
      <c r="F10" s="35"/>
      <c r="G10" s="35"/>
      <c r="H10" s="35"/>
      <c r="I10" s="35"/>
      <c r="J10" s="279">
        <f>+J213</f>
        <v>98867338.575722069</v>
      </c>
      <c r="K10" s="35"/>
      <c r="L10" s="35"/>
      <c r="M10" s="57"/>
      <c r="N10" s="57"/>
      <c r="O10" s="32"/>
      <c r="P10" s="57"/>
      <c r="Q10" s="32"/>
      <c r="R10" s="32"/>
      <c r="S10" s="32"/>
    </row>
    <row r="11" spans="1:20" ht="15">
      <c r="A11" s="49"/>
      <c r="B11" s="71"/>
      <c r="C11" s="35"/>
      <c r="D11" s="35"/>
      <c r="E11" s="35"/>
      <c r="F11" s="35"/>
      <c r="G11" s="35"/>
      <c r="H11" s="35"/>
      <c r="I11" s="35"/>
      <c r="J11" s="260"/>
      <c r="K11" s="35"/>
      <c r="L11" s="35"/>
      <c r="M11" s="57"/>
      <c r="N11" s="57"/>
      <c r="O11" s="32"/>
      <c r="P11" s="57"/>
      <c r="Q11" s="32"/>
      <c r="R11" s="32"/>
      <c r="S11" s="32"/>
    </row>
    <row r="12" spans="1:20" ht="15">
      <c r="A12" s="49"/>
      <c r="B12" s="71"/>
      <c r="C12" s="35"/>
      <c r="D12" s="35"/>
      <c r="E12" s="35"/>
      <c r="F12" s="35"/>
      <c r="G12" s="35"/>
      <c r="H12" s="35"/>
      <c r="I12" s="35"/>
      <c r="J12" s="260"/>
      <c r="K12" s="35"/>
      <c r="L12" s="35"/>
      <c r="M12" s="57"/>
      <c r="N12" s="57"/>
      <c r="O12" s="32"/>
      <c r="P12" s="57"/>
      <c r="Q12" s="32"/>
      <c r="R12" s="32"/>
      <c r="S12" s="32"/>
    </row>
    <row r="13" spans="1:20" ht="15.6" thickBot="1">
      <c r="A13" s="49" t="s">
        <v>5</v>
      </c>
      <c r="B13" s="71"/>
      <c r="C13" s="89" t="s">
        <v>419</v>
      </c>
      <c r="D13" s="83" t="s">
        <v>418</v>
      </c>
      <c r="E13" s="122" t="s">
        <v>417</v>
      </c>
      <c r="F13" s="83"/>
      <c r="G13" s="278" t="s">
        <v>27</v>
      </c>
      <c r="H13" s="278"/>
      <c r="I13" s="35"/>
      <c r="J13" s="260"/>
      <c r="K13" s="35"/>
      <c r="L13" s="35"/>
      <c r="M13" s="57"/>
      <c r="N13" s="57"/>
      <c r="O13" s="32"/>
      <c r="P13" s="57"/>
      <c r="Q13" s="32"/>
      <c r="R13" s="32"/>
      <c r="S13" s="32"/>
    </row>
    <row r="14" spans="1:20" ht="15">
      <c r="A14" s="49">
        <v>2</v>
      </c>
      <c r="B14" s="71"/>
      <c r="C14" s="89" t="s">
        <v>416</v>
      </c>
      <c r="D14" s="83" t="s">
        <v>415</v>
      </c>
      <c r="E14" s="83">
        <f>J296</f>
        <v>0</v>
      </c>
      <c r="F14" s="83"/>
      <c r="G14" s="83" t="s">
        <v>205</v>
      </c>
      <c r="H14" s="143">
        <f>J249</f>
        <v>0.96566724205889787</v>
      </c>
      <c r="I14" s="83"/>
      <c r="J14" s="83">
        <f>+H14*E14</f>
        <v>0</v>
      </c>
      <c r="K14" s="35"/>
      <c r="L14" s="35"/>
      <c r="M14" s="57"/>
      <c r="N14" s="51"/>
      <c r="O14" s="50"/>
      <c r="P14" s="51"/>
      <c r="Q14" s="50"/>
      <c r="R14" s="50"/>
      <c r="S14" s="50"/>
      <c r="T14" s="26"/>
    </row>
    <row r="15" spans="1:20" ht="15">
      <c r="A15" s="49">
        <v>3</v>
      </c>
      <c r="B15" s="71"/>
      <c r="C15" s="89" t="s">
        <v>414</v>
      </c>
      <c r="D15" s="83" t="s">
        <v>413</v>
      </c>
      <c r="E15" s="83">
        <f>J303</f>
        <v>2983044</v>
      </c>
      <c r="F15" s="83"/>
      <c r="G15" s="83" t="str">
        <f>+G14</f>
        <v>TP</v>
      </c>
      <c r="H15" s="143">
        <f>+H14</f>
        <v>0.96566724205889787</v>
      </c>
      <c r="I15" s="83"/>
      <c r="J15" s="83">
        <f>+H15*E15</f>
        <v>2880627.8724203431</v>
      </c>
      <c r="K15" s="35"/>
      <c r="L15" s="35"/>
      <c r="M15" s="57"/>
      <c r="N15" s="51"/>
      <c r="O15" s="50"/>
      <c r="P15" s="51"/>
      <c r="Q15" s="50"/>
      <c r="R15" s="50"/>
      <c r="S15" s="50"/>
      <c r="T15" s="26"/>
    </row>
    <row r="16" spans="1:20" ht="15">
      <c r="A16" s="49">
        <v>4</v>
      </c>
      <c r="B16" s="71"/>
      <c r="C16" s="89" t="s">
        <v>412</v>
      </c>
      <c r="D16" s="83"/>
      <c r="E16" s="266">
        <v>0</v>
      </c>
      <c r="F16" s="83"/>
      <c r="G16" s="83" t="s">
        <v>205</v>
      </c>
      <c r="H16" s="143">
        <f>+H14</f>
        <v>0.96566724205889787</v>
      </c>
      <c r="I16" s="83"/>
      <c r="J16" s="83">
        <f>+H16*E16</f>
        <v>0</v>
      </c>
      <c r="K16" s="35"/>
      <c r="L16" s="35"/>
      <c r="M16" s="57"/>
      <c r="N16" s="277" t="s">
        <v>411</v>
      </c>
      <c r="O16" s="50"/>
      <c r="P16" s="51"/>
      <c r="Q16" s="50"/>
      <c r="R16" s="50"/>
      <c r="S16" s="50"/>
      <c r="T16" s="26"/>
    </row>
    <row r="17" spans="1:20" ht="15.6" thickBot="1">
      <c r="A17" s="49">
        <v>5</v>
      </c>
      <c r="B17" s="71"/>
      <c r="C17" s="89" t="s">
        <v>410</v>
      </c>
      <c r="D17" s="83"/>
      <c r="E17" s="266">
        <v>0</v>
      </c>
      <c r="F17" s="83"/>
      <c r="G17" s="83" t="s">
        <v>205</v>
      </c>
      <c r="H17" s="143">
        <f>+H14</f>
        <v>0.96566724205889787</v>
      </c>
      <c r="I17" s="83"/>
      <c r="J17" s="142">
        <f>+H17*E17</f>
        <v>0</v>
      </c>
      <c r="K17" s="35"/>
      <c r="L17" s="35"/>
      <c r="M17" s="57"/>
      <c r="N17" s="277" t="s">
        <v>409</v>
      </c>
      <c r="O17" s="50"/>
      <c r="P17" s="51"/>
      <c r="Q17" s="50"/>
      <c r="R17" s="50"/>
      <c r="S17" s="50"/>
      <c r="T17" s="26"/>
    </row>
    <row r="18" spans="1:20" ht="15">
      <c r="A18" s="49">
        <v>6</v>
      </c>
      <c r="B18" s="71"/>
      <c r="C18" s="89" t="s">
        <v>408</v>
      </c>
      <c r="D18" s="35"/>
      <c r="E18" s="268" t="s">
        <v>5</v>
      </c>
      <c r="F18" s="83"/>
      <c r="G18" s="83"/>
      <c r="H18" s="143"/>
      <c r="I18" s="83"/>
      <c r="J18" s="83">
        <f>SUM(J14:J17)</f>
        <v>2880627.8724203431</v>
      </c>
      <c r="K18" s="35"/>
      <c r="L18" s="35"/>
      <c r="M18" s="57"/>
      <c r="N18" s="51"/>
      <c r="O18" s="50"/>
      <c r="P18" s="51"/>
      <c r="Q18" s="50"/>
      <c r="R18" s="50"/>
      <c r="S18" s="50"/>
      <c r="T18" s="26"/>
    </row>
    <row r="19" spans="1:20" ht="15">
      <c r="A19" s="49"/>
      <c r="B19" s="71"/>
      <c r="C19" s="71"/>
      <c r="D19" s="35"/>
      <c r="E19" s="83" t="s">
        <v>5</v>
      </c>
      <c r="F19" s="35"/>
      <c r="G19" s="35"/>
      <c r="H19" s="143"/>
      <c r="I19" s="35"/>
      <c r="J19" s="71"/>
      <c r="K19" s="35"/>
      <c r="L19" s="35"/>
      <c r="M19" s="57"/>
      <c r="N19" s="51"/>
      <c r="O19" s="50"/>
      <c r="P19" s="51"/>
      <c r="Q19" s="50"/>
      <c r="R19" s="50"/>
      <c r="S19" s="50"/>
      <c r="T19" s="26"/>
    </row>
    <row r="20" spans="1:20" ht="15">
      <c r="A20" s="47" t="s">
        <v>407</v>
      </c>
      <c r="B20" s="128"/>
      <c r="C20" s="219" t="s">
        <v>2</v>
      </c>
      <c r="D20" s="38"/>
      <c r="E20" s="116"/>
      <c r="F20" s="38"/>
      <c r="G20" s="38"/>
      <c r="H20" s="274"/>
      <c r="I20" s="38"/>
      <c r="J20" s="119">
        <v>99062867</v>
      </c>
      <c r="K20" s="35"/>
      <c r="L20" s="35"/>
      <c r="M20" s="57"/>
      <c r="N20" s="51"/>
      <c r="O20" s="50"/>
      <c r="P20" s="51"/>
      <c r="Q20" s="50"/>
      <c r="R20" s="50"/>
      <c r="S20" s="50"/>
      <c r="T20" s="26"/>
    </row>
    <row r="21" spans="1:20" ht="15.6" thickBot="1">
      <c r="A21" s="47" t="s">
        <v>406</v>
      </c>
      <c r="B21" s="128"/>
      <c r="C21" s="219" t="s">
        <v>3</v>
      </c>
      <c r="D21" s="38"/>
      <c r="E21" s="116"/>
      <c r="F21" s="38"/>
      <c r="G21" s="38"/>
      <c r="H21" s="274"/>
      <c r="I21" s="38"/>
      <c r="J21" s="117">
        <v>98218263</v>
      </c>
      <c r="K21" s="35"/>
      <c r="L21" s="35"/>
      <c r="M21" s="57"/>
      <c r="N21" s="51"/>
      <c r="O21" s="50"/>
      <c r="P21" s="51"/>
      <c r="Q21" s="50"/>
      <c r="R21" s="50"/>
      <c r="S21" s="50"/>
      <c r="T21" s="26"/>
    </row>
    <row r="22" spans="1:20" ht="15">
      <c r="A22" s="47" t="s">
        <v>405</v>
      </c>
      <c r="B22" s="128"/>
      <c r="C22" s="219" t="s">
        <v>4</v>
      </c>
      <c r="D22" s="38" t="s">
        <v>404</v>
      </c>
      <c r="E22" s="116"/>
      <c r="F22" s="38"/>
      <c r="G22" s="38"/>
      <c r="H22" s="274"/>
      <c r="I22" s="38"/>
      <c r="J22" s="135">
        <f>J20-J21</f>
        <v>844604</v>
      </c>
      <c r="K22" s="35"/>
      <c r="L22" s="35"/>
      <c r="M22" s="57"/>
      <c r="N22" s="51"/>
      <c r="O22" s="50"/>
      <c r="P22" s="51"/>
      <c r="Q22" s="50"/>
      <c r="R22" s="50"/>
      <c r="S22" s="50"/>
      <c r="T22" s="26"/>
    </row>
    <row r="23" spans="1:20" ht="15">
      <c r="A23" s="47"/>
      <c r="B23" s="128"/>
      <c r="C23" s="219"/>
      <c r="D23" s="38"/>
      <c r="E23" s="116"/>
      <c r="F23" s="38"/>
      <c r="G23" s="38"/>
      <c r="H23" s="274"/>
      <c r="I23" s="38"/>
      <c r="J23" s="221"/>
      <c r="K23" s="35"/>
      <c r="L23" s="35"/>
      <c r="M23" s="57"/>
      <c r="N23" s="51"/>
      <c r="O23" s="50"/>
      <c r="P23" s="51"/>
      <c r="Q23" s="50"/>
      <c r="R23" s="50"/>
      <c r="S23" s="50"/>
      <c r="T23" s="26"/>
    </row>
    <row r="24" spans="1:20" ht="15">
      <c r="A24" s="47" t="s">
        <v>403</v>
      </c>
      <c r="B24" s="128"/>
      <c r="C24" s="219" t="s">
        <v>8</v>
      </c>
      <c r="D24" s="38"/>
      <c r="E24" s="116"/>
      <c r="F24" s="38"/>
      <c r="G24" s="38"/>
      <c r="H24" s="274"/>
      <c r="I24" s="38"/>
      <c r="J24" s="119">
        <v>1938783</v>
      </c>
      <c r="K24" s="35"/>
      <c r="L24" s="35"/>
      <c r="M24" s="57"/>
      <c r="N24" s="51"/>
      <c r="O24" s="50"/>
      <c r="P24" s="51"/>
      <c r="Q24" s="50"/>
      <c r="R24" s="50"/>
      <c r="S24" s="50"/>
      <c r="T24" s="26"/>
    </row>
    <row r="25" spans="1:20" ht="15.6" thickBot="1">
      <c r="A25" s="47" t="s">
        <v>402</v>
      </c>
      <c r="B25" s="128"/>
      <c r="C25" s="219" t="s">
        <v>9</v>
      </c>
      <c r="D25" s="38"/>
      <c r="E25" s="116"/>
      <c r="F25" s="38"/>
      <c r="G25" s="38"/>
      <c r="H25" s="274"/>
      <c r="I25" s="38"/>
      <c r="J25" s="117">
        <v>1982666</v>
      </c>
      <c r="K25" s="35"/>
      <c r="L25" s="35"/>
      <c r="M25" s="57"/>
      <c r="N25" s="51"/>
      <c r="O25" s="50"/>
      <c r="P25" s="51"/>
      <c r="Q25" s="50"/>
      <c r="R25" s="50"/>
      <c r="S25" s="50"/>
      <c r="T25" s="26"/>
    </row>
    <row r="26" spans="1:20" ht="15">
      <c r="A26" s="47" t="s">
        <v>401</v>
      </c>
      <c r="B26" s="128"/>
      <c r="C26" s="219" t="s">
        <v>10</v>
      </c>
      <c r="D26" s="38" t="s">
        <v>400</v>
      </c>
      <c r="E26" s="116"/>
      <c r="F26" s="38"/>
      <c r="G26" s="38"/>
      <c r="H26" s="274"/>
      <c r="I26" s="38"/>
      <c r="J26" s="116">
        <f>J25-J24</f>
        <v>43883</v>
      </c>
      <c r="K26" s="35"/>
      <c r="L26" s="35"/>
      <c r="M26" s="57"/>
      <c r="N26" s="51"/>
      <c r="O26" s="50"/>
      <c r="P26" s="51"/>
      <c r="Q26" s="50"/>
      <c r="R26" s="50"/>
      <c r="S26" s="50"/>
      <c r="T26" s="26"/>
    </row>
    <row r="27" spans="1:20" ht="15.6" thickBot="1">
      <c r="A27" s="47" t="s">
        <v>399</v>
      </c>
      <c r="B27" s="128"/>
      <c r="C27" s="219" t="s">
        <v>11</v>
      </c>
      <c r="D27" s="38"/>
      <c r="E27" s="116"/>
      <c r="F27" s="38"/>
      <c r="G27" s="38"/>
      <c r="H27" s="274"/>
      <c r="I27" s="38"/>
      <c r="J27" s="312">
        <v>49.537999999999997</v>
      </c>
      <c r="K27" s="35"/>
      <c r="L27" s="35"/>
      <c r="M27" s="57"/>
      <c r="N27" s="51"/>
      <c r="O27" s="50"/>
      <c r="P27" s="51"/>
      <c r="Q27" s="50"/>
      <c r="R27" s="50"/>
      <c r="S27" s="50"/>
      <c r="T27" s="26"/>
    </row>
    <row r="28" spans="1:20" ht="15">
      <c r="A28" s="47" t="s">
        <v>398</v>
      </c>
      <c r="B28" s="128"/>
      <c r="C28" s="219" t="s">
        <v>12</v>
      </c>
      <c r="D28" s="38" t="s">
        <v>397</v>
      </c>
      <c r="E28" s="116"/>
      <c r="F28" s="38"/>
      <c r="G28" s="38"/>
      <c r="H28" s="274"/>
      <c r="I28" s="38"/>
      <c r="J28" s="135">
        <f>J26*J27</f>
        <v>2173876.054</v>
      </c>
      <c r="K28" s="35"/>
      <c r="L28" s="35"/>
      <c r="M28" s="57"/>
      <c r="N28" s="51"/>
      <c r="O28" s="50"/>
      <c r="P28" s="51"/>
      <c r="Q28" s="50"/>
      <c r="R28" s="50"/>
      <c r="S28" s="50"/>
      <c r="T28" s="26"/>
    </row>
    <row r="29" spans="1:20" ht="15">
      <c r="A29" s="47"/>
      <c r="B29" s="128"/>
      <c r="C29" s="219"/>
      <c r="D29" s="38"/>
      <c r="E29" s="116"/>
      <c r="F29" s="38"/>
      <c r="G29" s="38"/>
      <c r="H29" s="274"/>
      <c r="I29" s="38"/>
      <c r="J29" s="275"/>
      <c r="K29" s="35"/>
      <c r="L29" s="35"/>
      <c r="M29" s="57"/>
      <c r="N29" s="51"/>
      <c r="O29" s="50"/>
      <c r="P29" s="51"/>
      <c r="Q29" s="50"/>
      <c r="R29" s="50"/>
      <c r="S29" s="50"/>
      <c r="T29" s="26"/>
    </row>
    <row r="30" spans="1:20" ht="15">
      <c r="A30" s="47" t="s">
        <v>396</v>
      </c>
      <c r="B30" s="128"/>
      <c r="C30" s="219" t="s">
        <v>16</v>
      </c>
      <c r="D30" s="38"/>
      <c r="E30" s="116"/>
      <c r="F30" s="38"/>
      <c r="G30" s="38"/>
      <c r="H30" s="274"/>
      <c r="I30" s="38"/>
      <c r="J30" s="232">
        <v>198649</v>
      </c>
      <c r="K30" s="35"/>
      <c r="L30" s="35"/>
      <c r="M30" s="57"/>
      <c r="N30" s="51"/>
      <c r="O30" s="50"/>
      <c r="P30" s="51"/>
      <c r="Q30" s="50"/>
      <c r="R30" s="50"/>
      <c r="S30" s="50"/>
      <c r="T30" s="26"/>
    </row>
    <row r="31" spans="1:20" ht="15">
      <c r="A31" s="47"/>
      <c r="B31" s="128"/>
      <c r="C31" s="219"/>
      <c r="D31" s="38"/>
      <c r="E31" s="116"/>
      <c r="F31" s="38"/>
      <c r="G31" s="38"/>
      <c r="H31" s="274"/>
      <c r="I31" s="38"/>
      <c r="J31" s="221"/>
      <c r="K31" s="35"/>
      <c r="L31" s="35"/>
      <c r="M31" s="57"/>
      <c r="N31" s="51"/>
      <c r="O31" s="50"/>
      <c r="P31" s="51"/>
      <c r="Q31" s="50"/>
      <c r="R31" s="50"/>
      <c r="S31" s="50"/>
      <c r="T31" s="26"/>
    </row>
    <row r="32" spans="1:20" ht="15">
      <c r="A32" s="47" t="s">
        <v>395</v>
      </c>
      <c r="B32" s="128"/>
      <c r="C32" s="136" t="s">
        <v>394</v>
      </c>
      <c r="D32" s="38" t="s">
        <v>393</v>
      </c>
      <c r="E32" s="270" t="s">
        <v>5</v>
      </c>
      <c r="F32" s="116"/>
      <c r="G32" s="116"/>
      <c r="H32" s="116"/>
      <c r="I32" s="116"/>
      <c r="J32" s="313">
        <f>+J10-J18+J22+J28+J30</f>
        <v>99203839.757301733</v>
      </c>
      <c r="K32" s="35"/>
      <c r="L32" s="35"/>
      <c r="M32" s="57"/>
      <c r="N32" s="51"/>
      <c r="O32" s="50"/>
      <c r="P32" s="51"/>
      <c r="Q32" s="50"/>
      <c r="R32" s="50"/>
      <c r="S32" s="50"/>
      <c r="T32" s="26"/>
    </row>
    <row r="33" spans="1:20" ht="15">
      <c r="A33" s="47" t="s">
        <v>392</v>
      </c>
      <c r="B33" s="128"/>
      <c r="C33" s="314" t="s">
        <v>391</v>
      </c>
      <c r="D33" s="315"/>
      <c r="E33" s="270"/>
      <c r="F33" s="116"/>
      <c r="G33" s="116"/>
      <c r="H33" s="116"/>
      <c r="I33" s="116"/>
      <c r="J33" s="316">
        <v>0</v>
      </c>
      <c r="K33" s="35"/>
      <c r="L33" s="35"/>
      <c r="M33" s="57"/>
      <c r="N33" s="51"/>
      <c r="O33" s="50"/>
      <c r="P33" s="51"/>
      <c r="Q33" s="50"/>
      <c r="R33" s="50"/>
      <c r="S33" s="50"/>
      <c r="T33" s="26"/>
    </row>
    <row r="34" spans="1:20" ht="15">
      <c r="A34" s="47" t="s">
        <v>390</v>
      </c>
      <c r="B34" s="128"/>
      <c r="C34" s="314" t="s">
        <v>389</v>
      </c>
      <c r="D34" s="315"/>
      <c r="E34" s="270"/>
      <c r="F34" s="116"/>
      <c r="G34" s="116"/>
      <c r="H34" s="116"/>
      <c r="I34" s="116"/>
      <c r="J34" s="317">
        <v>0</v>
      </c>
      <c r="K34" s="35"/>
      <c r="L34" s="35"/>
      <c r="M34" s="57"/>
      <c r="N34" s="51"/>
      <c r="O34" s="50"/>
      <c r="P34" s="51"/>
      <c r="Q34" s="50"/>
      <c r="R34" s="50"/>
      <c r="S34" s="50"/>
      <c r="T34" s="26"/>
    </row>
    <row r="35" spans="1:20" ht="15.6" thickBot="1">
      <c r="A35" s="47">
        <v>7</v>
      </c>
      <c r="B35" s="128"/>
      <c r="C35" s="314" t="s">
        <v>388</v>
      </c>
      <c r="D35" s="315"/>
      <c r="E35" s="270"/>
      <c r="F35" s="116"/>
      <c r="G35" s="116"/>
      <c r="H35" s="116"/>
      <c r="I35" s="116"/>
      <c r="J35" s="269">
        <f>SUM(J32:J34)</f>
        <v>99203839.757301733</v>
      </c>
      <c r="K35" s="35"/>
      <c r="L35" s="35"/>
      <c r="M35" s="57"/>
      <c r="N35" s="51"/>
      <c r="O35" s="50"/>
      <c r="P35" s="51"/>
      <c r="Q35" s="50"/>
      <c r="R35" s="50"/>
      <c r="S35" s="50"/>
      <c r="T35" s="26"/>
    </row>
    <row r="36" spans="1:20" ht="15.6" thickTop="1">
      <c r="A36" s="49"/>
      <c r="B36" s="71"/>
      <c r="C36" s="71"/>
      <c r="D36" s="35"/>
      <c r="E36" s="268"/>
      <c r="F36" s="83"/>
      <c r="G36" s="83"/>
      <c r="H36" s="83"/>
      <c r="I36" s="83"/>
      <c r="J36" s="71"/>
      <c r="K36" s="35"/>
      <c r="L36" s="35"/>
      <c r="M36" s="57"/>
      <c r="N36" s="51"/>
      <c r="O36" s="50"/>
      <c r="P36" s="51"/>
      <c r="Q36" s="50"/>
      <c r="R36" s="50"/>
      <c r="S36" s="50"/>
      <c r="T36" s="26"/>
    </row>
    <row r="37" spans="1:20" ht="15">
      <c r="A37" s="49"/>
      <c r="B37" s="71"/>
      <c r="C37" s="89" t="s">
        <v>387</v>
      </c>
      <c r="D37" s="35"/>
      <c r="E37" s="260"/>
      <c r="F37" s="35"/>
      <c r="G37" s="35"/>
      <c r="H37" s="35"/>
      <c r="I37" s="35"/>
      <c r="J37" s="260"/>
      <c r="K37" s="35"/>
      <c r="L37" s="35"/>
      <c r="M37" s="57"/>
      <c r="N37" s="51"/>
      <c r="O37" s="50"/>
      <c r="P37" s="51"/>
      <c r="Q37" s="50"/>
      <c r="R37" s="50"/>
      <c r="S37" s="50"/>
      <c r="T37" s="26"/>
    </row>
    <row r="38" spans="1:20" ht="15">
      <c r="A38" s="49">
        <v>8</v>
      </c>
      <c r="B38" s="71"/>
      <c r="C38" s="89" t="s">
        <v>386</v>
      </c>
      <c r="D38" s="93"/>
      <c r="E38" s="260"/>
      <c r="F38" s="35"/>
      <c r="G38" s="35"/>
      <c r="H38" s="35" t="s">
        <v>385</v>
      </c>
      <c r="I38" s="35"/>
      <c r="J38" s="266">
        <v>2012415</v>
      </c>
      <c r="K38" s="35"/>
      <c r="L38" s="35"/>
      <c r="M38" s="57"/>
      <c r="N38" s="158"/>
      <c r="O38" s="50"/>
      <c r="P38" s="51"/>
      <c r="Q38" s="50"/>
      <c r="R38" s="50"/>
      <c r="S38" s="50"/>
      <c r="T38" s="26"/>
    </row>
    <row r="39" spans="1:20" ht="15">
      <c r="A39" s="49">
        <v>9</v>
      </c>
      <c r="B39" s="71"/>
      <c r="C39" s="89" t="s">
        <v>384</v>
      </c>
      <c r="D39" s="83"/>
      <c r="E39" s="83"/>
      <c r="F39" s="83"/>
      <c r="G39" s="83"/>
      <c r="H39" s="83" t="s">
        <v>383</v>
      </c>
      <c r="I39" s="83"/>
      <c r="J39" s="266">
        <v>0</v>
      </c>
      <c r="K39" s="35"/>
      <c r="L39" s="35"/>
      <c r="M39" s="57"/>
      <c r="N39" s="51"/>
      <c r="O39" s="50"/>
      <c r="P39" s="51"/>
      <c r="Q39" s="50"/>
      <c r="R39" s="50"/>
      <c r="S39" s="50"/>
      <c r="T39" s="26"/>
    </row>
    <row r="40" spans="1:20" ht="15">
      <c r="A40" s="49">
        <v>10</v>
      </c>
      <c r="B40" s="71"/>
      <c r="C40" s="89" t="s">
        <v>382</v>
      </c>
      <c r="D40" s="35"/>
      <c r="E40" s="35"/>
      <c r="F40" s="35"/>
      <c r="G40" s="35"/>
      <c r="H40" s="35" t="s">
        <v>31</v>
      </c>
      <c r="I40" s="35"/>
      <c r="J40" s="266">
        <v>0</v>
      </c>
      <c r="K40" s="35"/>
      <c r="L40" s="35"/>
      <c r="M40" s="57"/>
      <c r="N40" s="57" t="s">
        <v>446</v>
      </c>
      <c r="O40" s="32"/>
      <c r="P40" s="57"/>
      <c r="Q40" s="50"/>
      <c r="R40" s="50"/>
      <c r="S40" s="50"/>
      <c r="T40" s="26"/>
    </row>
    <row r="41" spans="1:20" ht="15">
      <c r="A41" s="49">
        <v>11</v>
      </c>
      <c r="B41" s="71"/>
      <c r="C41" s="263" t="s">
        <v>381</v>
      </c>
      <c r="D41" s="35"/>
      <c r="E41" s="35"/>
      <c r="F41" s="35"/>
      <c r="G41" s="35"/>
      <c r="H41" s="35" t="s">
        <v>32</v>
      </c>
      <c r="I41" s="35"/>
      <c r="J41" s="266">
        <v>0</v>
      </c>
      <c r="K41" s="35"/>
      <c r="L41" s="35"/>
      <c r="M41" s="57"/>
      <c r="N41" s="267" t="s">
        <v>446</v>
      </c>
      <c r="O41" s="59"/>
      <c r="P41" s="267"/>
      <c r="Q41" s="50"/>
      <c r="R41" s="50"/>
      <c r="S41" s="50"/>
      <c r="T41" s="26"/>
    </row>
    <row r="42" spans="1:20" ht="15">
      <c r="A42" s="49">
        <v>12</v>
      </c>
      <c r="B42" s="71"/>
      <c r="C42" s="263" t="s">
        <v>380</v>
      </c>
      <c r="D42" s="35"/>
      <c r="E42" s="35"/>
      <c r="F42" s="35"/>
      <c r="G42" s="35"/>
      <c r="H42" s="35"/>
      <c r="I42" s="35"/>
      <c r="J42" s="266">
        <v>0</v>
      </c>
      <c r="K42" s="35"/>
      <c r="L42" s="35"/>
      <c r="M42" s="57"/>
      <c r="N42" s="264"/>
      <c r="O42" s="265"/>
      <c r="P42" s="264"/>
      <c r="Q42" s="50"/>
      <c r="R42" s="50"/>
      <c r="S42" s="50"/>
      <c r="T42" s="26"/>
    </row>
    <row r="43" spans="1:20" ht="15">
      <c r="A43" s="49">
        <v>13</v>
      </c>
      <c r="B43" s="71"/>
      <c r="C43" s="263" t="s">
        <v>379</v>
      </c>
      <c r="D43" s="35"/>
      <c r="E43" s="35"/>
      <c r="F43" s="35"/>
      <c r="G43" s="35"/>
      <c r="H43" s="35"/>
      <c r="I43" s="35"/>
      <c r="J43" s="262">
        <v>0</v>
      </c>
      <c r="K43" s="35"/>
      <c r="L43" s="35"/>
      <c r="M43" s="57"/>
      <c r="N43" s="245" t="s">
        <v>447</v>
      </c>
      <c r="O43" s="246" t="s">
        <v>448</v>
      </c>
      <c r="P43" s="245" t="s">
        <v>449</v>
      </c>
      <c r="Q43" s="50"/>
      <c r="R43" s="50"/>
      <c r="S43" s="50"/>
      <c r="T43" s="26"/>
    </row>
    <row r="44" spans="1:20" ht="15.6" thickBot="1">
      <c r="A44" s="49">
        <v>14</v>
      </c>
      <c r="B44" s="71"/>
      <c r="C44" s="89" t="s">
        <v>378</v>
      </c>
      <c r="D44" s="35"/>
      <c r="E44" s="35"/>
      <c r="F44" s="35"/>
      <c r="G44" s="35"/>
      <c r="H44" s="35"/>
      <c r="I44" s="35"/>
      <c r="J44" s="261">
        <v>0</v>
      </c>
      <c r="K44" s="35"/>
      <c r="L44" s="35"/>
      <c r="M44" s="57"/>
      <c r="N44" s="318" t="s">
        <v>450</v>
      </c>
      <c r="O44" s="319" t="e">
        <f>R89*$J$32</f>
        <v>#DIV/0!</v>
      </c>
      <c r="P44" s="320">
        <v>0</v>
      </c>
      <c r="Q44" s="50"/>
      <c r="R44" s="50"/>
      <c r="S44" s="50"/>
      <c r="T44" s="26"/>
    </row>
    <row r="45" spans="1:20" ht="15">
      <c r="A45" s="49">
        <v>15</v>
      </c>
      <c r="B45" s="71"/>
      <c r="C45" s="89" t="s">
        <v>377</v>
      </c>
      <c r="D45" s="35"/>
      <c r="E45" s="35"/>
      <c r="F45" s="35"/>
      <c r="G45" s="35"/>
      <c r="H45" s="35"/>
      <c r="I45" s="35"/>
      <c r="J45" s="260">
        <f>SUM(J38:J44)</f>
        <v>2012415</v>
      </c>
      <c r="K45" s="35"/>
      <c r="L45" s="35"/>
      <c r="M45" s="57"/>
      <c r="N45" s="318" t="s">
        <v>466</v>
      </c>
      <c r="O45" s="319" t="e">
        <f>(R90*$J$32)+J33</f>
        <v>#DIV/0!</v>
      </c>
      <c r="P45" s="320">
        <v>0</v>
      </c>
      <c r="Q45" s="50"/>
      <c r="R45" s="50"/>
      <c r="S45" s="50"/>
      <c r="T45" s="26"/>
    </row>
    <row r="46" spans="1:20" ht="15">
      <c r="A46" s="49"/>
      <c r="B46" s="71"/>
      <c r="C46" s="89"/>
      <c r="D46" s="35"/>
      <c r="E46" s="35"/>
      <c r="F46" s="35"/>
      <c r="G46" s="35"/>
      <c r="H46" s="35"/>
      <c r="I46" s="35"/>
      <c r="J46" s="260"/>
      <c r="K46" s="35"/>
      <c r="L46" s="35"/>
      <c r="M46" s="57"/>
      <c r="N46" s="318" t="s">
        <v>452</v>
      </c>
      <c r="O46" s="319" t="e">
        <f>R91*$J$32</f>
        <v>#DIV/0!</v>
      </c>
      <c r="P46" s="306">
        <v>0</v>
      </c>
      <c r="Q46" s="50"/>
      <c r="R46" s="50"/>
      <c r="S46" s="50"/>
      <c r="T46" s="26"/>
    </row>
    <row r="47" spans="1:20" ht="15">
      <c r="A47" s="49">
        <v>16</v>
      </c>
      <c r="B47" s="71"/>
      <c r="C47" s="89" t="s">
        <v>376</v>
      </c>
      <c r="D47" s="35" t="s">
        <v>375</v>
      </c>
      <c r="E47" s="257">
        <f>IF(J45&gt;0,J35/J45,0)</f>
        <v>49.295915483288354</v>
      </c>
      <c r="F47" s="35"/>
      <c r="G47" s="35"/>
      <c r="H47" s="35"/>
      <c r="I47" s="35"/>
      <c r="J47" s="93"/>
      <c r="K47" s="35"/>
      <c r="L47" s="35"/>
      <c r="M47" s="57"/>
      <c r="N47" s="318" t="s">
        <v>453</v>
      </c>
      <c r="O47" s="319" t="e">
        <f>R92*$J$32</f>
        <v>#DIV/0!</v>
      </c>
      <c r="P47" s="320">
        <v>0</v>
      </c>
      <c r="Q47" s="50"/>
      <c r="R47" s="50"/>
      <c r="S47" s="50"/>
      <c r="T47" s="26"/>
    </row>
    <row r="48" spans="1:20" ht="15">
      <c r="A48" s="49">
        <v>17</v>
      </c>
      <c r="B48" s="71"/>
      <c r="C48" s="89" t="s">
        <v>374</v>
      </c>
      <c r="D48" s="35"/>
      <c r="E48" s="257">
        <f>+E47/12</f>
        <v>4.1079929569406959</v>
      </c>
      <c r="F48" s="35"/>
      <c r="G48" s="35"/>
      <c r="H48" s="35"/>
      <c r="I48" s="35"/>
      <c r="J48" s="93"/>
      <c r="K48" s="35"/>
      <c r="L48" s="35"/>
      <c r="M48" s="57"/>
      <c r="N48" s="318" t="s">
        <v>454</v>
      </c>
      <c r="O48" s="319" t="e">
        <f>R93*$J$32</f>
        <v>#DIV/0!</v>
      </c>
      <c r="P48" s="320">
        <v>0</v>
      </c>
      <c r="Q48" s="50"/>
      <c r="R48" s="50"/>
      <c r="S48" s="50"/>
      <c r="T48" s="26"/>
    </row>
    <row r="49" spans="1:20" ht="15">
      <c r="A49" s="49"/>
      <c r="B49" s="71"/>
      <c r="C49" s="89"/>
      <c r="D49" s="35"/>
      <c r="E49" s="257"/>
      <c r="F49" s="35"/>
      <c r="G49" s="35"/>
      <c r="H49" s="35"/>
      <c r="I49" s="35"/>
      <c r="J49" s="93"/>
      <c r="K49" s="35"/>
      <c r="L49" s="35"/>
      <c r="M49" s="57"/>
      <c r="N49" s="321" t="s">
        <v>456</v>
      </c>
      <c r="O49" s="319" t="e">
        <f>SUM(O44:O48)</f>
        <v>#DIV/0!</v>
      </c>
      <c r="P49" s="322">
        <f>SUM(P44:P48)</f>
        <v>0</v>
      </c>
      <c r="Q49" s="50"/>
      <c r="R49" s="50"/>
      <c r="S49" s="50"/>
      <c r="T49" s="26"/>
    </row>
    <row r="50" spans="1:20" ht="15">
      <c r="A50" s="49"/>
      <c r="B50" s="71"/>
      <c r="C50" s="89"/>
      <c r="D50" s="35"/>
      <c r="E50" s="259" t="s">
        <v>373</v>
      </c>
      <c r="F50" s="35"/>
      <c r="G50" s="35"/>
      <c r="H50" s="35"/>
      <c r="I50" s="35"/>
      <c r="J50" s="99" t="s">
        <v>372</v>
      </c>
      <c r="K50" s="35"/>
      <c r="L50" s="35"/>
      <c r="M50" s="57"/>
      <c r="N50" s="51"/>
      <c r="O50" s="50"/>
      <c r="P50" s="51"/>
      <c r="Q50" s="50"/>
      <c r="R50" s="50"/>
      <c r="S50" s="50"/>
      <c r="T50" s="26"/>
    </row>
    <row r="51" spans="1:20" ht="15">
      <c r="A51" s="49"/>
      <c r="B51" s="71"/>
      <c r="C51" s="89"/>
      <c r="D51" s="35"/>
      <c r="E51" s="257"/>
      <c r="F51" s="35"/>
      <c r="G51" s="35"/>
      <c r="H51" s="35"/>
      <c r="I51" s="35"/>
      <c r="J51" s="93"/>
      <c r="K51" s="35"/>
      <c r="L51" s="35"/>
      <c r="M51" s="57"/>
      <c r="N51" s="51"/>
      <c r="O51" s="50"/>
      <c r="P51" s="51"/>
      <c r="Q51" s="50"/>
      <c r="R51" s="50"/>
      <c r="S51" s="50"/>
      <c r="T51" s="26"/>
    </row>
    <row r="52" spans="1:20" ht="15">
      <c r="A52" s="49">
        <v>18</v>
      </c>
      <c r="B52" s="71"/>
      <c r="C52" s="89" t="s">
        <v>371</v>
      </c>
      <c r="D52" s="35" t="s">
        <v>370</v>
      </c>
      <c r="E52" s="257">
        <f>+E47/52</f>
        <v>0.94799837467862225</v>
      </c>
      <c r="F52" s="35"/>
      <c r="G52" s="35"/>
      <c r="H52" s="35"/>
      <c r="I52" s="35"/>
      <c r="J52" s="256">
        <f>+E47/52</f>
        <v>0.94799837467862225</v>
      </c>
      <c r="K52" s="35"/>
      <c r="L52" s="35"/>
      <c r="M52" s="57"/>
      <c r="N52" s="51"/>
      <c r="O52" s="258"/>
      <c r="P52" s="258"/>
      <c r="Q52" s="50"/>
      <c r="R52" s="50"/>
      <c r="S52" s="50"/>
      <c r="T52" s="26"/>
    </row>
    <row r="53" spans="1:20" ht="15">
      <c r="A53" s="49">
        <v>19</v>
      </c>
      <c r="B53" s="71"/>
      <c r="C53" s="89" t="s">
        <v>369</v>
      </c>
      <c r="D53" s="35" t="s">
        <v>368</v>
      </c>
      <c r="E53" s="257">
        <f>+E47/260</f>
        <v>0.18959967493572444</v>
      </c>
      <c r="F53" s="35" t="s">
        <v>367</v>
      </c>
      <c r="G53" s="93"/>
      <c r="H53" s="35"/>
      <c r="I53" s="35"/>
      <c r="J53" s="256">
        <f>+E47/365</f>
        <v>0.1350573026939407</v>
      </c>
      <c r="K53" s="35"/>
      <c r="L53" s="35"/>
      <c r="M53" s="57"/>
      <c r="N53" s="51"/>
      <c r="O53" s="50"/>
      <c r="P53" s="51"/>
      <c r="Q53" s="50"/>
      <c r="R53" s="50"/>
      <c r="S53" s="50"/>
      <c r="T53" s="26"/>
    </row>
    <row r="54" spans="1:20" ht="15">
      <c r="A54" s="49">
        <v>20</v>
      </c>
      <c r="B54" s="71"/>
      <c r="C54" s="89" t="s">
        <v>366</v>
      </c>
      <c r="D54" s="35" t="s">
        <v>365</v>
      </c>
      <c r="E54" s="257">
        <f>+E47/4160*1000</f>
        <v>11.849979683482777</v>
      </c>
      <c r="F54" s="35" t="s">
        <v>364</v>
      </c>
      <c r="G54" s="93"/>
      <c r="H54" s="35"/>
      <c r="I54" s="35"/>
      <c r="J54" s="256">
        <f>E47/8760*1000</f>
        <v>5.6273876122475288</v>
      </c>
      <c r="K54" s="35"/>
      <c r="L54" s="35" t="s">
        <v>5</v>
      </c>
      <c r="M54" s="57"/>
      <c r="N54" s="51"/>
      <c r="O54" s="50"/>
      <c r="P54" s="51"/>
      <c r="Q54" s="50"/>
      <c r="R54" s="50"/>
      <c r="S54" s="50"/>
      <c r="T54" s="26"/>
    </row>
    <row r="55" spans="1:20" ht="15">
      <c r="A55" s="49"/>
      <c r="B55" s="71"/>
      <c r="C55" s="89"/>
      <c r="D55" s="35" t="s">
        <v>363</v>
      </c>
      <c r="E55" s="35"/>
      <c r="F55" s="35" t="s">
        <v>362</v>
      </c>
      <c r="G55" s="93"/>
      <c r="H55" s="35"/>
      <c r="I55" s="35"/>
      <c r="J55" s="93"/>
      <c r="K55" s="35"/>
      <c r="L55" s="35" t="s">
        <v>5</v>
      </c>
      <c r="M55" s="57"/>
      <c r="N55" s="51"/>
      <c r="O55" s="50"/>
      <c r="P55" s="51"/>
      <c r="Q55" s="50"/>
      <c r="R55" s="50"/>
      <c r="S55" s="50"/>
      <c r="T55" s="26"/>
    </row>
    <row r="56" spans="1:20" ht="15">
      <c r="A56" s="49"/>
      <c r="B56" s="71"/>
      <c r="C56" s="89"/>
      <c r="D56" s="35"/>
      <c r="E56" s="35"/>
      <c r="F56" s="35"/>
      <c r="G56" s="93"/>
      <c r="H56" s="35"/>
      <c r="I56" s="35"/>
      <c r="J56" s="93"/>
      <c r="K56" s="35"/>
      <c r="L56" s="35" t="s">
        <v>5</v>
      </c>
      <c r="M56" s="57"/>
      <c r="N56" s="51"/>
      <c r="O56" s="50"/>
      <c r="P56" s="51"/>
      <c r="Q56" s="50"/>
      <c r="R56" s="50"/>
      <c r="S56" s="50"/>
      <c r="T56" s="26"/>
    </row>
    <row r="57" spans="1:20" ht="15">
      <c r="A57" s="49">
        <v>21</v>
      </c>
      <c r="B57" s="71"/>
      <c r="C57" s="89" t="s">
        <v>361</v>
      </c>
      <c r="D57" s="35" t="s">
        <v>360</v>
      </c>
      <c r="E57" s="255">
        <v>0</v>
      </c>
      <c r="F57" s="253" t="s">
        <v>359</v>
      </c>
      <c r="G57" s="253"/>
      <c r="H57" s="253"/>
      <c r="I57" s="253"/>
      <c r="J57" s="253">
        <f>E57</f>
        <v>0</v>
      </c>
      <c r="K57" s="253" t="s">
        <v>359</v>
      </c>
      <c r="L57" s="35"/>
      <c r="M57" s="57"/>
      <c r="N57" s="51"/>
      <c r="O57" s="50"/>
      <c r="P57" s="51"/>
      <c r="Q57" s="50"/>
      <c r="R57" s="50"/>
      <c r="S57" s="50"/>
      <c r="T57" s="26"/>
    </row>
    <row r="58" spans="1:20" ht="15">
      <c r="A58" s="49">
        <v>22</v>
      </c>
      <c r="B58" s="71"/>
      <c r="C58" s="89"/>
      <c r="D58" s="35"/>
      <c r="E58" s="254">
        <v>0</v>
      </c>
      <c r="F58" s="253" t="s">
        <v>358</v>
      </c>
      <c r="G58" s="253"/>
      <c r="H58" s="253"/>
      <c r="I58" s="253"/>
      <c r="J58" s="253">
        <f>E58</f>
        <v>0</v>
      </c>
      <c r="K58" s="253" t="s">
        <v>358</v>
      </c>
      <c r="L58" s="35"/>
      <c r="M58" s="57"/>
      <c r="N58" s="51"/>
      <c r="O58" s="50"/>
      <c r="P58" s="51"/>
      <c r="Q58" s="50"/>
      <c r="R58" s="50"/>
      <c r="S58" s="50"/>
      <c r="T58" s="26"/>
    </row>
    <row r="59" spans="1:20" ht="15">
      <c r="A59" s="93"/>
      <c r="B59" s="71"/>
      <c r="C59" s="71"/>
      <c r="D59" s="71"/>
      <c r="E59" s="71"/>
      <c r="F59" s="71"/>
      <c r="G59" s="71"/>
      <c r="H59" s="71"/>
      <c r="I59" s="71"/>
      <c r="J59" s="71"/>
      <c r="K59" s="252"/>
      <c r="L59" s="35"/>
      <c r="M59" s="57"/>
      <c r="N59" s="51"/>
      <c r="O59" s="50"/>
      <c r="P59" s="51"/>
      <c r="Q59" s="50"/>
      <c r="R59" s="50"/>
      <c r="S59" s="50"/>
      <c r="T59" s="26"/>
    </row>
    <row r="60" spans="1:20" ht="15">
      <c r="A60" s="93"/>
      <c r="B60" s="71"/>
      <c r="C60" s="89"/>
      <c r="D60" s="35"/>
      <c r="E60" s="35"/>
      <c r="F60" s="35"/>
      <c r="G60" s="35"/>
      <c r="H60" s="35"/>
      <c r="I60" s="35"/>
      <c r="J60" s="36"/>
      <c r="K60" s="35"/>
      <c r="L60" s="35"/>
      <c r="M60" s="57"/>
      <c r="N60" s="51"/>
      <c r="O60" s="50"/>
      <c r="P60" s="51"/>
      <c r="Q60" s="50"/>
      <c r="R60" s="50"/>
      <c r="S60" s="50"/>
      <c r="T60" s="26"/>
    </row>
    <row r="61" spans="1:20" ht="15">
      <c r="A61" s="93"/>
      <c r="B61" s="71"/>
      <c r="C61" s="89"/>
      <c r="D61" s="35"/>
      <c r="E61" s="35"/>
      <c r="F61" s="35"/>
      <c r="G61" s="35"/>
      <c r="H61" s="35"/>
      <c r="I61" s="35"/>
      <c r="J61" s="36"/>
      <c r="K61" s="35"/>
      <c r="L61" s="35"/>
      <c r="M61" s="57"/>
      <c r="N61" s="51"/>
      <c r="O61" s="50"/>
      <c r="P61" s="51"/>
      <c r="Q61" s="50"/>
      <c r="R61" s="50"/>
      <c r="S61" s="50"/>
      <c r="T61" s="26"/>
    </row>
    <row r="62" spans="1:20" ht="15">
      <c r="A62" s="93"/>
      <c r="B62" s="71"/>
      <c r="C62" s="89"/>
      <c r="D62" s="35"/>
      <c r="E62" s="35"/>
      <c r="F62" s="35"/>
      <c r="G62" s="35"/>
      <c r="H62" s="35"/>
      <c r="I62" s="35"/>
      <c r="J62" s="36"/>
      <c r="K62" s="35"/>
      <c r="L62" s="35"/>
      <c r="M62" s="57"/>
      <c r="N62" s="51"/>
      <c r="O62" s="50"/>
      <c r="P62" s="51"/>
      <c r="Q62" s="50"/>
      <c r="R62" s="50"/>
      <c r="S62" s="50"/>
      <c r="T62" s="26"/>
    </row>
    <row r="63" spans="1:20" ht="15">
      <c r="A63" s="93"/>
      <c r="B63" s="71"/>
      <c r="C63" s="89"/>
      <c r="D63" s="35"/>
      <c r="E63" s="35"/>
      <c r="F63" s="35"/>
      <c r="G63" s="35"/>
      <c r="H63" s="35"/>
      <c r="I63" s="35"/>
      <c r="J63" s="36"/>
      <c r="K63" s="35"/>
      <c r="L63" s="35"/>
      <c r="M63" s="57"/>
      <c r="N63" s="51"/>
      <c r="O63" s="50"/>
      <c r="P63" s="51"/>
      <c r="Q63" s="50"/>
      <c r="R63" s="50"/>
      <c r="S63" s="50"/>
      <c r="T63" s="26"/>
    </row>
    <row r="64" spans="1:20" ht="15">
      <c r="A64" s="93"/>
      <c r="B64" s="71"/>
      <c r="C64" s="89"/>
      <c r="D64" s="35"/>
      <c r="E64" s="35"/>
      <c r="F64" s="35"/>
      <c r="G64" s="35"/>
      <c r="H64" s="35"/>
      <c r="I64" s="35"/>
      <c r="J64" s="36"/>
      <c r="K64" s="35"/>
      <c r="L64" s="35"/>
      <c r="M64" s="57"/>
      <c r="N64" s="51"/>
      <c r="O64" s="50"/>
      <c r="P64" s="51"/>
      <c r="Q64" s="50"/>
      <c r="R64" s="50"/>
      <c r="S64" s="50"/>
      <c r="T64" s="26"/>
    </row>
    <row r="65" spans="1:20" ht="15">
      <c r="A65" s="93"/>
      <c r="B65" s="71"/>
      <c r="C65" s="89"/>
      <c r="D65" s="35"/>
      <c r="E65" s="35"/>
      <c r="F65" s="35"/>
      <c r="G65" s="35"/>
      <c r="H65" s="35"/>
      <c r="I65" s="35"/>
      <c r="J65" s="36"/>
      <c r="K65" s="35"/>
      <c r="L65" s="35"/>
      <c r="M65" s="57"/>
      <c r="N65" s="51"/>
      <c r="O65" s="50"/>
      <c r="P65" s="51"/>
      <c r="Q65" s="50"/>
      <c r="R65" s="50"/>
      <c r="S65" s="50"/>
      <c r="T65" s="26"/>
    </row>
    <row r="66" spans="1:20" ht="15">
      <c r="A66" s="93"/>
      <c r="B66" s="71"/>
      <c r="C66" s="89"/>
      <c r="D66" s="35"/>
      <c r="E66" s="35"/>
      <c r="F66" s="35"/>
      <c r="G66" s="35"/>
      <c r="H66" s="35"/>
      <c r="I66" s="35"/>
      <c r="J66" s="36"/>
      <c r="K66" s="35"/>
      <c r="L66" s="35"/>
      <c r="M66" s="57"/>
      <c r="N66" s="51"/>
      <c r="O66" s="50"/>
      <c r="P66" s="51"/>
      <c r="Q66" s="50"/>
      <c r="R66" s="50"/>
      <c r="S66" s="50"/>
      <c r="T66" s="26"/>
    </row>
    <row r="67" spans="1:20" ht="15">
      <c r="A67" s="93"/>
      <c r="B67" s="71"/>
      <c r="C67" s="89"/>
      <c r="D67" s="35"/>
      <c r="E67" s="35"/>
      <c r="F67" s="35"/>
      <c r="G67" s="35"/>
      <c r="H67" s="35"/>
      <c r="I67" s="35"/>
      <c r="J67" s="36"/>
      <c r="K67" s="35"/>
      <c r="L67" s="35"/>
      <c r="M67" s="57"/>
      <c r="N67" s="51"/>
      <c r="O67" s="50"/>
      <c r="P67" s="51"/>
      <c r="Q67" s="50"/>
      <c r="R67" s="50"/>
      <c r="S67" s="50"/>
      <c r="T67" s="26"/>
    </row>
    <row r="68" spans="1:20" ht="15">
      <c r="A68" s="93"/>
      <c r="B68" s="71"/>
      <c r="C68" s="89"/>
      <c r="D68" s="35"/>
      <c r="E68" s="35"/>
      <c r="F68" s="35"/>
      <c r="G68" s="35"/>
      <c r="H68" s="35"/>
      <c r="I68" s="35"/>
      <c r="J68" s="36"/>
      <c r="K68" s="35"/>
      <c r="L68" s="35"/>
      <c r="M68" s="57"/>
      <c r="N68" s="51"/>
      <c r="O68" s="50"/>
      <c r="P68" s="51"/>
      <c r="Q68" s="50"/>
      <c r="R68" s="50"/>
      <c r="S68" s="50"/>
      <c r="T68" s="26"/>
    </row>
    <row r="69" spans="1:20" ht="15.6">
      <c r="A69" s="93"/>
      <c r="B69" s="71"/>
      <c r="C69" s="89"/>
      <c r="D69" s="35"/>
      <c r="E69" s="214"/>
      <c r="F69" s="35"/>
      <c r="G69" s="35"/>
      <c r="H69" s="35"/>
      <c r="I69" s="35"/>
      <c r="J69" s="36"/>
      <c r="K69" s="35"/>
      <c r="L69" s="35"/>
      <c r="M69" s="57"/>
      <c r="N69" s="51"/>
      <c r="O69" s="50"/>
      <c r="P69" s="51"/>
      <c r="Q69" s="50"/>
      <c r="R69" s="50"/>
      <c r="S69" s="50"/>
      <c r="T69" s="26"/>
    </row>
    <row r="70" spans="1:20" ht="15">
      <c r="A70" s="93"/>
      <c r="B70" s="71"/>
      <c r="C70" s="89"/>
      <c r="D70" s="35"/>
      <c r="E70" s="35"/>
      <c r="F70" s="35"/>
      <c r="G70" s="35"/>
      <c r="H70" s="35"/>
      <c r="I70" s="35"/>
      <c r="J70" s="36"/>
      <c r="K70" s="35"/>
      <c r="L70" s="35"/>
      <c r="M70" s="57"/>
      <c r="N70" s="51"/>
      <c r="O70" s="50"/>
      <c r="P70" s="51"/>
      <c r="Q70" s="50"/>
      <c r="R70" s="50"/>
      <c r="S70" s="50"/>
      <c r="T70" s="26"/>
    </row>
    <row r="71" spans="1:20" ht="15.6">
      <c r="A71" s="43"/>
      <c r="B71" s="43"/>
      <c r="C71" s="136"/>
      <c r="D71" s="35"/>
      <c r="E71" s="35"/>
      <c r="F71" s="35"/>
      <c r="G71" s="35"/>
      <c r="H71" s="35"/>
      <c r="I71" s="35"/>
      <c r="J71" s="36"/>
      <c r="K71" s="38"/>
      <c r="L71" s="38"/>
      <c r="M71" s="251"/>
      <c r="N71" s="51"/>
      <c r="O71" s="50"/>
      <c r="P71" s="51"/>
      <c r="Q71" s="50"/>
      <c r="R71" s="50"/>
      <c r="S71" s="50"/>
      <c r="T71" s="26"/>
    </row>
    <row r="72" spans="1:20" ht="15.6">
      <c r="A72" s="250"/>
      <c r="B72" s="43"/>
      <c r="C72" s="136"/>
      <c r="D72" s="35"/>
      <c r="E72" s="35"/>
      <c r="F72" s="35"/>
      <c r="G72" s="35"/>
      <c r="H72" s="35"/>
      <c r="I72" s="35"/>
      <c r="J72" s="36"/>
      <c r="K72" s="35"/>
      <c r="L72" s="35"/>
      <c r="M72" s="34"/>
      <c r="N72" s="51"/>
      <c r="O72" s="50"/>
      <c r="P72" s="51"/>
      <c r="Q72" s="50"/>
      <c r="R72" s="50"/>
      <c r="S72" s="50"/>
      <c r="T72" s="26"/>
    </row>
    <row r="73" spans="1:20" ht="15">
      <c r="A73" s="93"/>
      <c r="B73" s="71"/>
      <c r="C73" s="71"/>
      <c r="D73" s="71"/>
      <c r="E73" s="71"/>
      <c r="F73" s="71"/>
      <c r="G73" s="71"/>
      <c r="H73" s="71"/>
      <c r="I73" s="92"/>
      <c r="J73" s="92"/>
      <c r="K73" s="92"/>
      <c r="L73" s="92"/>
      <c r="M73" s="92"/>
      <c r="N73" s="51"/>
      <c r="O73" s="50"/>
      <c r="P73" s="91"/>
      <c r="Q73" s="91"/>
      <c r="R73" s="91"/>
      <c r="S73" s="91"/>
      <c r="T73" s="26"/>
    </row>
    <row r="74" spans="1:20" ht="15">
      <c r="A74" s="93"/>
      <c r="B74" s="71"/>
      <c r="C74" s="89"/>
      <c r="D74" s="89"/>
      <c r="E74" s="90"/>
      <c r="F74" s="89"/>
      <c r="G74" s="89"/>
      <c r="H74" s="89"/>
      <c r="I74" s="35"/>
      <c r="J74" s="672"/>
      <c r="K74" s="672"/>
      <c r="L74" s="672"/>
      <c r="M74" s="92"/>
      <c r="N74" s="51"/>
      <c r="O74" s="50"/>
      <c r="P74" s="51"/>
      <c r="Q74" s="50"/>
      <c r="R74" s="50"/>
      <c r="S74" s="50"/>
      <c r="T74" s="26"/>
    </row>
    <row r="75" spans="1:20" ht="15">
      <c r="A75" s="93"/>
      <c r="B75" s="71"/>
      <c r="C75" s="89"/>
      <c r="D75" s="89"/>
      <c r="E75" s="90"/>
      <c r="F75" s="89"/>
      <c r="G75" s="89"/>
      <c r="H75" s="89"/>
      <c r="I75" s="35"/>
      <c r="J75" s="35"/>
      <c r="K75" s="35"/>
      <c r="L75" s="678" t="s">
        <v>357</v>
      </c>
      <c r="M75" s="678"/>
      <c r="N75" s="249"/>
      <c r="O75" s="248"/>
      <c r="P75" s="247"/>
      <c r="Q75" s="50"/>
      <c r="R75" s="50"/>
      <c r="S75" s="50"/>
      <c r="T75" s="26"/>
    </row>
    <row r="76" spans="1:20" ht="15">
      <c r="A76" s="93"/>
      <c r="B76" s="71"/>
      <c r="C76" s="35"/>
      <c r="D76" s="35"/>
      <c r="E76" s="35"/>
      <c r="F76" s="35"/>
      <c r="G76" s="35"/>
      <c r="H76" s="35"/>
      <c r="I76" s="35"/>
      <c r="J76" s="35"/>
      <c r="K76" s="35"/>
      <c r="L76" s="35"/>
      <c r="M76" s="57"/>
      <c r="N76" s="249"/>
      <c r="O76" s="248"/>
      <c r="P76" s="247"/>
      <c r="Q76" s="50"/>
      <c r="R76" s="50"/>
      <c r="S76" s="50"/>
      <c r="T76" s="26"/>
    </row>
    <row r="77" spans="1:20" ht="15">
      <c r="A77" s="93"/>
      <c r="B77" s="71"/>
      <c r="C77" s="89" t="str">
        <f>C3</f>
        <v xml:space="preserve">Formula Rate - Non-Levelized </v>
      </c>
      <c r="D77" s="89"/>
      <c r="E77" s="90" t="str">
        <f>E3</f>
        <v xml:space="preserve">     Rate Formula Template</v>
      </c>
      <c r="F77" s="89"/>
      <c r="G77" s="89"/>
      <c r="H77" s="89"/>
      <c r="I77" s="89"/>
      <c r="J77" s="49" t="str">
        <f>J3</f>
        <v>Actuals for 12 months ended 12/31/2013</v>
      </c>
      <c r="K77" s="89"/>
      <c r="L77" s="89"/>
      <c r="M77" s="75"/>
      <c r="N77" s="249"/>
      <c r="O77" s="248"/>
      <c r="P77" s="247"/>
      <c r="Q77" s="50"/>
      <c r="R77" s="50"/>
      <c r="S77" s="50"/>
      <c r="T77" s="26"/>
    </row>
    <row r="78" spans="1:20" ht="15">
      <c r="A78" s="93"/>
      <c r="B78" s="71"/>
      <c r="C78" s="89"/>
      <c r="D78" s="83"/>
      <c r="E78" s="88" t="str">
        <f>E4</f>
        <v xml:space="preserve"> Utilizing Great River Energy Annual Operating Report</v>
      </c>
      <c r="F78" s="83"/>
      <c r="G78" s="83"/>
      <c r="H78" s="83"/>
      <c r="I78" s="83"/>
      <c r="J78" s="83"/>
      <c r="K78" s="83"/>
      <c r="L78" s="83"/>
      <c r="M78" s="56"/>
      <c r="N78" s="249"/>
      <c r="O78" s="248"/>
      <c r="P78" s="247"/>
      <c r="Q78" s="50"/>
      <c r="R78" s="50"/>
      <c r="S78" s="50"/>
      <c r="T78" s="26"/>
    </row>
    <row r="79" spans="1:20" ht="15">
      <c r="A79" s="93"/>
      <c r="B79" s="71"/>
      <c r="C79" s="89"/>
      <c r="D79" s="83" t="s">
        <v>5</v>
      </c>
      <c r="E79" s="83" t="s">
        <v>5</v>
      </c>
      <c r="F79" s="83"/>
      <c r="G79" s="83"/>
      <c r="H79" s="83" t="s">
        <v>5</v>
      </c>
      <c r="I79" s="83"/>
      <c r="J79" s="83"/>
      <c r="K79" s="83"/>
      <c r="L79" s="83"/>
      <c r="M79" s="56"/>
      <c r="N79" s="249"/>
      <c r="O79" s="248"/>
      <c r="P79" s="247"/>
      <c r="Q79" s="50"/>
      <c r="R79" s="50"/>
      <c r="S79" s="50"/>
      <c r="T79" s="26"/>
    </row>
    <row r="80" spans="1:20" ht="15">
      <c r="A80" s="93"/>
      <c r="B80" s="71"/>
      <c r="C80" s="89"/>
      <c r="D80" s="35"/>
      <c r="E80" s="83" t="str">
        <f>E6</f>
        <v>Great River Energy</v>
      </c>
      <c r="F80" s="83"/>
      <c r="G80" s="83"/>
      <c r="H80" s="83"/>
      <c r="I80" s="83"/>
      <c r="J80" s="83"/>
      <c r="K80" s="83"/>
      <c r="L80" s="83"/>
      <c r="M80" s="56"/>
      <c r="N80" s="249"/>
      <c r="O80" s="248"/>
      <c r="P80" s="247"/>
      <c r="Q80" s="50"/>
      <c r="R80" s="50"/>
      <c r="S80" s="50"/>
      <c r="T80" s="26"/>
    </row>
    <row r="81" spans="1:25" ht="15">
      <c r="A81" s="93"/>
      <c r="B81" s="71"/>
      <c r="C81" s="49" t="s">
        <v>20</v>
      </c>
      <c r="D81" s="49" t="s">
        <v>21</v>
      </c>
      <c r="E81" s="49" t="s">
        <v>22</v>
      </c>
      <c r="F81" s="83" t="s">
        <v>5</v>
      </c>
      <c r="G81" s="83"/>
      <c r="H81" s="210" t="s">
        <v>23</v>
      </c>
      <c r="I81" s="83"/>
      <c r="J81" s="173" t="s">
        <v>303</v>
      </c>
      <c r="K81" s="83"/>
      <c r="L81" s="49"/>
      <c r="M81" s="56"/>
      <c r="N81" s="51"/>
      <c r="O81" s="50"/>
      <c r="P81" s="86"/>
      <c r="Q81" s="50"/>
      <c r="R81" s="50"/>
      <c r="S81" s="50"/>
      <c r="T81" s="26"/>
    </row>
    <row r="82" spans="1:25" ht="15.6">
      <c r="A82" s="93"/>
      <c r="B82" s="71"/>
      <c r="C82" s="89"/>
      <c r="D82" s="146" t="s">
        <v>302</v>
      </c>
      <c r="E82" s="83"/>
      <c r="F82" s="83"/>
      <c r="G82" s="83"/>
      <c r="H82" s="49"/>
      <c r="I82" s="83"/>
      <c r="J82" s="58" t="s">
        <v>26</v>
      </c>
      <c r="K82" s="83"/>
      <c r="L82" s="49"/>
      <c r="M82" s="56"/>
      <c r="N82" s="86"/>
      <c r="O82" s="50"/>
      <c r="P82" s="86"/>
      <c r="Q82" s="50"/>
      <c r="R82" s="50"/>
      <c r="S82" s="50"/>
      <c r="T82" s="26"/>
    </row>
    <row r="83" spans="1:25" ht="15.6">
      <c r="A83" s="49" t="s">
        <v>25</v>
      </c>
      <c r="B83" s="71"/>
      <c r="C83" s="89"/>
      <c r="D83" s="209" t="s">
        <v>301</v>
      </c>
      <c r="E83" s="58" t="s">
        <v>300</v>
      </c>
      <c r="F83" s="208"/>
      <c r="G83" s="58" t="s">
        <v>299</v>
      </c>
      <c r="H83" s="93"/>
      <c r="I83" s="208"/>
      <c r="J83" s="49" t="s">
        <v>298</v>
      </c>
      <c r="K83" s="83"/>
      <c r="L83" s="49"/>
      <c r="M83" s="57"/>
      <c r="N83" s="86"/>
      <c r="O83" s="50"/>
      <c r="P83" s="86"/>
      <c r="Q83" s="50"/>
      <c r="R83" s="50"/>
      <c r="S83" s="50"/>
      <c r="T83" s="26"/>
    </row>
    <row r="84" spans="1:25" ht="16.2" thickBot="1">
      <c r="A84" s="122" t="s">
        <v>28</v>
      </c>
      <c r="B84" s="71"/>
      <c r="C84" s="181" t="s">
        <v>356</v>
      </c>
      <c r="D84" s="83"/>
      <c r="E84" s="83"/>
      <c r="F84" s="83"/>
      <c r="G84" s="83"/>
      <c r="H84" s="83"/>
      <c r="I84" s="83"/>
      <c r="J84" s="83"/>
      <c r="K84" s="83"/>
      <c r="L84" s="83"/>
      <c r="M84" s="57"/>
      <c r="N84" s="86"/>
      <c r="O84" s="50"/>
      <c r="P84" s="86"/>
      <c r="Q84" s="50"/>
      <c r="R84" s="50"/>
      <c r="S84" s="50"/>
      <c r="T84" s="26"/>
    </row>
    <row r="85" spans="1:25" ht="15">
      <c r="A85" s="49"/>
      <c r="B85" s="71"/>
      <c r="C85" s="89"/>
      <c r="D85" s="83"/>
      <c r="E85" s="83"/>
      <c r="F85" s="83"/>
      <c r="G85" s="83"/>
      <c r="H85" s="83"/>
      <c r="I85" s="83"/>
      <c r="J85" s="83"/>
      <c r="K85" s="83"/>
      <c r="L85" s="83"/>
      <c r="M85" s="57"/>
      <c r="N85" s="86"/>
      <c r="O85" s="50"/>
      <c r="P85" s="86"/>
      <c r="Q85" s="50"/>
      <c r="R85" s="50"/>
      <c r="S85" s="50"/>
      <c r="T85" s="26"/>
      <c r="U85" s="26"/>
      <c r="V85" s="26"/>
      <c r="W85" s="26"/>
      <c r="X85" s="26"/>
      <c r="Y85" s="26"/>
    </row>
    <row r="86" spans="1:25" ht="15">
      <c r="A86" s="49"/>
      <c r="B86" s="71"/>
      <c r="C86" s="136" t="s">
        <v>355</v>
      </c>
      <c r="D86" s="233" t="s">
        <v>339</v>
      </c>
      <c r="E86" s="83"/>
      <c r="F86" s="83"/>
      <c r="G86" s="83"/>
      <c r="H86" s="83"/>
      <c r="I86" s="83"/>
      <c r="J86" s="83"/>
      <c r="K86" s="83"/>
      <c r="L86" s="83"/>
      <c r="M86" s="57"/>
      <c r="N86" s="220"/>
      <c r="O86" s="50"/>
      <c r="P86" s="86"/>
      <c r="Q86" s="50"/>
      <c r="R86" s="50"/>
      <c r="S86" s="50"/>
      <c r="T86" s="26"/>
      <c r="U86" s="26"/>
      <c r="V86" s="26"/>
      <c r="W86" s="26"/>
      <c r="X86" s="26"/>
      <c r="Y86" s="26"/>
    </row>
    <row r="87" spans="1:25" ht="15">
      <c r="A87" s="49">
        <v>1</v>
      </c>
      <c r="B87" s="71"/>
      <c r="C87" s="136" t="s">
        <v>202</v>
      </c>
      <c r="D87" s="219" t="s">
        <v>354</v>
      </c>
      <c r="E87" s="232">
        <v>2479271626</v>
      </c>
      <c r="F87" s="83"/>
      <c r="G87" s="83" t="s">
        <v>245</v>
      </c>
      <c r="H87" s="147" t="s">
        <v>5</v>
      </c>
      <c r="I87" s="83"/>
      <c r="J87" s="83" t="s">
        <v>5</v>
      </c>
      <c r="K87" s="83"/>
      <c r="L87" s="83"/>
      <c r="M87" s="57"/>
      <c r="N87" s="245"/>
      <c r="O87" s="246"/>
      <c r="P87" s="245"/>
      <c r="Q87" s="50"/>
      <c r="R87" s="50"/>
      <c r="S87" s="50"/>
      <c r="T87" s="26"/>
      <c r="U87" s="26"/>
      <c r="V87" s="26"/>
      <c r="W87" s="26"/>
      <c r="X87" s="26"/>
      <c r="Y87" s="26"/>
    </row>
    <row r="88" spans="1:25" ht="15">
      <c r="A88" s="49">
        <v>2</v>
      </c>
      <c r="B88" s="71"/>
      <c r="C88" s="136" t="s">
        <v>201</v>
      </c>
      <c r="D88" s="219" t="s">
        <v>353</v>
      </c>
      <c r="E88" s="232">
        <v>764142515</v>
      </c>
      <c r="F88" s="83"/>
      <c r="G88" s="83" t="s">
        <v>205</v>
      </c>
      <c r="H88" s="147">
        <f>J249</f>
        <v>0.96566724205889787</v>
      </c>
      <c r="I88" s="83"/>
      <c r="J88" s="116">
        <f>+H88*E88</f>
        <v>737907395</v>
      </c>
      <c r="K88" s="83"/>
      <c r="L88" s="83"/>
      <c r="M88" s="57"/>
      <c r="N88" s="307"/>
      <c r="O88" s="244" t="s">
        <v>445</v>
      </c>
      <c r="P88" s="243" t="s">
        <v>352</v>
      </c>
      <c r="Q88" s="308" t="s">
        <v>457</v>
      </c>
      <c r="R88" s="50"/>
      <c r="S88" s="50"/>
      <c r="T88" s="26"/>
      <c r="U88" s="26"/>
      <c r="V88" s="26"/>
      <c r="W88" s="26"/>
      <c r="X88" s="26"/>
      <c r="Y88" s="26"/>
    </row>
    <row r="89" spans="1:25" ht="15">
      <c r="A89" s="49">
        <v>3</v>
      </c>
      <c r="B89" s="71"/>
      <c r="C89" s="136" t="s">
        <v>200</v>
      </c>
      <c r="D89" s="219" t="s">
        <v>351</v>
      </c>
      <c r="E89" s="232">
        <v>0</v>
      </c>
      <c r="F89" s="83"/>
      <c r="G89" s="83" t="s">
        <v>245</v>
      </c>
      <c r="H89" s="147" t="s">
        <v>5</v>
      </c>
      <c r="I89" s="83"/>
      <c r="J89" s="83" t="s">
        <v>5</v>
      </c>
      <c r="K89" s="83"/>
      <c r="L89" s="83"/>
      <c r="M89" s="57"/>
      <c r="N89" s="318" t="s">
        <v>450</v>
      </c>
      <c r="O89" s="323">
        <v>0</v>
      </c>
      <c r="P89" s="324" t="e">
        <f>O89/O94</f>
        <v>#DIV/0!</v>
      </c>
      <c r="Q89" s="325">
        <v>0</v>
      </c>
      <c r="R89" s="326" t="e">
        <f>(O89-Q89)/($O$93-$Q$93)</f>
        <v>#DIV/0!</v>
      </c>
      <c r="S89" s="50"/>
      <c r="T89" s="26"/>
      <c r="U89" s="26"/>
      <c r="V89" s="26"/>
      <c r="W89" s="26"/>
      <c r="X89" s="26"/>
      <c r="Y89" s="26"/>
    </row>
    <row r="90" spans="1:25" ht="15">
      <c r="A90" s="49">
        <v>4</v>
      </c>
      <c r="B90" s="71"/>
      <c r="C90" s="136" t="s">
        <v>350</v>
      </c>
      <c r="D90" s="219" t="s">
        <v>349</v>
      </c>
      <c r="E90" s="232">
        <v>357803852.30153847</v>
      </c>
      <c r="F90" s="83"/>
      <c r="G90" s="83" t="s">
        <v>268</v>
      </c>
      <c r="H90" s="147">
        <f>J258</f>
        <v>0.22869193065516608</v>
      </c>
      <c r="I90" s="83"/>
      <c r="J90" s="83">
        <f>+H90*E90</f>
        <v>81826853.778694719</v>
      </c>
      <c r="K90" s="83"/>
      <c r="L90" s="83"/>
      <c r="M90" s="56"/>
      <c r="N90" s="318" t="s">
        <v>451</v>
      </c>
      <c r="O90" s="323">
        <v>0</v>
      </c>
      <c r="P90" s="324" t="e">
        <f>O90/O94</f>
        <v>#DIV/0!</v>
      </c>
      <c r="Q90" s="325">
        <v>0</v>
      </c>
      <c r="R90" s="326" t="e">
        <f>(O90-Q90)/($O$93-$Q$93)</f>
        <v>#DIV/0!</v>
      </c>
      <c r="S90" s="50"/>
      <c r="T90" s="26"/>
      <c r="U90" s="26"/>
      <c r="V90" s="26"/>
      <c r="W90" s="26"/>
      <c r="X90" s="26"/>
      <c r="Y90" s="26"/>
    </row>
    <row r="91" spans="1:25" ht="15.6" thickBot="1">
      <c r="A91" s="49">
        <v>5</v>
      </c>
      <c r="B91" s="71"/>
      <c r="C91" s="136" t="s">
        <v>285</v>
      </c>
      <c r="D91" s="116"/>
      <c r="E91" s="117">
        <v>0</v>
      </c>
      <c r="F91" s="83"/>
      <c r="G91" s="83" t="s">
        <v>189</v>
      </c>
      <c r="H91" s="147">
        <f>L264</f>
        <v>0</v>
      </c>
      <c r="I91" s="83"/>
      <c r="J91" s="142">
        <f>+H91*E91</f>
        <v>0</v>
      </c>
      <c r="K91" s="83"/>
      <c r="L91" s="83"/>
      <c r="M91" s="56"/>
      <c r="N91" s="318" t="s">
        <v>452</v>
      </c>
      <c r="O91" s="323">
        <v>0</v>
      </c>
      <c r="P91" s="324" t="e">
        <f>O91/O94</f>
        <v>#DIV/0!</v>
      </c>
      <c r="Q91" s="325">
        <v>0</v>
      </c>
      <c r="R91" s="326" t="e">
        <f>(O91-Q91)/($O$93-$Q$93)</f>
        <v>#DIV/0!</v>
      </c>
      <c r="S91" s="50"/>
      <c r="T91" s="26"/>
      <c r="U91" s="26"/>
      <c r="V91" s="26"/>
      <c r="W91" s="26"/>
      <c r="X91" s="26"/>
      <c r="Y91" s="26"/>
    </row>
    <row r="92" spans="1:25" ht="15">
      <c r="A92" s="49">
        <v>6</v>
      </c>
      <c r="B92" s="71"/>
      <c r="C92" s="136" t="s">
        <v>348</v>
      </c>
      <c r="D92" s="116"/>
      <c r="E92" s="83">
        <f>SUM(E87:E91)</f>
        <v>3601217993.3015385</v>
      </c>
      <c r="F92" s="83"/>
      <c r="G92" s="83" t="s">
        <v>347</v>
      </c>
      <c r="H92" s="145">
        <f>IF(J92&gt;0,J92/E92,0)</f>
        <v>0.22762694463468891</v>
      </c>
      <c r="I92" s="83"/>
      <c r="J92" s="83">
        <f>SUM(J87:J91)</f>
        <v>819734248.77869475</v>
      </c>
      <c r="K92" s="83"/>
      <c r="L92" s="145"/>
      <c r="M92" s="57"/>
      <c r="N92" s="318" t="s">
        <v>453</v>
      </c>
      <c r="O92" s="323">
        <v>0</v>
      </c>
      <c r="P92" s="324" t="e">
        <f>O92/O94</f>
        <v>#DIV/0!</v>
      </c>
      <c r="Q92" s="325">
        <v>0</v>
      </c>
      <c r="R92" s="326" t="e">
        <f>(O92-Q92)/($O$93-$Q$93)</f>
        <v>#DIV/0!</v>
      </c>
      <c r="S92" s="50"/>
      <c r="T92" s="26"/>
      <c r="U92" s="26"/>
      <c r="V92" s="26"/>
      <c r="W92" s="26"/>
      <c r="X92" s="26"/>
      <c r="Y92" s="26"/>
    </row>
    <row r="93" spans="1:25" ht="15">
      <c r="A93" s="93"/>
      <c r="B93" s="71"/>
      <c r="C93" s="136"/>
      <c r="D93" s="116"/>
      <c r="E93" s="83"/>
      <c r="F93" s="83"/>
      <c r="G93" s="83"/>
      <c r="H93" s="145"/>
      <c r="I93" s="83"/>
      <c r="J93" s="83"/>
      <c r="K93" s="83"/>
      <c r="L93" s="145"/>
      <c r="M93" s="57"/>
      <c r="N93" s="318" t="s">
        <v>454</v>
      </c>
      <c r="O93" s="323">
        <v>0</v>
      </c>
      <c r="P93" s="324" t="e">
        <f>O93/O94</f>
        <v>#DIV/0!</v>
      </c>
      <c r="Q93" s="325">
        <v>0</v>
      </c>
      <c r="R93" s="326" t="e">
        <f>(O93-Q93)/($O$93-$Q$93)</f>
        <v>#DIV/0!</v>
      </c>
      <c r="S93" s="50"/>
      <c r="T93" s="26"/>
      <c r="U93" s="26"/>
      <c r="V93" s="26"/>
      <c r="W93" s="26"/>
      <c r="X93" s="26"/>
      <c r="Y93" s="26"/>
    </row>
    <row r="94" spans="1:25" ht="15">
      <c r="A94" s="93"/>
      <c r="B94" s="71"/>
      <c r="C94" s="136" t="s">
        <v>346</v>
      </c>
      <c r="D94" s="233" t="s">
        <v>339</v>
      </c>
      <c r="E94" s="83"/>
      <c r="F94" s="83"/>
      <c r="G94" s="83"/>
      <c r="H94" s="83"/>
      <c r="I94" s="83"/>
      <c r="J94" s="83"/>
      <c r="K94" s="83"/>
      <c r="L94" s="83"/>
      <c r="M94" s="57"/>
      <c r="N94" s="318" t="s">
        <v>458</v>
      </c>
      <c r="O94" s="319">
        <f>SUM(O89:O93)</f>
        <v>0</v>
      </c>
      <c r="P94" s="324" t="e">
        <f>SUM(P89:P93)</f>
        <v>#DIV/0!</v>
      </c>
      <c r="Q94" s="327">
        <f>SUM(Q89:Q93)</f>
        <v>0</v>
      </c>
      <c r="R94" s="326" t="e">
        <f>SUM(R89:R93)</f>
        <v>#DIV/0!</v>
      </c>
      <c r="S94" s="50"/>
      <c r="T94" s="26"/>
      <c r="U94" s="26"/>
      <c r="V94" s="26"/>
      <c r="W94" s="26"/>
      <c r="X94" s="26"/>
      <c r="Y94" s="26"/>
    </row>
    <row r="95" spans="1:25" ht="15">
      <c r="A95" s="49">
        <v>7</v>
      </c>
      <c r="B95" s="71"/>
      <c r="C95" s="136" t="str">
        <f>+C87</f>
        <v xml:space="preserve">  Production</v>
      </c>
      <c r="D95" s="219" t="s">
        <v>345</v>
      </c>
      <c r="E95" s="119">
        <v>1208247569</v>
      </c>
      <c r="F95" s="83"/>
      <c r="G95" s="83" t="str">
        <f>+G87</f>
        <v>NA</v>
      </c>
      <c r="H95" s="147" t="str">
        <f>+H87</f>
        <v xml:space="preserve"> </v>
      </c>
      <c r="I95" s="83"/>
      <c r="J95" s="83" t="s">
        <v>5</v>
      </c>
      <c r="K95" s="83"/>
      <c r="L95" s="83"/>
      <c r="M95" s="57"/>
      <c r="N95" s="86"/>
      <c r="O95" s="182">
        <f>J88-O94</f>
        <v>737907395</v>
      </c>
      <c r="P95" s="86"/>
      <c r="Q95" s="50"/>
      <c r="R95" s="50"/>
      <c r="S95" s="50"/>
      <c r="T95" s="26"/>
      <c r="U95" s="26"/>
      <c r="V95" s="26"/>
      <c r="W95" s="26"/>
      <c r="X95" s="26"/>
      <c r="Y95" s="26"/>
    </row>
    <row r="96" spans="1:25" ht="15">
      <c r="A96" s="49">
        <v>8</v>
      </c>
      <c r="B96" s="71"/>
      <c r="C96" s="136" t="str">
        <f>+C88</f>
        <v xml:space="preserve">  Transmission</v>
      </c>
      <c r="D96" s="219" t="s">
        <v>344</v>
      </c>
      <c r="E96" s="119">
        <v>265673681</v>
      </c>
      <c r="F96" s="83"/>
      <c r="G96" s="83" t="str">
        <f>+G88</f>
        <v>TP</v>
      </c>
      <c r="H96" s="147">
        <f>J249</f>
        <v>0.96566724205889787</v>
      </c>
      <c r="I96" s="83"/>
      <c r="J96" s="83">
        <f>+H96*E96</f>
        <v>256552370.81890541</v>
      </c>
      <c r="K96" s="83"/>
      <c r="L96" s="83"/>
      <c r="M96" s="57"/>
      <c r="N96" s="220"/>
      <c r="O96" s="50"/>
      <c r="P96" s="86"/>
      <c r="Q96" s="50"/>
      <c r="R96" s="50"/>
      <c r="S96" s="50"/>
      <c r="T96" s="26"/>
      <c r="U96" s="26"/>
      <c r="V96" s="26"/>
      <c r="W96" s="26"/>
      <c r="X96" s="26"/>
      <c r="Y96" s="26"/>
    </row>
    <row r="97" spans="1:20" ht="15">
      <c r="A97" s="49">
        <v>9</v>
      </c>
      <c r="B97" s="71"/>
      <c r="C97" s="136" t="str">
        <f>+C89</f>
        <v xml:space="preserve">  Distribution</v>
      </c>
      <c r="D97" s="219" t="s">
        <v>343</v>
      </c>
      <c r="E97" s="119">
        <v>0</v>
      </c>
      <c r="F97" s="83"/>
      <c r="G97" s="83" t="str">
        <f t="shared" ref="G97:H99" si="0">+G89</f>
        <v>NA</v>
      </c>
      <c r="H97" s="147" t="str">
        <f t="shared" si="0"/>
        <v xml:space="preserve"> </v>
      </c>
      <c r="I97" s="83"/>
      <c r="J97" s="83" t="s">
        <v>5</v>
      </c>
      <c r="K97" s="83"/>
      <c r="L97" s="83"/>
      <c r="M97" s="57"/>
      <c r="N97" s="86"/>
      <c r="O97" s="50"/>
      <c r="P97" s="86"/>
      <c r="Q97" s="50"/>
      <c r="R97" s="50"/>
      <c r="S97" s="50"/>
      <c r="T97" s="26"/>
    </row>
    <row r="98" spans="1:20" ht="15">
      <c r="A98" s="49">
        <v>10</v>
      </c>
      <c r="B98" s="71"/>
      <c r="C98" s="136" t="str">
        <f>+C90</f>
        <v xml:space="preserve">  General &amp; Intangible</v>
      </c>
      <c r="D98" s="219" t="s">
        <v>342</v>
      </c>
      <c r="E98" s="232">
        <v>170025830</v>
      </c>
      <c r="F98" s="83"/>
      <c r="G98" s="83" t="str">
        <f t="shared" si="0"/>
        <v>W/S</v>
      </c>
      <c r="H98" s="147">
        <f t="shared" si="0"/>
        <v>0.22869193065516608</v>
      </c>
      <c r="I98" s="83"/>
      <c r="J98" s="83">
        <f>+H98*E98</f>
        <v>38883535.323947057</v>
      </c>
      <c r="K98" s="83"/>
      <c r="L98" s="83"/>
      <c r="M98" s="57"/>
      <c r="N98" s="86"/>
      <c r="O98" s="50"/>
      <c r="P98" s="86"/>
      <c r="Q98" s="50"/>
      <c r="R98" s="50"/>
      <c r="S98" s="50"/>
      <c r="T98" s="26"/>
    </row>
    <row r="99" spans="1:20" ht="15.6" thickBot="1">
      <c r="A99" s="49">
        <v>11</v>
      </c>
      <c r="B99" s="71"/>
      <c r="C99" s="136" t="str">
        <f>+C91</f>
        <v xml:space="preserve">  Common</v>
      </c>
      <c r="D99" s="116"/>
      <c r="E99" s="117">
        <v>0</v>
      </c>
      <c r="F99" s="83"/>
      <c r="G99" s="83" t="str">
        <f t="shared" si="0"/>
        <v>CE</v>
      </c>
      <c r="H99" s="147">
        <f t="shared" si="0"/>
        <v>0</v>
      </c>
      <c r="I99" s="83"/>
      <c r="J99" s="142">
        <f>+H99*E99</f>
        <v>0</v>
      </c>
      <c r="K99" s="83"/>
      <c r="L99" s="83"/>
      <c r="M99" s="57"/>
      <c r="N99" s="86"/>
      <c r="O99" s="50"/>
      <c r="P99" s="86"/>
      <c r="Q99" s="50"/>
      <c r="R99" s="50"/>
      <c r="S99" s="50"/>
      <c r="T99" s="26"/>
    </row>
    <row r="100" spans="1:20" ht="15">
      <c r="A100" s="49">
        <v>12</v>
      </c>
      <c r="B100" s="71"/>
      <c r="C100" s="136" t="s">
        <v>341</v>
      </c>
      <c r="D100" s="116"/>
      <c r="E100" s="83">
        <f>SUM(E95:E99)</f>
        <v>1643947080</v>
      </c>
      <c r="F100" s="83"/>
      <c r="G100" s="83"/>
      <c r="H100" s="83"/>
      <c r="I100" s="83"/>
      <c r="J100" s="83">
        <f>SUM(J95:J99)</f>
        <v>295435906.14285249</v>
      </c>
      <c r="K100" s="83"/>
      <c r="L100" s="83"/>
      <c r="M100" s="57"/>
      <c r="N100" s="86"/>
      <c r="O100" s="50"/>
      <c r="P100" s="86"/>
      <c r="Q100" s="50"/>
      <c r="R100" s="50"/>
      <c r="S100" s="50"/>
      <c r="T100" s="26"/>
    </row>
    <row r="101" spans="1:20" ht="15">
      <c r="A101" s="49"/>
      <c r="B101" s="71"/>
      <c r="C101" s="221"/>
      <c r="D101" s="116" t="s">
        <v>5</v>
      </c>
      <c r="E101" s="71"/>
      <c r="F101" s="83"/>
      <c r="G101" s="83"/>
      <c r="H101" s="145"/>
      <c r="I101" s="83"/>
      <c r="J101" s="71"/>
      <c r="K101" s="83"/>
      <c r="L101" s="145"/>
      <c r="M101" s="57"/>
      <c r="N101" s="86"/>
      <c r="O101" s="50"/>
      <c r="P101" s="86"/>
      <c r="Q101" s="50"/>
      <c r="R101" s="50"/>
      <c r="S101" s="50"/>
      <c r="T101" s="26"/>
    </row>
    <row r="102" spans="1:20" ht="15">
      <c r="A102" s="49"/>
      <c r="B102" s="71"/>
      <c r="C102" s="136" t="s">
        <v>340</v>
      </c>
      <c r="D102" s="233" t="s">
        <v>339</v>
      </c>
      <c r="E102" s="83"/>
      <c r="F102" s="83"/>
      <c r="G102" s="83"/>
      <c r="H102" s="83"/>
      <c r="I102" s="83"/>
      <c r="J102" s="83"/>
      <c r="K102" s="83"/>
      <c r="L102" s="83"/>
      <c r="M102" s="57"/>
      <c r="N102" s="86"/>
      <c r="O102" s="50"/>
      <c r="P102" s="86"/>
      <c r="Q102" s="50"/>
      <c r="R102" s="50"/>
      <c r="S102" s="50"/>
      <c r="T102" s="26"/>
    </row>
    <row r="103" spans="1:20" ht="15">
      <c r="A103" s="49">
        <v>13</v>
      </c>
      <c r="B103" s="71"/>
      <c r="C103" s="136" t="str">
        <f>+C95</f>
        <v xml:space="preserve">  Production</v>
      </c>
      <c r="D103" s="116" t="s">
        <v>338</v>
      </c>
      <c r="E103" s="83">
        <f>E87-E95</f>
        <v>1271024057</v>
      </c>
      <c r="F103" s="83"/>
      <c r="G103" s="83"/>
      <c r="H103" s="145"/>
      <c r="I103" s="83"/>
      <c r="J103" s="83" t="s">
        <v>5</v>
      </c>
      <c r="K103" s="83"/>
      <c r="L103" s="145"/>
      <c r="M103" s="57"/>
      <c r="N103" s="86"/>
      <c r="O103" s="50"/>
      <c r="P103" s="86"/>
      <c r="Q103" s="50"/>
      <c r="R103" s="50"/>
      <c r="S103" s="50"/>
      <c r="T103" s="26"/>
    </row>
    <row r="104" spans="1:20" ht="15">
      <c r="A104" s="49">
        <v>14</v>
      </c>
      <c r="B104" s="71"/>
      <c r="C104" s="136" t="str">
        <f>+C96</f>
        <v xml:space="preserve">  Transmission</v>
      </c>
      <c r="D104" s="116" t="s">
        <v>337</v>
      </c>
      <c r="E104" s="83">
        <f>E88-E96</f>
        <v>498468834</v>
      </c>
      <c r="F104" s="83"/>
      <c r="G104" s="83"/>
      <c r="H104" s="147"/>
      <c r="I104" s="83"/>
      <c r="J104" s="116">
        <f>J88-J96</f>
        <v>481355024.18109459</v>
      </c>
      <c r="K104" s="83"/>
      <c r="L104" s="145"/>
      <c r="M104" s="57"/>
      <c r="N104" s="86"/>
      <c r="O104" s="50"/>
      <c r="P104" s="86"/>
      <c r="Q104" s="50"/>
      <c r="R104" s="50"/>
      <c r="S104" s="50"/>
      <c r="T104" s="26"/>
    </row>
    <row r="105" spans="1:20" ht="15">
      <c r="A105" s="49">
        <v>15</v>
      </c>
      <c r="B105" s="71"/>
      <c r="C105" s="136" t="str">
        <f>+C97</f>
        <v xml:space="preserve">  Distribution</v>
      </c>
      <c r="D105" s="116" t="s">
        <v>336</v>
      </c>
      <c r="E105" s="83">
        <f>E89-E97</f>
        <v>0</v>
      </c>
      <c r="F105" s="83"/>
      <c r="G105" s="83"/>
      <c r="H105" s="145"/>
      <c r="I105" s="83"/>
      <c r="J105" s="83" t="s">
        <v>5</v>
      </c>
      <c r="K105" s="83"/>
      <c r="L105" s="145"/>
      <c r="M105" s="57"/>
      <c r="N105" s="86"/>
      <c r="O105" s="50"/>
      <c r="P105" s="86"/>
      <c r="Q105" s="50"/>
      <c r="R105" s="50"/>
      <c r="S105" s="50"/>
      <c r="T105" s="26"/>
    </row>
    <row r="106" spans="1:20" ht="15">
      <c r="A106" s="49">
        <v>16</v>
      </c>
      <c r="B106" s="71"/>
      <c r="C106" s="136" t="str">
        <f>+C98</f>
        <v xml:space="preserve">  General &amp; Intangible</v>
      </c>
      <c r="D106" s="116" t="s">
        <v>335</v>
      </c>
      <c r="E106" s="83">
        <f>E90-E98</f>
        <v>187778022.30153847</v>
      </c>
      <c r="F106" s="83"/>
      <c r="G106" s="83"/>
      <c r="H106" s="145"/>
      <c r="I106" s="83"/>
      <c r="J106" s="83">
        <f>J90-J98</f>
        <v>42943318.454747662</v>
      </c>
      <c r="K106" s="83"/>
      <c r="L106" s="145"/>
      <c r="M106" s="57"/>
      <c r="N106" s="86"/>
      <c r="O106" s="50"/>
      <c r="P106" s="86"/>
      <c r="Q106" s="50"/>
      <c r="R106" s="50"/>
      <c r="S106" s="50"/>
      <c r="T106" s="26"/>
    </row>
    <row r="107" spans="1:20" ht="15.6" thickBot="1">
      <c r="A107" s="49">
        <v>17</v>
      </c>
      <c r="B107" s="71"/>
      <c r="C107" s="136" t="str">
        <f>+C99</f>
        <v xml:space="preserve">  Common</v>
      </c>
      <c r="D107" s="116" t="s">
        <v>334</v>
      </c>
      <c r="E107" s="142">
        <f>E91-E99</f>
        <v>0</v>
      </c>
      <c r="F107" s="83"/>
      <c r="G107" s="83"/>
      <c r="H107" s="145"/>
      <c r="I107" s="83"/>
      <c r="J107" s="142">
        <f>J91-J99</f>
        <v>0</v>
      </c>
      <c r="K107" s="83"/>
      <c r="L107" s="145"/>
      <c r="M107" s="57"/>
      <c r="N107" s="86"/>
      <c r="O107" s="50"/>
      <c r="P107" s="86"/>
      <c r="Q107" s="50"/>
      <c r="R107" s="50"/>
      <c r="S107" s="50"/>
      <c r="T107" s="26"/>
    </row>
    <row r="108" spans="1:20" ht="15">
      <c r="A108" s="49">
        <v>18</v>
      </c>
      <c r="B108" s="71"/>
      <c r="C108" s="136" t="s">
        <v>333</v>
      </c>
      <c r="D108" s="116"/>
      <c r="E108" s="83">
        <f>SUM(E103:E107)</f>
        <v>1957270913.3015385</v>
      </c>
      <c r="F108" s="83"/>
      <c r="G108" s="83" t="s">
        <v>332</v>
      </c>
      <c r="H108" s="145">
        <f>IF(J108&gt;0,J108/E108,0)</f>
        <v>0.26787213720529474</v>
      </c>
      <c r="I108" s="83"/>
      <c r="J108" s="83">
        <f>SUM(J103:J107)</f>
        <v>524298342.63584226</v>
      </c>
      <c r="K108" s="83"/>
      <c r="L108" s="83"/>
      <c r="M108" s="57"/>
      <c r="N108" s="86"/>
      <c r="O108" s="50"/>
      <c r="P108" s="86"/>
      <c r="Q108" s="50"/>
      <c r="R108" s="50"/>
      <c r="S108" s="50"/>
      <c r="T108" s="26"/>
    </row>
    <row r="109" spans="1:20" ht="15">
      <c r="A109" s="49"/>
      <c r="B109" s="71"/>
      <c r="C109" s="136"/>
      <c r="D109" s="116"/>
      <c r="E109" s="83"/>
      <c r="F109" s="83"/>
      <c r="G109" s="83"/>
      <c r="H109" s="145"/>
      <c r="I109" s="83"/>
      <c r="J109" s="83"/>
      <c r="K109" s="83"/>
      <c r="L109" s="83"/>
      <c r="M109" s="57"/>
      <c r="N109" s="86"/>
      <c r="O109" s="50"/>
      <c r="P109" s="86"/>
      <c r="Q109" s="50"/>
      <c r="R109" s="50"/>
      <c r="S109" s="50"/>
      <c r="T109" s="26"/>
    </row>
    <row r="110" spans="1:20" ht="15">
      <c r="A110" s="240" t="s">
        <v>331</v>
      </c>
      <c r="B110" s="98"/>
      <c r="C110" s="242" t="s">
        <v>330</v>
      </c>
      <c r="D110" s="116" t="s">
        <v>329</v>
      </c>
      <c r="E110" s="241">
        <v>118088827</v>
      </c>
      <c r="F110" s="83"/>
      <c r="G110" s="83" t="s">
        <v>275</v>
      </c>
      <c r="H110" s="192">
        <v>1</v>
      </c>
      <c r="I110" s="83"/>
      <c r="J110" s="83">
        <f>+E110*H110</f>
        <v>118088827</v>
      </c>
      <c r="K110" s="83"/>
      <c r="L110" s="83"/>
      <c r="M110" s="57"/>
      <c r="N110" s="86"/>
      <c r="O110" s="50"/>
      <c r="P110" s="86"/>
      <c r="Q110" s="50"/>
      <c r="R110" s="50"/>
      <c r="S110" s="50"/>
      <c r="T110" s="26"/>
    </row>
    <row r="111" spans="1:20" ht="15">
      <c r="A111" s="240"/>
      <c r="B111" s="98"/>
      <c r="C111" s="219" t="s">
        <v>328</v>
      </c>
      <c r="D111" s="116"/>
      <c r="E111" s="239"/>
      <c r="F111" s="83"/>
      <c r="G111" s="83"/>
      <c r="H111" s="145"/>
      <c r="I111" s="83"/>
      <c r="J111" s="83"/>
      <c r="K111" s="83"/>
      <c r="L111" s="83"/>
      <c r="M111" s="57"/>
      <c r="N111" s="86"/>
      <c r="O111" s="50"/>
      <c r="P111" s="86"/>
      <c r="Q111" s="50"/>
      <c r="R111" s="50"/>
      <c r="S111" s="50"/>
      <c r="T111" s="26"/>
    </row>
    <row r="112" spans="1:20" ht="15">
      <c r="A112" s="238"/>
      <c r="B112" s="71"/>
      <c r="C112" s="185"/>
      <c r="D112" s="237"/>
      <c r="E112" s="236"/>
      <c r="F112" s="83"/>
      <c r="G112" s="234"/>
      <c r="H112" s="235"/>
      <c r="I112" s="83"/>
      <c r="J112" s="234"/>
      <c r="K112" s="83"/>
      <c r="L112" s="83"/>
      <c r="M112" s="57"/>
      <c r="N112" s="86"/>
      <c r="O112" s="50"/>
      <c r="P112" s="86"/>
      <c r="Q112" s="50"/>
      <c r="R112" s="50"/>
      <c r="S112" s="50"/>
      <c r="T112" s="26"/>
    </row>
    <row r="113" spans="1:20" ht="15">
      <c r="A113" s="49"/>
      <c r="B113" s="71"/>
      <c r="C113" s="136" t="s">
        <v>327</v>
      </c>
      <c r="D113" s="233" t="s">
        <v>326</v>
      </c>
      <c r="E113" s="83"/>
      <c r="F113" s="83"/>
      <c r="G113" s="83"/>
      <c r="H113" s="83"/>
      <c r="I113" s="83"/>
      <c r="J113" s="83"/>
      <c r="K113" s="83"/>
      <c r="L113" s="83"/>
      <c r="M113" s="57"/>
      <c r="N113" s="86"/>
      <c r="O113" s="50"/>
      <c r="P113" s="86"/>
      <c r="Q113" s="50"/>
      <c r="R113" s="50"/>
      <c r="S113" s="50"/>
      <c r="T113" s="26"/>
    </row>
    <row r="114" spans="1:20" ht="15">
      <c r="A114" s="49">
        <v>19</v>
      </c>
      <c r="B114" s="71"/>
      <c r="C114" s="136" t="s">
        <v>325</v>
      </c>
      <c r="D114" s="116"/>
      <c r="E114" s="119">
        <v>0</v>
      </c>
      <c r="F114" s="83"/>
      <c r="G114" s="83"/>
      <c r="H114" s="179" t="s">
        <v>263</v>
      </c>
      <c r="I114" s="83"/>
      <c r="J114" s="83">
        <v>0</v>
      </c>
      <c r="K114" s="83"/>
      <c r="L114" s="145"/>
      <c r="M114" s="57"/>
      <c r="N114" s="86"/>
      <c r="O114" s="50"/>
      <c r="P114" s="86"/>
      <c r="Q114" s="50"/>
      <c r="R114" s="50"/>
      <c r="S114" s="50"/>
      <c r="T114" s="26"/>
    </row>
    <row r="115" spans="1:20" ht="15">
      <c r="A115" s="49">
        <v>20</v>
      </c>
      <c r="B115" s="71"/>
      <c r="C115" s="136" t="s">
        <v>324</v>
      </c>
      <c r="D115" s="116"/>
      <c r="E115" s="119">
        <v>0</v>
      </c>
      <c r="F115" s="83"/>
      <c r="G115" s="83" t="s">
        <v>247</v>
      </c>
      <c r="H115" s="147">
        <f>+H108</f>
        <v>0.26787213720529474</v>
      </c>
      <c r="I115" s="83"/>
      <c r="J115" s="83">
        <f>E115*H115</f>
        <v>0</v>
      </c>
      <c r="K115" s="83"/>
      <c r="L115" s="145"/>
      <c r="M115" s="57"/>
      <c r="N115" s="86"/>
      <c r="O115" s="50"/>
      <c r="P115" s="86"/>
      <c r="Q115" s="50"/>
      <c r="R115" s="50"/>
      <c r="S115" s="50"/>
      <c r="T115" s="26"/>
    </row>
    <row r="116" spans="1:20" ht="15">
      <c r="A116" s="49">
        <v>21</v>
      </c>
      <c r="B116" s="71"/>
      <c r="C116" s="136" t="s">
        <v>323</v>
      </c>
      <c r="D116" s="116"/>
      <c r="E116" s="232">
        <v>0</v>
      </c>
      <c r="F116" s="83"/>
      <c r="G116" s="83" t="s">
        <v>247</v>
      </c>
      <c r="H116" s="147">
        <f>+H115</f>
        <v>0.26787213720529474</v>
      </c>
      <c r="I116" s="83"/>
      <c r="J116" s="83">
        <f>E116*H116</f>
        <v>0</v>
      </c>
      <c r="K116" s="83"/>
      <c r="L116" s="145"/>
      <c r="M116" s="57"/>
      <c r="N116" s="86"/>
      <c r="O116" s="50"/>
      <c r="P116" s="86"/>
      <c r="Q116" s="50"/>
      <c r="R116" s="50"/>
      <c r="S116" s="50"/>
      <c r="T116" s="26"/>
    </row>
    <row r="117" spans="1:20" ht="15">
      <c r="A117" s="49">
        <v>22</v>
      </c>
      <c r="B117" s="71"/>
      <c r="C117" s="136" t="s">
        <v>322</v>
      </c>
      <c r="D117" s="116"/>
      <c r="E117" s="232">
        <v>0</v>
      </c>
      <c r="F117" s="83"/>
      <c r="G117" s="83" t="str">
        <f>+G116</f>
        <v>NP</v>
      </c>
      <c r="H117" s="147">
        <f>+H116</f>
        <v>0.26787213720529474</v>
      </c>
      <c r="I117" s="83"/>
      <c r="J117" s="83">
        <f>E117*H117</f>
        <v>0</v>
      </c>
      <c r="K117" s="83"/>
      <c r="L117" s="145"/>
      <c r="M117" s="57"/>
      <c r="N117" s="86"/>
      <c r="O117" s="50"/>
      <c r="P117" s="86"/>
      <c r="Q117" s="50"/>
      <c r="R117" s="50"/>
      <c r="S117" s="50"/>
      <c r="T117" s="26"/>
    </row>
    <row r="118" spans="1:20" ht="15">
      <c r="A118" s="49">
        <v>23</v>
      </c>
      <c r="B118" s="71"/>
      <c r="C118" s="219" t="s">
        <v>321</v>
      </c>
      <c r="D118" s="128"/>
      <c r="E118" s="232">
        <v>0</v>
      </c>
      <c r="F118" s="83"/>
      <c r="G118" s="83" t="s">
        <v>247</v>
      </c>
      <c r="H118" s="147">
        <f>+H116</f>
        <v>0.26787213720529474</v>
      </c>
      <c r="I118" s="83"/>
      <c r="J118" s="183">
        <f>E118*H118</f>
        <v>0</v>
      </c>
      <c r="K118" s="83"/>
      <c r="L118" s="83"/>
      <c r="M118" s="57"/>
      <c r="N118" s="86"/>
      <c r="O118" s="50"/>
      <c r="P118" s="86"/>
      <c r="Q118" s="50"/>
      <c r="R118" s="50"/>
      <c r="S118" s="50"/>
      <c r="T118" s="26"/>
    </row>
    <row r="119" spans="1:20" ht="15.6">
      <c r="A119" s="200" t="s">
        <v>320</v>
      </c>
      <c r="B119" s="199"/>
      <c r="C119" s="199" t="s">
        <v>319</v>
      </c>
      <c r="D119" s="228"/>
      <c r="E119" s="231">
        <v>-6897234</v>
      </c>
      <c r="F119" s="196"/>
      <c r="G119" s="196" t="s">
        <v>275</v>
      </c>
      <c r="H119" s="226">
        <v>1</v>
      </c>
      <c r="I119" s="196"/>
      <c r="J119" s="695">
        <f>+E119*H119</f>
        <v>-6897234</v>
      </c>
      <c r="K119" s="83"/>
      <c r="L119" s="83"/>
      <c r="M119" s="224"/>
      <c r="N119" s="223"/>
      <c r="O119" s="193"/>
      <c r="P119" s="223"/>
      <c r="Q119" s="193"/>
      <c r="R119" s="193"/>
      <c r="S119" s="193"/>
      <c r="T119" s="26"/>
    </row>
    <row r="120" spans="1:20" ht="16.2" thickBot="1">
      <c r="A120" s="200" t="s">
        <v>318</v>
      </c>
      <c r="B120" s="59"/>
      <c r="C120" s="229" t="s">
        <v>317</v>
      </c>
      <c r="D120" s="228"/>
      <c r="E120" s="227">
        <v>0</v>
      </c>
      <c r="F120" s="196"/>
      <c r="G120" s="196" t="s">
        <v>275</v>
      </c>
      <c r="H120" s="226">
        <v>1</v>
      </c>
      <c r="I120" s="196"/>
      <c r="J120" s="225">
        <f>+E120*H120</f>
        <v>0</v>
      </c>
      <c r="K120" s="83"/>
      <c r="L120" s="83"/>
      <c r="M120" s="224"/>
      <c r="N120" s="223"/>
      <c r="O120" s="193"/>
      <c r="P120" s="223"/>
      <c r="Q120" s="193"/>
      <c r="R120" s="193"/>
      <c r="S120" s="193"/>
      <c r="T120" s="26"/>
    </row>
    <row r="121" spans="1:20" ht="15">
      <c r="A121" s="49">
        <v>24</v>
      </c>
      <c r="B121" s="98"/>
      <c r="C121" s="136" t="s">
        <v>316</v>
      </c>
      <c r="D121" s="116"/>
      <c r="E121" s="222">
        <f>SUM(E114:E120)</f>
        <v>-6897234</v>
      </c>
      <c r="F121" s="83"/>
      <c r="G121" s="83"/>
      <c r="H121" s="83"/>
      <c r="I121" s="83"/>
      <c r="J121" s="222">
        <f>SUM(J114:J120)</f>
        <v>-6897234</v>
      </c>
      <c r="K121" s="83"/>
      <c r="L121" s="83"/>
      <c r="M121" s="57"/>
      <c r="N121" s="86"/>
      <c r="O121" s="50"/>
      <c r="P121" s="86"/>
      <c r="Q121" s="50"/>
      <c r="R121" s="50"/>
      <c r="S121" s="50"/>
      <c r="T121" s="26"/>
    </row>
    <row r="122" spans="1:20" ht="15">
      <c r="A122" s="49"/>
      <c r="B122" s="71"/>
      <c r="C122" s="221"/>
      <c r="D122" s="116"/>
      <c r="E122" s="71"/>
      <c r="F122" s="83"/>
      <c r="G122" s="83"/>
      <c r="H122" s="145"/>
      <c r="I122" s="83"/>
      <c r="J122" s="71"/>
      <c r="K122" s="83"/>
      <c r="L122" s="145"/>
      <c r="M122" s="57"/>
      <c r="N122" s="86"/>
      <c r="O122" s="50"/>
      <c r="P122" s="86"/>
      <c r="Q122" s="50"/>
      <c r="R122" s="50"/>
      <c r="S122" s="50"/>
      <c r="T122" s="26"/>
    </row>
    <row r="123" spans="1:20" ht="15">
      <c r="A123" s="49">
        <v>25</v>
      </c>
      <c r="B123" s="71"/>
      <c r="C123" s="136" t="s">
        <v>315</v>
      </c>
      <c r="D123" s="116" t="s">
        <v>314</v>
      </c>
      <c r="E123" s="119">
        <v>0</v>
      </c>
      <c r="F123" s="83"/>
      <c r="G123" s="83" t="str">
        <f>+G96</f>
        <v>TP</v>
      </c>
      <c r="H123" s="147">
        <f>+H96</f>
        <v>0.96566724205889787</v>
      </c>
      <c r="I123" s="83"/>
      <c r="J123" s="83">
        <f>+H123*E123</f>
        <v>0</v>
      </c>
      <c r="K123" s="83"/>
      <c r="L123" s="83"/>
      <c r="M123" s="57"/>
      <c r="N123" s="86"/>
      <c r="O123" s="50"/>
      <c r="P123" s="86"/>
      <c r="Q123" s="50"/>
      <c r="R123" s="50"/>
      <c r="S123" s="50"/>
      <c r="T123" s="26"/>
    </row>
    <row r="124" spans="1:20" ht="15">
      <c r="A124" s="49"/>
      <c r="B124" s="71"/>
      <c r="C124" s="136"/>
      <c r="D124" s="116"/>
      <c r="E124" s="83"/>
      <c r="F124" s="83"/>
      <c r="G124" s="83"/>
      <c r="H124" s="83"/>
      <c r="I124" s="83"/>
      <c r="J124" s="83"/>
      <c r="K124" s="83"/>
      <c r="L124" s="83"/>
      <c r="M124" s="57"/>
      <c r="N124" s="86"/>
      <c r="O124" s="50"/>
      <c r="P124" s="86"/>
      <c r="Q124" s="50"/>
      <c r="R124" s="50"/>
      <c r="S124" s="50"/>
      <c r="T124" s="26"/>
    </row>
    <row r="125" spans="1:20" ht="15">
      <c r="A125" s="49"/>
      <c r="B125" s="71"/>
      <c r="C125" s="136" t="s">
        <v>313</v>
      </c>
      <c r="D125" s="221"/>
      <c r="E125" s="83"/>
      <c r="F125" s="83"/>
      <c r="G125" s="83"/>
      <c r="H125" s="83"/>
      <c r="I125" s="83"/>
      <c r="J125" s="83"/>
      <c r="K125" s="83"/>
      <c r="L125" s="83"/>
      <c r="M125" s="57"/>
      <c r="N125" s="86"/>
      <c r="O125" s="50"/>
      <c r="P125" s="86"/>
      <c r="Q125" s="50"/>
      <c r="R125" s="50"/>
      <c r="S125" s="50"/>
      <c r="T125" s="26"/>
    </row>
    <row r="126" spans="1:20" ht="15">
      <c r="A126" s="49">
        <v>26</v>
      </c>
      <c r="B126" s="71"/>
      <c r="C126" s="136" t="s">
        <v>312</v>
      </c>
      <c r="D126" s="116" t="s">
        <v>311</v>
      </c>
      <c r="E126" s="83">
        <f>E164/8</f>
        <v>11493807.080000002</v>
      </c>
      <c r="F126" s="83"/>
      <c r="G126" s="83"/>
      <c r="H126" s="145"/>
      <c r="I126" s="83"/>
      <c r="J126" s="83">
        <f>J164/8</f>
        <v>6564008.7785830209</v>
      </c>
      <c r="K126" s="35"/>
      <c r="L126" s="145"/>
      <c r="M126" s="57"/>
      <c r="N126" s="86"/>
      <c r="O126" s="50"/>
      <c r="P126" s="86"/>
      <c r="Q126" s="50"/>
      <c r="R126" s="50"/>
      <c r="S126" s="50"/>
      <c r="T126" s="26"/>
    </row>
    <row r="127" spans="1:20" ht="15">
      <c r="A127" s="49">
        <v>27</v>
      </c>
      <c r="B127" s="71"/>
      <c r="C127" s="136" t="s">
        <v>310</v>
      </c>
      <c r="D127" s="219" t="s">
        <v>309</v>
      </c>
      <c r="E127" s="119">
        <v>15084802</v>
      </c>
      <c r="F127" s="83"/>
      <c r="G127" s="83" t="s">
        <v>292</v>
      </c>
      <c r="H127" s="147">
        <f>J250</f>
        <v>0.92838936142695849</v>
      </c>
      <c r="I127" s="83"/>
      <c r="J127" s="83">
        <f>+H127*E127</f>
        <v>14004569.696032107</v>
      </c>
      <c r="K127" s="83" t="s">
        <v>5</v>
      </c>
      <c r="L127" s="145"/>
      <c r="M127" s="57"/>
      <c r="N127" s="220"/>
      <c r="O127" s="158"/>
      <c r="P127" s="86"/>
      <c r="Q127" s="50"/>
      <c r="R127" s="50"/>
      <c r="S127" s="50"/>
      <c r="T127" s="26"/>
    </row>
    <row r="128" spans="1:20" ht="15.6" thickBot="1">
      <c r="A128" s="49">
        <v>28</v>
      </c>
      <c r="B128" s="71"/>
      <c r="C128" s="136" t="s">
        <v>308</v>
      </c>
      <c r="D128" s="219" t="s">
        <v>307</v>
      </c>
      <c r="E128" s="117">
        <v>18458279</v>
      </c>
      <c r="F128" s="83"/>
      <c r="G128" s="83" t="s">
        <v>260</v>
      </c>
      <c r="H128" s="147">
        <f>+H92</f>
        <v>0.22762694463468891</v>
      </c>
      <c r="I128" s="83"/>
      <c r="J128" s="142">
        <f>+H128*E128</f>
        <v>4201601.6519846413</v>
      </c>
      <c r="K128" s="83"/>
      <c r="L128" s="145"/>
      <c r="M128" s="57"/>
      <c r="N128" s="86"/>
      <c r="O128" s="50"/>
      <c r="P128" s="86"/>
      <c r="Q128" s="50"/>
      <c r="R128" s="50"/>
      <c r="S128" s="50"/>
      <c r="T128" s="26"/>
    </row>
    <row r="129" spans="1:20" ht="15">
      <c r="A129" s="49">
        <v>29</v>
      </c>
      <c r="B129" s="71"/>
      <c r="C129" s="89" t="s">
        <v>306</v>
      </c>
      <c r="D129" s="35"/>
      <c r="E129" s="83">
        <f>E126+E127+E128</f>
        <v>45036888.079999998</v>
      </c>
      <c r="F129" s="35"/>
      <c r="G129" s="35"/>
      <c r="H129" s="35"/>
      <c r="I129" s="35"/>
      <c r="J129" s="83">
        <f>J126+J127+J128</f>
        <v>24770180.126599766</v>
      </c>
      <c r="K129" s="35"/>
      <c r="L129" s="35"/>
      <c r="M129" s="57"/>
      <c r="N129" s="86"/>
      <c r="O129" s="50"/>
      <c r="P129" s="86"/>
      <c r="Q129" s="50"/>
      <c r="R129" s="50"/>
      <c r="S129" s="50"/>
      <c r="T129" s="26"/>
    </row>
    <row r="130" spans="1:20" ht="15.6" thickBot="1">
      <c r="A130" s="93"/>
      <c r="B130" s="71"/>
      <c r="C130" s="71"/>
      <c r="D130" s="83"/>
      <c r="E130" s="218"/>
      <c r="F130" s="83"/>
      <c r="G130" s="83"/>
      <c r="H130" s="83"/>
      <c r="I130" s="83"/>
      <c r="J130" s="218"/>
      <c r="K130" s="83"/>
      <c r="L130" s="83"/>
      <c r="M130" s="57"/>
      <c r="N130" s="86"/>
      <c r="O130" s="50"/>
      <c r="P130" s="86"/>
      <c r="Q130" s="50"/>
      <c r="R130" s="50"/>
      <c r="S130" s="50"/>
      <c r="T130" s="26"/>
    </row>
    <row r="131" spans="1:20" ht="15.6" thickBot="1">
      <c r="A131" s="49">
        <v>30</v>
      </c>
      <c r="B131" s="98"/>
      <c r="C131" s="136" t="s">
        <v>305</v>
      </c>
      <c r="D131" s="83"/>
      <c r="E131" s="217">
        <f>+E108+E110+E121+E123+E129</f>
        <v>2113499394.3815384</v>
      </c>
      <c r="F131" s="183"/>
      <c r="G131" s="183"/>
      <c r="H131" s="183"/>
      <c r="I131" s="183"/>
      <c r="J131" s="217">
        <f>+J108+J110+J121+J123+J129</f>
        <v>660260115.76244211</v>
      </c>
      <c r="K131" s="83"/>
      <c r="L131" s="145"/>
      <c r="M131" s="56"/>
      <c r="N131" s="86"/>
      <c r="O131" s="50"/>
      <c r="P131" s="86"/>
      <c r="Q131" s="50"/>
      <c r="R131" s="50"/>
      <c r="S131" s="50"/>
      <c r="T131" s="26"/>
    </row>
    <row r="132" spans="1:20" ht="15.6" thickTop="1">
      <c r="A132" s="49"/>
      <c r="B132" s="71"/>
      <c r="C132" s="89"/>
      <c r="D132" s="83"/>
      <c r="E132" s="216"/>
      <c r="F132" s="83"/>
      <c r="G132" s="83"/>
      <c r="H132" s="83"/>
      <c r="I132" s="83"/>
      <c r="J132" s="216"/>
      <c r="K132" s="83"/>
      <c r="L132" s="83"/>
      <c r="M132" s="56"/>
      <c r="N132" s="86"/>
      <c r="O132" s="50"/>
      <c r="P132" s="86"/>
      <c r="Q132" s="50"/>
      <c r="R132" s="50"/>
      <c r="S132" s="50"/>
      <c r="T132" s="26"/>
    </row>
    <row r="133" spans="1:20" ht="15">
      <c r="A133" s="49"/>
      <c r="B133" s="71"/>
      <c r="C133" s="215"/>
      <c r="D133" s="83"/>
      <c r="E133" s="183"/>
      <c r="F133" s="83"/>
      <c r="G133" s="83"/>
      <c r="H133" s="83"/>
      <c r="I133" s="83"/>
      <c r="J133" s="183"/>
      <c r="K133" s="83"/>
      <c r="L133" s="83"/>
      <c r="M133" s="56"/>
      <c r="N133" s="86"/>
      <c r="O133" s="50"/>
      <c r="P133" s="86"/>
      <c r="Q133" s="50"/>
      <c r="R133" s="50"/>
      <c r="S133" s="50"/>
      <c r="T133" s="26"/>
    </row>
    <row r="134" spans="1:20" ht="15">
      <c r="A134" s="49"/>
      <c r="B134" s="71"/>
      <c r="C134" s="89"/>
      <c r="D134" s="83"/>
      <c r="E134" s="83"/>
      <c r="F134" s="83"/>
      <c r="G134" s="83"/>
      <c r="H134" s="83"/>
      <c r="I134" s="83"/>
      <c r="J134" s="83"/>
      <c r="K134" s="83"/>
      <c r="L134" s="83"/>
      <c r="M134" s="56"/>
      <c r="N134" s="86"/>
      <c r="O134" s="50"/>
      <c r="P134" s="86"/>
      <c r="Q134" s="50"/>
      <c r="R134" s="50"/>
      <c r="S134" s="50"/>
      <c r="T134" s="26"/>
    </row>
    <row r="135" spans="1:20" ht="15">
      <c r="A135" s="49"/>
      <c r="B135" s="71"/>
      <c r="C135" s="89"/>
      <c r="D135" s="83"/>
      <c r="E135" s="83"/>
      <c r="F135" s="83"/>
      <c r="G135" s="83"/>
      <c r="H135" s="83"/>
      <c r="I135" s="83"/>
      <c r="J135" s="83"/>
      <c r="K135" s="83"/>
      <c r="L135" s="83"/>
      <c r="M135" s="56"/>
      <c r="N135" s="86"/>
      <c r="O135" s="50"/>
      <c r="P135" s="86"/>
      <c r="Q135" s="50"/>
      <c r="R135" s="50"/>
      <c r="S135" s="50"/>
      <c r="T135" s="26"/>
    </row>
    <row r="136" spans="1:20" ht="15.6">
      <c r="A136" s="49"/>
      <c r="B136" s="71"/>
      <c r="C136" s="89"/>
      <c r="D136" s="83"/>
      <c r="E136" s="214"/>
      <c r="F136" s="83"/>
      <c r="G136" s="83"/>
      <c r="H136" s="83"/>
      <c r="I136" s="83"/>
      <c r="J136" s="83"/>
      <c r="K136" s="83"/>
      <c r="L136" s="83"/>
      <c r="M136" s="56"/>
      <c r="N136" s="86"/>
      <c r="O136" s="50"/>
      <c r="P136" s="86"/>
      <c r="Q136" s="50"/>
      <c r="R136" s="50"/>
      <c r="S136" s="50"/>
      <c r="T136" s="26"/>
    </row>
    <row r="137" spans="1:20" ht="15">
      <c r="A137" s="49"/>
      <c r="B137" s="71"/>
      <c r="C137" s="89"/>
      <c r="D137" s="83"/>
      <c r="E137" s="83"/>
      <c r="F137" s="83"/>
      <c r="G137" s="83"/>
      <c r="H137" s="83"/>
      <c r="I137" s="83"/>
      <c r="J137" s="83"/>
      <c r="K137" s="83"/>
      <c r="L137" s="83"/>
      <c r="M137" s="56"/>
      <c r="N137" s="86"/>
      <c r="O137" s="50"/>
      <c r="P137" s="86"/>
      <c r="Q137" s="50"/>
      <c r="R137" s="50"/>
      <c r="S137" s="50"/>
      <c r="T137" s="26"/>
    </row>
    <row r="138" spans="1:20" ht="15.6">
      <c r="A138" s="32"/>
      <c r="B138" s="32"/>
      <c r="C138" s="89"/>
      <c r="D138" s="35"/>
      <c r="E138" s="35"/>
      <c r="F138" s="35"/>
      <c r="G138" s="35"/>
      <c r="H138" s="35"/>
      <c r="I138" s="35"/>
      <c r="J138" s="36"/>
      <c r="K138" s="35"/>
      <c r="L138" s="35"/>
      <c r="M138" s="37"/>
      <c r="N138" s="86"/>
      <c r="O138" s="50"/>
      <c r="P138" s="86"/>
      <c r="Q138" s="50"/>
      <c r="R138" s="50"/>
      <c r="S138" s="50"/>
      <c r="T138" s="26"/>
    </row>
    <row r="139" spans="1:20" ht="15.6">
      <c r="A139" s="184"/>
      <c r="B139" s="32"/>
      <c r="C139" s="89"/>
      <c r="D139" s="35"/>
      <c r="E139" s="35"/>
      <c r="F139" s="35"/>
      <c r="G139" s="35"/>
      <c r="H139" s="35"/>
      <c r="I139" s="35"/>
      <c r="J139" s="36"/>
      <c r="K139" s="35"/>
      <c r="L139" s="35"/>
      <c r="M139" s="34"/>
      <c r="N139" s="86"/>
      <c r="O139" s="50"/>
      <c r="P139" s="86"/>
      <c r="Q139" s="50"/>
      <c r="R139" s="50"/>
      <c r="S139" s="50"/>
      <c r="T139" s="26"/>
    </row>
    <row r="140" spans="1:20" ht="15">
      <c r="A140" s="49"/>
      <c r="B140" s="71"/>
      <c r="C140" s="89"/>
      <c r="D140" s="83"/>
      <c r="E140" s="83"/>
      <c r="F140" s="83"/>
      <c r="G140" s="83"/>
      <c r="H140" s="83"/>
      <c r="I140" s="83"/>
      <c r="J140" s="83"/>
      <c r="K140" s="83"/>
      <c r="L140" s="83"/>
      <c r="M140" s="56"/>
      <c r="N140" s="51"/>
      <c r="O140" s="50"/>
      <c r="P140" s="86"/>
      <c r="Q140" s="50"/>
      <c r="R140" s="50"/>
      <c r="S140" s="50"/>
      <c r="T140" s="26"/>
    </row>
    <row r="141" spans="1:20" ht="15">
      <c r="A141" s="93"/>
      <c r="B141" s="71"/>
      <c r="C141" s="71"/>
      <c r="D141" s="71"/>
      <c r="E141" s="71"/>
      <c r="F141" s="71"/>
      <c r="G141" s="71"/>
      <c r="H141" s="71"/>
      <c r="I141" s="92"/>
      <c r="J141" s="92"/>
      <c r="K141" s="92"/>
      <c r="L141" s="92"/>
      <c r="M141" s="92"/>
      <c r="N141" s="51"/>
      <c r="O141" s="50"/>
      <c r="P141" s="91"/>
      <c r="Q141" s="91"/>
      <c r="R141" s="91"/>
      <c r="S141" s="91"/>
      <c r="T141" s="26"/>
    </row>
    <row r="142" spans="1:20" ht="15">
      <c r="A142" s="93"/>
      <c r="B142" s="71"/>
      <c r="C142" s="89"/>
      <c r="D142" s="89"/>
      <c r="E142" s="90"/>
      <c r="F142" s="89"/>
      <c r="G142" s="89"/>
      <c r="H142" s="89"/>
      <c r="I142" s="35"/>
      <c r="J142" s="672"/>
      <c r="K142" s="672"/>
      <c r="L142" s="672"/>
      <c r="M142" s="92"/>
      <c r="N142" s="51"/>
      <c r="O142" s="50"/>
      <c r="P142" s="51"/>
      <c r="Q142" s="50"/>
      <c r="R142" s="50"/>
      <c r="S142" s="50"/>
      <c r="T142" s="26"/>
    </row>
    <row r="143" spans="1:20" ht="15">
      <c r="A143" s="93"/>
      <c r="B143" s="71"/>
      <c r="C143" s="89"/>
      <c r="D143" s="89"/>
      <c r="E143" s="90"/>
      <c r="F143" s="89"/>
      <c r="G143" s="89"/>
      <c r="H143" s="89"/>
      <c r="I143" s="35"/>
      <c r="J143" s="672"/>
      <c r="K143" s="672"/>
      <c r="L143" s="672"/>
      <c r="M143" s="92"/>
      <c r="N143" s="51"/>
      <c r="O143" s="50"/>
      <c r="P143" s="51"/>
      <c r="Q143" s="50"/>
      <c r="R143" s="50"/>
      <c r="S143" s="50"/>
      <c r="T143" s="26"/>
    </row>
    <row r="144" spans="1:20" ht="15">
      <c r="A144" s="93"/>
      <c r="B144" s="71"/>
      <c r="C144" s="89"/>
      <c r="D144" s="89"/>
      <c r="E144" s="90"/>
      <c r="F144" s="89"/>
      <c r="G144" s="89"/>
      <c r="H144" s="89"/>
      <c r="I144" s="35"/>
      <c r="J144" s="35"/>
      <c r="K144" s="35"/>
      <c r="L144" s="678" t="s">
        <v>304</v>
      </c>
      <c r="M144" s="678"/>
      <c r="N144" s="51"/>
      <c r="O144" s="50"/>
      <c r="P144" s="51"/>
      <c r="Q144" s="50"/>
      <c r="R144" s="50"/>
      <c r="S144" s="50"/>
      <c r="T144" s="26"/>
    </row>
    <row r="145" spans="1:20" ht="15">
      <c r="A145" s="49"/>
      <c r="B145" s="71"/>
      <c r="C145" s="89"/>
      <c r="D145" s="83"/>
      <c r="E145" s="83"/>
      <c r="F145" s="83"/>
      <c r="G145" s="83"/>
      <c r="H145" s="83"/>
      <c r="I145" s="83"/>
      <c r="J145" s="83"/>
      <c r="K145" s="83"/>
      <c r="L145" s="83"/>
      <c r="M145" s="56"/>
      <c r="N145" s="51"/>
      <c r="O145" s="50"/>
      <c r="P145" s="86"/>
      <c r="Q145" s="50"/>
      <c r="R145" s="50"/>
      <c r="S145" s="50"/>
      <c r="T145" s="26"/>
    </row>
    <row r="146" spans="1:20" ht="15">
      <c r="A146" s="49"/>
      <c r="B146" s="71"/>
      <c r="C146" s="89" t="str">
        <f>C3</f>
        <v xml:space="preserve">Formula Rate - Non-Levelized </v>
      </c>
      <c r="D146" s="83"/>
      <c r="E146" s="83" t="str">
        <f>E3</f>
        <v xml:space="preserve">     Rate Formula Template</v>
      </c>
      <c r="F146" s="83"/>
      <c r="G146" s="83"/>
      <c r="H146" s="83"/>
      <c r="I146" s="83"/>
      <c r="L146" s="213" t="str">
        <f>J3</f>
        <v>Actuals for 12 months ended 12/31/2013</v>
      </c>
      <c r="M146" s="212"/>
      <c r="N146" s="211"/>
      <c r="O146" s="50"/>
      <c r="P146" s="86"/>
      <c r="Q146" s="50"/>
      <c r="R146" s="50"/>
      <c r="S146" s="50"/>
      <c r="T146" s="26"/>
    </row>
    <row r="147" spans="1:20" ht="15">
      <c r="A147" s="49"/>
      <c r="B147" s="71"/>
      <c r="C147" s="89"/>
      <c r="D147" s="83"/>
      <c r="E147" s="88" t="str">
        <f>E4</f>
        <v xml:space="preserve"> Utilizing Great River Energy Annual Operating Report</v>
      </c>
      <c r="F147" s="83"/>
      <c r="G147" s="83"/>
      <c r="H147" s="83"/>
      <c r="I147" s="83"/>
      <c r="J147" s="83"/>
      <c r="K147" s="83"/>
      <c r="L147" s="83"/>
      <c r="M147" s="56"/>
      <c r="N147" s="51"/>
      <c r="O147" s="50"/>
      <c r="P147" s="86"/>
      <c r="Q147" s="50"/>
      <c r="R147" s="50"/>
      <c r="S147" s="50"/>
      <c r="T147" s="26"/>
    </row>
    <row r="148" spans="1:20" ht="15">
      <c r="A148" s="49"/>
      <c r="B148" s="71"/>
      <c r="C148" s="71"/>
      <c r="D148" s="83"/>
      <c r="E148" s="83"/>
      <c r="F148" s="83"/>
      <c r="G148" s="83"/>
      <c r="H148" s="83"/>
      <c r="I148" s="83"/>
      <c r="J148" s="83"/>
      <c r="K148" s="83"/>
      <c r="L148" s="83"/>
      <c r="M148" s="56"/>
      <c r="N148" s="86"/>
      <c r="O148" s="50"/>
      <c r="P148" s="86"/>
      <c r="Q148" s="50"/>
      <c r="R148" s="50"/>
      <c r="S148" s="50"/>
      <c r="T148" s="26"/>
    </row>
    <row r="149" spans="1:20" ht="15">
      <c r="A149" s="49"/>
      <c r="B149" s="71"/>
      <c r="C149" s="71"/>
      <c r="D149" s="93"/>
      <c r="E149" s="93" t="str">
        <f>E6</f>
        <v>Great River Energy</v>
      </c>
      <c r="F149" s="93"/>
      <c r="G149" s="93"/>
      <c r="H149" s="93"/>
      <c r="I149" s="93"/>
      <c r="J149" s="93"/>
      <c r="K149" s="83"/>
      <c r="L149" s="83"/>
      <c r="M149" s="56"/>
      <c r="N149" s="86"/>
      <c r="O149" s="50"/>
      <c r="P149" s="86"/>
      <c r="Q149" s="50"/>
      <c r="R149" s="50"/>
      <c r="S149" s="50"/>
      <c r="T149" s="26"/>
    </row>
    <row r="150" spans="1:20" ht="15">
      <c r="A150" s="49"/>
      <c r="B150" s="71"/>
      <c r="C150" s="49" t="s">
        <v>20</v>
      </c>
      <c r="D150" s="49" t="s">
        <v>21</v>
      </c>
      <c r="E150" s="49" t="s">
        <v>22</v>
      </c>
      <c r="F150" s="83" t="s">
        <v>5</v>
      </c>
      <c r="G150" s="83"/>
      <c r="H150" s="210" t="s">
        <v>23</v>
      </c>
      <c r="I150" s="83"/>
      <c r="J150" s="173" t="s">
        <v>303</v>
      </c>
      <c r="K150" s="83"/>
      <c r="L150" s="83"/>
      <c r="M150" s="56"/>
      <c r="N150" s="86"/>
      <c r="O150" s="50"/>
      <c r="P150" s="86"/>
      <c r="Q150" s="50"/>
      <c r="R150" s="50"/>
      <c r="S150" s="50"/>
      <c r="T150" s="26"/>
    </row>
    <row r="151" spans="1:20" ht="15.6">
      <c r="A151" s="49"/>
      <c r="B151" s="71"/>
      <c r="C151" s="49"/>
      <c r="D151" s="79"/>
      <c r="E151" s="79"/>
      <c r="F151" s="79"/>
      <c r="G151" s="79"/>
      <c r="H151" s="79"/>
      <c r="I151" s="79"/>
      <c r="J151" s="79"/>
      <c r="K151" s="79"/>
      <c r="L151" s="58"/>
      <c r="M151" s="79"/>
      <c r="N151" s="86"/>
      <c r="O151" s="50"/>
      <c r="P151" s="86"/>
      <c r="Q151" s="50"/>
      <c r="R151" s="50"/>
      <c r="S151" s="50"/>
      <c r="T151" s="26"/>
    </row>
    <row r="152" spans="1:20" ht="15.6">
      <c r="A152" s="49" t="s">
        <v>25</v>
      </c>
      <c r="B152" s="71"/>
      <c r="C152" s="89"/>
      <c r="D152" s="146" t="s">
        <v>302</v>
      </c>
      <c r="E152" s="83"/>
      <c r="F152" s="83"/>
      <c r="G152" s="83"/>
      <c r="H152" s="49"/>
      <c r="I152" s="83"/>
      <c r="J152" s="58" t="s">
        <v>26</v>
      </c>
      <c r="K152" s="83"/>
      <c r="L152" s="58"/>
      <c r="M152" s="83"/>
      <c r="N152" s="86"/>
      <c r="O152" s="50"/>
      <c r="P152" s="86"/>
      <c r="Q152" s="50"/>
      <c r="R152" s="50"/>
      <c r="S152" s="50"/>
      <c r="T152" s="26"/>
    </row>
    <row r="153" spans="1:20" ht="16.2" thickBot="1">
      <c r="A153" s="122" t="s">
        <v>28</v>
      </c>
      <c r="B153" s="71"/>
      <c r="C153" s="89"/>
      <c r="D153" s="209" t="s">
        <v>301</v>
      </c>
      <c r="E153" s="58" t="s">
        <v>300</v>
      </c>
      <c r="F153" s="208"/>
      <c r="G153" s="58" t="s">
        <v>299</v>
      </c>
      <c r="H153" s="93"/>
      <c r="I153" s="208"/>
      <c r="J153" s="207" t="s">
        <v>298</v>
      </c>
      <c r="K153" s="83"/>
      <c r="L153" s="206"/>
      <c r="M153" s="205"/>
      <c r="N153" s="86"/>
      <c r="O153" s="50"/>
      <c r="P153" s="86"/>
      <c r="Q153" s="50"/>
      <c r="R153" s="50"/>
      <c r="S153" s="50"/>
      <c r="T153" s="26"/>
    </row>
    <row r="154" spans="1:20" ht="15.6">
      <c r="A154" s="93"/>
      <c r="B154" s="71"/>
      <c r="C154" s="89"/>
      <c r="D154" s="83"/>
      <c r="E154" s="203"/>
      <c r="F154" s="204"/>
      <c r="G154" s="58"/>
      <c r="H154" s="93"/>
      <c r="I154" s="204"/>
      <c r="J154" s="203"/>
      <c r="K154" s="83"/>
      <c r="L154" s="83"/>
      <c r="M154" s="56"/>
      <c r="N154" s="86"/>
      <c r="O154" s="50"/>
      <c r="P154" s="86"/>
      <c r="Q154" s="50"/>
      <c r="R154" s="50"/>
      <c r="S154" s="50"/>
      <c r="T154" s="26"/>
    </row>
    <row r="155" spans="1:20" ht="15">
      <c r="A155" s="49"/>
      <c r="B155" s="71"/>
      <c r="C155" s="89" t="s">
        <v>297</v>
      </c>
      <c r="D155" s="83"/>
      <c r="E155" s="83"/>
      <c r="F155" s="83"/>
      <c r="G155" s="83"/>
      <c r="H155" s="83"/>
      <c r="I155" s="83"/>
      <c r="J155" s="83"/>
      <c r="K155" s="83"/>
      <c r="L155" s="83"/>
      <c r="M155" s="56"/>
      <c r="N155" s="182"/>
      <c r="O155" s="50"/>
      <c r="P155" s="86"/>
      <c r="Q155" s="50"/>
      <c r="R155" s="50"/>
      <c r="S155" s="50"/>
      <c r="T155" s="26"/>
    </row>
    <row r="156" spans="1:20" ht="15">
      <c r="A156" s="49">
        <v>1</v>
      </c>
      <c r="B156" s="71"/>
      <c r="C156" s="89" t="s">
        <v>296</v>
      </c>
      <c r="D156" s="93" t="s">
        <v>295</v>
      </c>
      <c r="E156" s="119">
        <v>81343879.670000017</v>
      </c>
      <c r="F156" s="83"/>
      <c r="G156" s="83" t="s">
        <v>292</v>
      </c>
      <c r="H156" s="147">
        <f>J250</f>
        <v>0.92838936142695849</v>
      </c>
      <c r="I156" s="83"/>
      <c r="J156" s="83">
        <f t="shared" ref="J156:J163" si="1">+H156*E156</f>
        <v>75518792.502822667</v>
      </c>
      <c r="K156" s="35"/>
      <c r="L156" s="83"/>
      <c r="M156" s="56"/>
      <c r="N156" s="175"/>
      <c r="O156" s="50"/>
      <c r="P156" s="182"/>
      <c r="Q156" s="50"/>
      <c r="R156" s="50"/>
      <c r="S156" s="50"/>
      <c r="T156" s="26"/>
    </row>
    <row r="157" spans="1:20" ht="15">
      <c r="A157" s="49">
        <v>2</v>
      </c>
      <c r="B157" s="71"/>
      <c r="C157" s="89" t="s">
        <v>294</v>
      </c>
      <c r="D157" s="93" t="s">
        <v>293</v>
      </c>
      <c r="E157" s="119">
        <v>36644287.030000009</v>
      </c>
      <c r="F157" s="83"/>
      <c r="G157" s="116" t="s">
        <v>292</v>
      </c>
      <c r="H157" s="202">
        <f>J250</f>
        <v>0.92838936142695849</v>
      </c>
      <c r="I157" s="83"/>
      <c r="J157" s="83">
        <f t="shared" si="1"/>
        <v>34020166.235727884</v>
      </c>
      <c r="K157" s="35"/>
      <c r="L157" s="83"/>
      <c r="M157" s="56"/>
      <c r="N157" s="86"/>
      <c r="O157" s="50"/>
      <c r="P157" s="182"/>
      <c r="Q157" s="50"/>
      <c r="R157" s="50"/>
      <c r="S157" s="50"/>
      <c r="T157" s="26"/>
    </row>
    <row r="158" spans="1:20" ht="15">
      <c r="A158" s="49">
        <v>3</v>
      </c>
      <c r="B158" s="71"/>
      <c r="C158" s="89" t="s">
        <v>291</v>
      </c>
      <c r="D158" s="93" t="s">
        <v>290</v>
      </c>
      <c r="E158" s="119">
        <v>49321609</v>
      </c>
      <c r="F158" s="83"/>
      <c r="G158" s="83" t="s">
        <v>268</v>
      </c>
      <c r="H158" s="147">
        <f>J258</f>
        <v>0.22869193065516608</v>
      </c>
      <c r="I158" s="83"/>
      <c r="J158" s="83">
        <f t="shared" si="1"/>
        <v>11279453.985229215</v>
      </c>
      <c r="K158" s="83"/>
      <c r="L158" s="83"/>
      <c r="M158" s="56"/>
      <c r="N158" s="86"/>
      <c r="O158" s="50"/>
      <c r="P158" s="86"/>
      <c r="Q158" s="50"/>
      <c r="R158" s="50"/>
      <c r="S158" s="50"/>
      <c r="T158" s="26"/>
    </row>
    <row r="159" spans="1:20" ht="15">
      <c r="A159" s="49">
        <v>4</v>
      </c>
      <c r="B159" s="71"/>
      <c r="C159" s="89" t="s">
        <v>289</v>
      </c>
      <c r="D159" s="83"/>
      <c r="E159" s="119">
        <v>0</v>
      </c>
      <c r="F159" s="83"/>
      <c r="G159" s="83" t="str">
        <f>+G158</f>
        <v>W/S</v>
      </c>
      <c r="H159" s="147">
        <f>J258</f>
        <v>0.22869193065516608</v>
      </c>
      <c r="I159" s="83"/>
      <c r="J159" s="83">
        <f t="shared" si="1"/>
        <v>0</v>
      </c>
      <c r="K159" s="83"/>
      <c r="L159" s="83"/>
      <c r="M159" s="56"/>
      <c r="N159" s="86"/>
      <c r="O159" s="50"/>
      <c r="P159" s="86"/>
      <c r="Q159" s="50"/>
      <c r="R159" s="50"/>
      <c r="S159" s="50"/>
      <c r="T159" s="26"/>
    </row>
    <row r="160" spans="1:20" ht="15">
      <c r="A160" s="49">
        <v>5</v>
      </c>
      <c r="B160" s="71"/>
      <c r="C160" s="89" t="s">
        <v>288</v>
      </c>
      <c r="D160" s="83"/>
      <c r="E160" s="119">
        <v>2367377</v>
      </c>
      <c r="F160" s="83"/>
      <c r="G160" s="83" t="str">
        <f>+G159</f>
        <v>W/S</v>
      </c>
      <c r="H160" s="147">
        <f>J258</f>
        <v>0.22869193065516608</v>
      </c>
      <c r="I160" s="83"/>
      <c r="J160" s="83">
        <f t="shared" si="1"/>
        <v>541400.0167186351</v>
      </c>
      <c r="K160" s="83"/>
      <c r="L160" s="83"/>
      <c r="M160" s="56"/>
      <c r="N160" s="86"/>
      <c r="O160" s="50"/>
      <c r="P160" s="86"/>
      <c r="Q160" s="50"/>
      <c r="R160" s="50"/>
      <c r="S160" s="50"/>
      <c r="T160" s="26"/>
    </row>
    <row r="161" spans="1:20" ht="15">
      <c r="A161" s="49" t="s">
        <v>287</v>
      </c>
      <c r="B161" s="71"/>
      <c r="C161" s="89" t="s">
        <v>286</v>
      </c>
      <c r="D161" s="83"/>
      <c r="E161" s="119">
        <v>296632</v>
      </c>
      <c r="F161" s="83"/>
      <c r="G161" s="83" t="str">
        <f>+G156</f>
        <v>TE</v>
      </c>
      <c r="H161" s="147">
        <f>+H156</f>
        <v>0.92838936142695849</v>
      </c>
      <c r="I161" s="83"/>
      <c r="J161" s="83">
        <f t="shared" si="1"/>
        <v>275389.99305880157</v>
      </c>
      <c r="K161" s="83"/>
      <c r="L161" s="83"/>
      <c r="M161" s="56"/>
      <c r="N161" s="86"/>
      <c r="O161" s="50"/>
      <c r="P161" s="86"/>
      <c r="Q161" s="50"/>
      <c r="R161" s="50"/>
      <c r="S161" s="50"/>
      <c r="T161" s="26"/>
    </row>
    <row r="162" spans="1:20" ht="15">
      <c r="A162" s="49">
        <v>6</v>
      </c>
      <c r="B162" s="71"/>
      <c r="C162" s="89" t="s">
        <v>285</v>
      </c>
      <c r="D162" s="83"/>
      <c r="E162" s="119">
        <v>0</v>
      </c>
      <c r="F162" s="83"/>
      <c r="G162" s="83" t="s">
        <v>189</v>
      </c>
      <c r="H162" s="147">
        <f>L264</f>
        <v>0</v>
      </c>
      <c r="I162" s="83"/>
      <c r="J162" s="83">
        <f t="shared" si="1"/>
        <v>0</v>
      </c>
      <c r="K162" s="83"/>
      <c r="L162" s="83"/>
      <c r="M162" s="56"/>
      <c r="N162" s="86"/>
      <c r="O162" s="50"/>
      <c r="P162" s="86"/>
      <c r="Q162" s="50"/>
      <c r="R162" s="50"/>
      <c r="S162" s="50"/>
      <c r="T162" s="26"/>
    </row>
    <row r="163" spans="1:20" ht="15.6" thickBot="1">
      <c r="A163" s="49">
        <v>7</v>
      </c>
      <c r="B163" s="71"/>
      <c r="C163" s="89" t="s">
        <v>284</v>
      </c>
      <c r="D163" s="83"/>
      <c r="E163" s="117">
        <v>0</v>
      </c>
      <c r="F163" s="83"/>
      <c r="G163" s="83" t="s">
        <v>245</v>
      </c>
      <c r="H163" s="147">
        <v>1</v>
      </c>
      <c r="I163" s="83"/>
      <c r="J163" s="142">
        <f t="shared" si="1"/>
        <v>0</v>
      </c>
      <c r="K163" s="83"/>
      <c r="L163" s="83"/>
      <c r="M163" s="56"/>
      <c r="N163" s="86"/>
      <c r="O163" s="50"/>
      <c r="P163" s="86"/>
      <c r="Q163" s="50"/>
      <c r="R163" s="50"/>
      <c r="S163" s="50"/>
      <c r="T163" s="26"/>
    </row>
    <row r="164" spans="1:20" ht="15">
      <c r="A164" s="49">
        <v>8</v>
      </c>
      <c r="B164" s="71"/>
      <c r="C164" s="89" t="s">
        <v>283</v>
      </c>
      <c r="D164" s="83"/>
      <c r="E164" s="83">
        <f>+E156-E157+E158-E159-E160+E161+E162+E163</f>
        <v>91950456.640000015</v>
      </c>
      <c r="F164" s="83"/>
      <c r="G164" s="83"/>
      <c r="H164" s="83"/>
      <c r="I164" s="83"/>
      <c r="J164" s="116">
        <f>+J156-J157+J158-J159-J160+J161+J162+J163</f>
        <v>52512070.228664167</v>
      </c>
      <c r="K164" s="83"/>
      <c r="L164" s="83"/>
      <c r="M164" s="56"/>
      <c r="N164" s="86"/>
      <c r="O164" s="50"/>
      <c r="P164" s="86"/>
      <c r="Q164" s="50"/>
      <c r="R164" s="50"/>
      <c r="S164" s="50"/>
      <c r="T164" s="26"/>
    </row>
    <row r="165" spans="1:20" ht="15">
      <c r="A165" s="49"/>
      <c r="B165" s="71"/>
      <c r="C165" s="71"/>
      <c r="D165" s="83"/>
      <c r="E165" s="71"/>
      <c r="F165" s="83"/>
      <c r="G165" s="83"/>
      <c r="H165" s="83"/>
      <c r="I165" s="83"/>
      <c r="J165" s="71"/>
      <c r="K165" s="83"/>
      <c r="L165" s="83"/>
      <c r="M165" s="56"/>
      <c r="N165" s="86"/>
      <c r="O165" s="50"/>
      <c r="P165" s="86"/>
      <c r="Q165" s="50"/>
      <c r="R165" s="50"/>
      <c r="S165" s="50"/>
      <c r="T165" s="26"/>
    </row>
    <row r="166" spans="1:20" ht="15">
      <c r="A166" s="49"/>
      <c r="B166" s="71"/>
      <c r="C166" s="89" t="s">
        <v>282</v>
      </c>
      <c r="D166" s="83"/>
      <c r="E166" s="83"/>
      <c r="F166" s="83"/>
      <c r="G166" s="83"/>
      <c r="H166" s="83"/>
      <c r="I166" s="83"/>
      <c r="J166" s="83"/>
      <c r="K166" s="83"/>
      <c r="L166" s="83"/>
      <c r="M166" s="56"/>
      <c r="N166" s="182"/>
      <c r="O166" s="50"/>
      <c r="P166" s="86"/>
      <c r="Q166" s="50"/>
      <c r="R166" s="50"/>
      <c r="S166" s="50"/>
      <c r="T166" s="26"/>
    </row>
    <row r="167" spans="1:20" ht="15">
      <c r="A167" s="49">
        <v>9</v>
      </c>
      <c r="B167" s="71"/>
      <c r="C167" s="89" t="str">
        <f>+C156</f>
        <v xml:space="preserve">  Transmission </v>
      </c>
      <c r="D167" s="93" t="s">
        <v>281</v>
      </c>
      <c r="E167" s="119">
        <v>19590447</v>
      </c>
      <c r="F167" s="83"/>
      <c r="G167" s="83" t="s">
        <v>205</v>
      </c>
      <c r="H167" s="147">
        <f>+H123</f>
        <v>0.96566724205889787</v>
      </c>
      <c r="I167" s="83"/>
      <c r="J167" s="83">
        <f>+H167*E167</f>
        <v>18917852.925191011</v>
      </c>
      <c r="K167" s="83"/>
      <c r="L167" s="145"/>
      <c r="M167" s="56"/>
      <c r="N167" s="175"/>
      <c r="O167" s="50"/>
      <c r="P167" s="182"/>
      <c r="Q167" s="50"/>
      <c r="R167" s="50"/>
      <c r="S167" s="50"/>
      <c r="T167" s="26"/>
    </row>
    <row r="168" spans="1:20" ht="15.6">
      <c r="A168" s="200" t="s">
        <v>280</v>
      </c>
      <c r="B168" s="59"/>
      <c r="C168" s="199" t="s">
        <v>279</v>
      </c>
      <c r="D168" s="199" t="s">
        <v>276</v>
      </c>
      <c r="E168" s="201">
        <v>-43384</v>
      </c>
      <c r="F168" s="196"/>
      <c r="G168" s="196" t="s">
        <v>275</v>
      </c>
      <c r="H168" s="197">
        <v>1</v>
      </c>
      <c r="I168" s="196"/>
      <c r="J168" s="222">
        <f>+E168*H168</f>
        <v>-43384</v>
      </c>
      <c r="K168" s="83"/>
      <c r="L168" s="145"/>
      <c r="M168" s="195"/>
      <c r="N168" s="194"/>
      <c r="O168" s="193"/>
      <c r="P168" s="194"/>
      <c r="Q168" s="193"/>
      <c r="R168" s="193"/>
      <c r="S168" s="193"/>
      <c r="T168" s="26"/>
    </row>
    <row r="169" spans="1:20" ht="15.6">
      <c r="A169" s="200" t="s">
        <v>278</v>
      </c>
      <c r="B169" s="59"/>
      <c r="C169" s="199" t="s">
        <v>277</v>
      </c>
      <c r="D169" s="199" t="s">
        <v>276</v>
      </c>
      <c r="E169" s="198">
        <v>0</v>
      </c>
      <c r="F169" s="196"/>
      <c r="G169" s="196" t="s">
        <v>275</v>
      </c>
      <c r="H169" s="197">
        <v>1</v>
      </c>
      <c r="I169" s="196"/>
      <c r="J169" s="196">
        <f>+E169*H169</f>
        <v>0</v>
      </c>
      <c r="K169" s="83"/>
      <c r="L169" s="145"/>
      <c r="M169" s="195"/>
      <c r="N169" s="194"/>
      <c r="O169" s="193"/>
      <c r="P169" s="194"/>
      <c r="Q169" s="193"/>
      <c r="R169" s="193"/>
      <c r="S169" s="193"/>
      <c r="T169" s="26"/>
    </row>
    <row r="170" spans="1:20" ht="15">
      <c r="A170" s="49">
        <v>10</v>
      </c>
      <c r="B170" s="71"/>
      <c r="C170" s="89" t="s">
        <v>274</v>
      </c>
      <c r="D170" s="93" t="s">
        <v>273</v>
      </c>
      <c r="E170" s="119">
        <v>18949248</v>
      </c>
      <c r="F170" s="83"/>
      <c r="G170" s="83" t="s">
        <v>268</v>
      </c>
      <c r="H170" s="147">
        <f>+H158</f>
        <v>0.22869193065516608</v>
      </c>
      <c r="I170" s="83"/>
      <c r="J170" s="83">
        <f>+H170*E170</f>
        <v>4333540.1095835445</v>
      </c>
      <c r="K170" s="83"/>
      <c r="L170" s="145"/>
      <c r="M170" s="56"/>
      <c r="N170" s="182"/>
      <c r="O170" s="50"/>
      <c r="P170" s="182"/>
      <c r="Q170" s="50"/>
      <c r="R170" s="50"/>
      <c r="S170" s="50"/>
      <c r="T170" s="26"/>
    </row>
    <row r="171" spans="1:20" ht="15.6" thickBot="1">
      <c r="A171" s="49">
        <v>11</v>
      </c>
      <c r="B171" s="71"/>
      <c r="C171" s="89" t="str">
        <f>+C162</f>
        <v xml:space="preserve">  Common</v>
      </c>
      <c r="D171" s="83"/>
      <c r="E171" s="117">
        <v>0</v>
      </c>
      <c r="F171" s="83"/>
      <c r="G171" s="83" t="s">
        <v>189</v>
      </c>
      <c r="H171" s="147">
        <f>+H162</f>
        <v>0</v>
      </c>
      <c r="I171" s="83"/>
      <c r="J171" s="142">
        <f>+H171*E171</f>
        <v>0</v>
      </c>
      <c r="K171" s="83"/>
      <c r="L171" s="145"/>
      <c r="M171" s="56"/>
      <c r="N171" s="86"/>
      <c r="O171" s="50"/>
      <c r="P171" s="182"/>
      <c r="Q171" s="50"/>
      <c r="R171" s="50"/>
      <c r="S171" s="50"/>
      <c r="T171" s="26"/>
    </row>
    <row r="172" spans="1:20" ht="15">
      <c r="A172" s="49">
        <v>12</v>
      </c>
      <c r="B172" s="71"/>
      <c r="C172" s="89" t="s">
        <v>272</v>
      </c>
      <c r="D172" s="83"/>
      <c r="E172" s="83">
        <f>SUM(E167:E171)</f>
        <v>38496311</v>
      </c>
      <c r="F172" s="83"/>
      <c r="G172" s="83"/>
      <c r="H172" s="83"/>
      <c r="I172" s="83"/>
      <c r="J172" s="83">
        <f>SUM(J167:J171)</f>
        <v>23208009.034774557</v>
      </c>
      <c r="K172" s="83"/>
      <c r="L172" s="83"/>
      <c r="M172" s="56"/>
      <c r="N172" s="86"/>
      <c r="O172" s="50"/>
      <c r="P172" s="86"/>
      <c r="Q172" s="50"/>
      <c r="R172" s="50"/>
      <c r="S172" s="50"/>
      <c r="T172" s="26"/>
    </row>
    <row r="173" spans="1:20" ht="15">
      <c r="A173" s="49"/>
      <c r="B173" s="71"/>
      <c r="C173" s="89"/>
      <c r="D173" s="83"/>
      <c r="E173" s="83"/>
      <c r="F173" s="83"/>
      <c r="G173" s="83"/>
      <c r="H173" s="83"/>
      <c r="I173" s="83"/>
      <c r="J173" s="83"/>
      <c r="K173" s="83"/>
      <c r="L173" s="83"/>
      <c r="M173" s="56"/>
      <c r="N173" s="86"/>
      <c r="O173" s="50"/>
      <c r="P173" s="86"/>
      <c r="Q173" s="50"/>
      <c r="R173" s="50"/>
      <c r="S173" s="50"/>
      <c r="T173" s="26"/>
    </row>
    <row r="174" spans="1:20" ht="15">
      <c r="A174" s="49" t="s">
        <v>5</v>
      </c>
      <c r="B174" s="71"/>
      <c r="C174" s="89" t="s">
        <v>271</v>
      </c>
      <c r="D174" s="93"/>
      <c r="E174" s="83"/>
      <c r="F174" s="83"/>
      <c r="G174" s="83"/>
      <c r="H174" s="83"/>
      <c r="I174" s="83"/>
      <c r="J174" s="83"/>
      <c r="K174" s="83"/>
      <c r="L174" s="83"/>
      <c r="M174" s="56"/>
      <c r="N174" s="86"/>
      <c r="O174" s="50"/>
      <c r="P174" s="86"/>
      <c r="Q174" s="50"/>
      <c r="R174" s="50"/>
      <c r="S174" s="50"/>
      <c r="T174" s="26"/>
    </row>
    <row r="175" spans="1:20" ht="15">
      <c r="A175" s="49"/>
      <c r="B175" s="71"/>
      <c r="C175" s="89" t="s">
        <v>270</v>
      </c>
      <c r="D175" s="93"/>
      <c r="E175" s="93"/>
      <c r="F175" s="83"/>
      <c r="G175" s="83"/>
      <c r="H175" s="93"/>
      <c r="I175" s="83"/>
      <c r="J175" s="93"/>
      <c r="K175" s="83"/>
      <c r="L175" s="145"/>
      <c r="M175" s="56"/>
      <c r="N175" s="86"/>
      <c r="O175" s="50"/>
      <c r="P175" s="86"/>
      <c r="Q175" s="50"/>
      <c r="R175" s="50"/>
      <c r="S175" s="50"/>
      <c r="T175" s="26"/>
    </row>
    <row r="176" spans="1:20" ht="15">
      <c r="A176" s="49">
        <v>13</v>
      </c>
      <c r="B176" s="71"/>
      <c r="C176" s="89" t="s">
        <v>269</v>
      </c>
      <c r="D176" s="83"/>
      <c r="E176" s="119">
        <v>6995514</v>
      </c>
      <c r="F176" s="83"/>
      <c r="G176" s="83" t="s">
        <v>268</v>
      </c>
      <c r="H176" s="143">
        <f>+H170</f>
        <v>0.22869193065516608</v>
      </c>
      <c r="I176" s="83"/>
      <c r="J176" s="83">
        <f>+H176*E176</f>
        <v>1599817.6025852435</v>
      </c>
      <c r="K176" s="83"/>
      <c r="L176" s="145"/>
      <c r="M176" s="56"/>
      <c r="N176" s="86"/>
      <c r="O176" s="50"/>
      <c r="P176" s="86"/>
      <c r="Q176" s="50"/>
      <c r="R176" s="50"/>
      <c r="S176" s="50"/>
      <c r="T176" s="26"/>
    </row>
    <row r="177" spans="1:20" ht="15">
      <c r="A177" s="49">
        <v>14</v>
      </c>
      <c r="B177" s="71"/>
      <c r="C177" s="89" t="s">
        <v>267</v>
      </c>
      <c r="D177" s="83"/>
      <c r="E177" s="119">
        <v>0</v>
      </c>
      <c r="F177" s="83"/>
      <c r="G177" s="83" t="str">
        <f>+G176</f>
        <v>W/S</v>
      </c>
      <c r="H177" s="143">
        <f>+H176</f>
        <v>0.22869193065516608</v>
      </c>
      <c r="I177" s="83"/>
      <c r="J177" s="83">
        <f>+H177*E177</f>
        <v>0</v>
      </c>
      <c r="K177" s="83"/>
      <c r="L177" s="145"/>
      <c r="M177" s="56"/>
      <c r="N177" s="86"/>
      <c r="O177" s="50"/>
      <c r="P177" s="86"/>
      <c r="Q177" s="50"/>
      <c r="R177" s="50"/>
      <c r="S177" s="50"/>
      <c r="T177" s="26"/>
    </row>
    <row r="178" spans="1:20" ht="15">
      <c r="A178" s="49">
        <v>15</v>
      </c>
      <c r="B178" s="71"/>
      <c r="C178" s="89" t="s">
        <v>266</v>
      </c>
      <c r="D178" s="83"/>
      <c r="E178" s="93"/>
      <c r="F178" s="83"/>
      <c r="G178" s="83"/>
      <c r="H178" s="93"/>
      <c r="I178" s="83"/>
      <c r="J178" s="93"/>
      <c r="K178" s="83"/>
      <c r="L178" s="145"/>
      <c r="M178" s="56"/>
      <c r="N178" s="86"/>
      <c r="O178" s="50"/>
      <c r="P178" s="86"/>
      <c r="Q178" s="50"/>
      <c r="R178" s="50"/>
      <c r="S178" s="50"/>
      <c r="T178" s="26"/>
    </row>
    <row r="179" spans="1:20" ht="15">
      <c r="A179" s="49">
        <v>16</v>
      </c>
      <c r="B179" s="71"/>
      <c r="C179" s="89" t="s">
        <v>265</v>
      </c>
      <c r="D179" s="83"/>
      <c r="E179" s="119">
        <v>2316005</v>
      </c>
      <c r="F179" s="83"/>
      <c r="G179" s="83" t="s">
        <v>260</v>
      </c>
      <c r="H179" s="143">
        <f>+H92</f>
        <v>0.22762694463468891</v>
      </c>
      <c r="I179" s="83"/>
      <c r="J179" s="83">
        <f>+H179*E179</f>
        <v>527185.14190866274</v>
      </c>
      <c r="K179" s="83"/>
      <c r="L179" s="145"/>
      <c r="M179" s="56"/>
      <c r="N179" s="86"/>
      <c r="O179" s="50"/>
      <c r="P179" s="86"/>
      <c r="Q179" s="50"/>
      <c r="R179" s="50"/>
      <c r="S179" s="50"/>
      <c r="T179" s="26"/>
    </row>
    <row r="180" spans="1:20" ht="15">
      <c r="A180" s="49">
        <v>17</v>
      </c>
      <c r="B180" s="71"/>
      <c r="C180" s="89" t="s">
        <v>264</v>
      </c>
      <c r="D180" s="83"/>
      <c r="E180" s="119">
        <v>0</v>
      </c>
      <c r="F180" s="83"/>
      <c r="G180" s="83"/>
      <c r="H180" s="192" t="s">
        <v>263</v>
      </c>
      <c r="I180" s="83"/>
      <c r="J180" s="83">
        <v>0</v>
      </c>
      <c r="K180" s="83"/>
      <c r="L180" s="145"/>
      <c r="M180" s="56"/>
      <c r="N180" s="86"/>
      <c r="O180" s="50"/>
      <c r="P180" s="86"/>
      <c r="Q180" s="50"/>
      <c r="R180" s="50"/>
      <c r="S180" s="50"/>
      <c r="T180" s="26"/>
    </row>
    <row r="181" spans="1:20" ht="15">
      <c r="A181" s="49">
        <v>18</v>
      </c>
      <c r="B181" s="71"/>
      <c r="C181" s="89" t="s">
        <v>262</v>
      </c>
      <c r="D181" s="83"/>
      <c r="E181" s="119">
        <v>23418</v>
      </c>
      <c r="F181" s="83"/>
      <c r="G181" s="83" t="str">
        <f>+G179</f>
        <v>GP</v>
      </c>
      <c r="H181" s="143">
        <f>+H179</f>
        <v>0.22762694463468891</v>
      </c>
      <c r="I181" s="83"/>
      <c r="J181" s="83">
        <f>+H181*E181</f>
        <v>5330.5677894551445</v>
      </c>
      <c r="K181" s="83"/>
      <c r="L181" s="145"/>
      <c r="M181" s="56"/>
      <c r="N181" s="86"/>
      <c r="O181" s="50"/>
      <c r="P181" s="86"/>
      <c r="Q181" s="50"/>
      <c r="R181" s="50"/>
      <c r="S181" s="50"/>
      <c r="T181" s="26"/>
    </row>
    <row r="182" spans="1:20" ht="15.6" thickBot="1">
      <c r="A182" s="49">
        <v>19</v>
      </c>
      <c r="B182" s="71"/>
      <c r="C182" s="89" t="s">
        <v>261</v>
      </c>
      <c r="D182" s="83"/>
      <c r="E182" s="117">
        <v>0</v>
      </c>
      <c r="F182" s="83"/>
      <c r="G182" s="83" t="s">
        <v>260</v>
      </c>
      <c r="H182" s="143">
        <f>+H181</f>
        <v>0.22762694463468891</v>
      </c>
      <c r="I182" s="83"/>
      <c r="J182" s="142">
        <f>+H182*E182</f>
        <v>0</v>
      </c>
      <c r="K182" s="83"/>
      <c r="L182" s="145"/>
      <c r="M182" s="56"/>
      <c r="N182" s="86"/>
      <c r="O182" s="50"/>
      <c r="P182" s="86"/>
      <c r="Q182" s="50"/>
      <c r="R182" s="50"/>
      <c r="S182" s="50"/>
      <c r="T182" s="26"/>
    </row>
    <row r="183" spans="1:20" ht="15">
      <c r="A183" s="49">
        <v>20</v>
      </c>
      <c r="B183" s="71"/>
      <c r="C183" s="89" t="s">
        <v>259</v>
      </c>
      <c r="D183" s="83"/>
      <c r="E183" s="83">
        <f>SUM(E176:E182)</f>
        <v>9334937</v>
      </c>
      <c r="F183" s="83"/>
      <c r="G183" s="83"/>
      <c r="H183" s="143"/>
      <c r="I183" s="83"/>
      <c r="J183" s="116">
        <f>SUM(J176:J182)</f>
        <v>2132333.3122833613</v>
      </c>
      <c r="K183" s="83"/>
      <c r="L183" s="83"/>
      <c r="M183" s="56"/>
      <c r="N183" s="86"/>
      <c r="O183" s="50"/>
      <c r="P183" s="86"/>
      <c r="Q183" s="50"/>
      <c r="R183" s="50"/>
      <c r="S183" s="50"/>
      <c r="T183" s="26"/>
    </row>
    <row r="184" spans="1:20" ht="15">
      <c r="A184" s="49"/>
      <c r="B184" s="71"/>
      <c r="C184" s="89"/>
      <c r="D184" s="83"/>
      <c r="E184" s="83"/>
      <c r="F184" s="83"/>
      <c r="G184" s="83"/>
      <c r="H184" s="143"/>
      <c r="I184" s="83"/>
      <c r="J184" s="83"/>
      <c r="K184" s="83"/>
      <c r="L184" s="83"/>
      <c r="M184" s="56"/>
      <c r="N184" s="86"/>
      <c r="O184" s="50"/>
      <c r="P184" s="86"/>
      <c r="Q184" s="50"/>
      <c r="R184" s="50"/>
      <c r="S184" s="50"/>
      <c r="T184" s="26"/>
    </row>
    <row r="185" spans="1:20" ht="15">
      <c r="A185" s="49" t="s">
        <v>258</v>
      </c>
      <c r="B185" s="71"/>
      <c r="C185" s="89"/>
      <c r="D185" s="83"/>
      <c r="E185" s="83"/>
      <c r="F185" s="83"/>
      <c r="G185" s="83"/>
      <c r="H185" s="143"/>
      <c r="I185" s="83"/>
      <c r="J185" s="83"/>
      <c r="K185" s="83"/>
      <c r="L185" s="83"/>
      <c r="M185" s="56"/>
      <c r="N185" s="182"/>
      <c r="O185" s="50"/>
      <c r="P185" s="86"/>
      <c r="Q185" s="50"/>
      <c r="R185" s="50"/>
      <c r="S185" s="50"/>
      <c r="T185" s="26"/>
    </row>
    <row r="186" spans="1:20" ht="15">
      <c r="A186" s="49"/>
      <c r="B186" s="71"/>
      <c r="C186" s="89" t="s">
        <v>257</v>
      </c>
      <c r="D186" s="188" t="s">
        <v>256</v>
      </c>
      <c r="E186" s="83"/>
      <c r="F186" s="83"/>
      <c r="G186" s="83" t="s">
        <v>245</v>
      </c>
      <c r="H186" s="144"/>
      <c r="I186" s="83"/>
      <c r="J186" s="83"/>
      <c r="K186" s="83"/>
      <c r="L186" s="93"/>
      <c r="M186" s="56"/>
      <c r="N186" s="182"/>
      <c r="O186" s="50"/>
      <c r="P186" s="182"/>
      <c r="Q186" s="50"/>
      <c r="R186" s="50"/>
      <c r="S186" s="50"/>
      <c r="T186" s="26"/>
    </row>
    <row r="187" spans="1:20" ht="15">
      <c r="A187" s="49">
        <v>21</v>
      </c>
      <c r="B187" s="71"/>
      <c r="C187" s="187" t="s">
        <v>255</v>
      </c>
      <c r="D187" s="83"/>
      <c r="E187" s="191">
        <f>IF(E346&gt;0,1-(((1-E347)*(1-E346))/(1-E347*E346*E348)),0)</f>
        <v>0</v>
      </c>
      <c r="F187" s="83"/>
      <c r="G187" s="71"/>
      <c r="H187" s="144"/>
      <c r="I187" s="83"/>
      <c r="J187" s="71"/>
      <c r="K187" s="83"/>
      <c r="L187" s="93"/>
      <c r="M187" s="56"/>
      <c r="N187" s="182"/>
      <c r="O187" s="50"/>
      <c r="P187" s="182"/>
      <c r="Q187" s="50"/>
      <c r="R187" s="50"/>
      <c r="S187" s="50"/>
      <c r="T187" s="26"/>
    </row>
    <row r="188" spans="1:20" ht="15">
      <c r="A188" s="49">
        <v>22</v>
      </c>
      <c r="B188" s="71"/>
      <c r="C188" s="93" t="s">
        <v>254</v>
      </c>
      <c r="D188" s="83"/>
      <c r="E188" s="191">
        <f>IF(J275&gt;0,(E187/(1-E187))*(1-J273/J275),0)</f>
        <v>0</v>
      </c>
      <c r="F188" s="83"/>
      <c r="G188" s="71"/>
      <c r="H188" s="144"/>
      <c r="I188" s="83"/>
      <c r="J188" s="71"/>
      <c r="K188" s="83"/>
      <c r="L188" s="93"/>
      <c r="M188" s="56"/>
      <c r="N188" s="182"/>
      <c r="O188" s="50"/>
      <c r="P188" s="182"/>
      <c r="Q188" s="50"/>
      <c r="R188" s="50"/>
      <c r="S188" s="50"/>
      <c r="T188" s="26"/>
    </row>
    <row r="189" spans="1:20" ht="15">
      <c r="A189" s="49"/>
      <c r="B189" s="98"/>
      <c r="C189" s="89" t="s">
        <v>253</v>
      </c>
      <c r="D189" s="83"/>
      <c r="E189" s="83"/>
      <c r="F189" s="83"/>
      <c r="G189" s="98"/>
      <c r="H189" s="144"/>
      <c r="I189" s="83"/>
      <c r="J189" s="98"/>
      <c r="K189" s="83"/>
      <c r="L189" s="93"/>
      <c r="M189" s="56"/>
      <c r="N189" s="182"/>
      <c r="O189" s="50"/>
      <c r="P189" s="182"/>
      <c r="Q189" s="50"/>
      <c r="R189" s="50"/>
      <c r="S189" s="50"/>
      <c r="T189" s="26"/>
    </row>
    <row r="190" spans="1:20" ht="15">
      <c r="A190" s="49"/>
      <c r="B190" s="71"/>
      <c r="C190" s="89" t="s">
        <v>252</v>
      </c>
      <c r="D190" s="83"/>
      <c r="E190" s="83"/>
      <c r="F190" s="83"/>
      <c r="G190" s="71"/>
      <c r="H190" s="144"/>
      <c r="I190" s="83"/>
      <c r="J190" s="71"/>
      <c r="K190" s="83"/>
      <c r="L190" s="93"/>
      <c r="M190" s="56"/>
      <c r="N190" s="182"/>
      <c r="O190" s="50"/>
      <c r="P190" s="182"/>
      <c r="Q190" s="50"/>
      <c r="R190" s="50"/>
      <c r="S190" s="50"/>
      <c r="T190" s="26"/>
    </row>
    <row r="191" spans="1:20" ht="15">
      <c r="A191" s="49">
        <v>23</v>
      </c>
      <c r="B191" s="71"/>
      <c r="C191" s="187" t="s">
        <v>251</v>
      </c>
      <c r="D191" s="83"/>
      <c r="E191" s="190">
        <f>IF(E187&gt;0,1/(1-E187),0)</f>
        <v>0</v>
      </c>
      <c r="F191" s="83"/>
      <c r="G191" s="71"/>
      <c r="H191" s="144"/>
      <c r="I191" s="83"/>
      <c r="J191" s="71"/>
      <c r="K191" s="83"/>
      <c r="L191" s="93"/>
      <c r="M191" s="56"/>
      <c r="N191" s="182"/>
      <c r="O191" s="50"/>
      <c r="P191" s="182"/>
      <c r="Q191" s="50"/>
      <c r="R191" s="50"/>
      <c r="S191" s="50"/>
      <c r="T191" s="26"/>
    </row>
    <row r="192" spans="1:20" ht="15">
      <c r="A192" s="49">
        <v>24</v>
      </c>
      <c r="B192" s="71"/>
      <c r="C192" s="89" t="s">
        <v>250</v>
      </c>
      <c r="D192" s="83"/>
      <c r="E192" s="119">
        <v>0</v>
      </c>
      <c r="F192" s="83"/>
      <c r="G192" s="71"/>
      <c r="H192" s="144"/>
      <c r="I192" s="83"/>
      <c r="J192" s="71"/>
      <c r="K192" s="83"/>
      <c r="L192" s="93"/>
      <c r="M192" s="56"/>
      <c r="N192" s="182"/>
      <c r="O192" s="50"/>
      <c r="P192" s="182"/>
      <c r="Q192" s="50"/>
      <c r="R192" s="50"/>
      <c r="S192" s="50"/>
      <c r="T192" s="26"/>
    </row>
    <row r="193" spans="1:20" ht="15">
      <c r="A193" s="49"/>
      <c r="B193" s="71"/>
      <c r="C193" s="89"/>
      <c r="D193" s="83"/>
      <c r="E193" s="83"/>
      <c r="F193" s="83"/>
      <c r="G193" s="71"/>
      <c r="H193" s="144"/>
      <c r="I193" s="83"/>
      <c r="J193" s="71"/>
      <c r="K193" s="83"/>
      <c r="L193" s="93"/>
      <c r="M193" s="56"/>
      <c r="N193" s="86"/>
      <c r="O193" s="50"/>
      <c r="P193" s="182"/>
      <c r="Q193" s="50"/>
      <c r="R193" s="50"/>
      <c r="S193" s="50"/>
      <c r="T193" s="26"/>
    </row>
    <row r="194" spans="1:20" ht="15">
      <c r="A194" s="49">
        <v>25</v>
      </c>
      <c r="B194" s="71"/>
      <c r="C194" s="187" t="s">
        <v>249</v>
      </c>
      <c r="D194" s="188"/>
      <c r="E194" s="83">
        <f>E188*E198</f>
        <v>0</v>
      </c>
      <c r="F194" s="83"/>
      <c r="G194" s="83" t="s">
        <v>245</v>
      </c>
      <c r="H194" s="143"/>
      <c r="I194" s="83"/>
      <c r="J194" s="83">
        <f>E188*J198</f>
        <v>0</v>
      </c>
      <c r="K194" s="83"/>
      <c r="L194" s="93"/>
      <c r="M194" s="56"/>
      <c r="N194" s="86"/>
      <c r="O194" s="50"/>
      <c r="P194" s="182"/>
      <c r="Q194" s="50"/>
      <c r="R194" s="50"/>
      <c r="S194" s="50"/>
      <c r="T194" s="26"/>
    </row>
    <row r="195" spans="1:20" ht="15.6" thickBot="1">
      <c r="A195" s="49">
        <v>26</v>
      </c>
      <c r="B195" s="71"/>
      <c r="C195" s="93" t="s">
        <v>248</v>
      </c>
      <c r="D195" s="188"/>
      <c r="E195" s="142">
        <f>E191*E192</f>
        <v>0</v>
      </c>
      <c r="F195" s="83"/>
      <c r="G195" s="71" t="s">
        <v>247</v>
      </c>
      <c r="H195" s="143">
        <f>H108</f>
        <v>0.26787213720529474</v>
      </c>
      <c r="I195" s="83"/>
      <c r="J195" s="142">
        <f>H195*E195</f>
        <v>0</v>
      </c>
      <c r="K195" s="83"/>
      <c r="L195" s="93"/>
      <c r="M195" s="56"/>
      <c r="N195" s="86"/>
      <c r="O195" s="50"/>
      <c r="P195" s="182"/>
      <c r="Q195" s="50"/>
      <c r="R195" s="50"/>
      <c r="S195" s="50"/>
      <c r="T195" s="26"/>
    </row>
    <row r="196" spans="1:20" ht="15">
      <c r="A196" s="49">
        <v>27</v>
      </c>
      <c r="B196" s="71"/>
      <c r="C196" s="187" t="s">
        <v>29</v>
      </c>
      <c r="D196" s="71" t="s">
        <v>246</v>
      </c>
      <c r="E196" s="189">
        <f>+E194+E195</f>
        <v>0</v>
      </c>
      <c r="F196" s="83"/>
      <c r="G196" s="83" t="s">
        <v>5</v>
      </c>
      <c r="H196" s="143" t="s">
        <v>5</v>
      </c>
      <c r="I196" s="83"/>
      <c r="J196" s="189">
        <f>+J194+J195</f>
        <v>0</v>
      </c>
      <c r="K196" s="83"/>
      <c r="L196" s="93"/>
      <c r="M196" s="56"/>
      <c r="N196" s="86"/>
      <c r="O196" s="50"/>
      <c r="P196" s="182"/>
      <c r="Q196" s="50"/>
      <c r="R196" s="50"/>
      <c r="S196" s="50"/>
      <c r="T196" s="26"/>
    </row>
    <row r="197" spans="1:20" ht="15">
      <c r="A197" s="49"/>
      <c r="B197" s="71"/>
      <c r="C197" s="89"/>
      <c r="D197" s="188"/>
      <c r="E197" s="83"/>
      <c r="F197" s="83"/>
      <c r="G197" s="83"/>
      <c r="H197" s="144"/>
      <c r="I197" s="83"/>
      <c r="J197" s="83"/>
      <c r="K197" s="83"/>
      <c r="L197" s="93"/>
      <c r="M197" s="56"/>
      <c r="N197" s="182"/>
      <c r="O197" s="50"/>
      <c r="P197" s="182"/>
      <c r="Q197" s="50"/>
      <c r="R197" s="50"/>
      <c r="S197" s="50"/>
      <c r="T197" s="26"/>
    </row>
    <row r="198" spans="1:20" ht="15">
      <c r="A198" s="49">
        <v>28</v>
      </c>
      <c r="B198" s="71"/>
      <c r="C198" s="89" t="s">
        <v>30</v>
      </c>
      <c r="D198" s="145"/>
      <c r="E198" s="83">
        <f>+$J275*E131</f>
        <v>140022237.7560423</v>
      </c>
      <c r="F198" s="83"/>
      <c r="G198" s="83" t="s">
        <v>245</v>
      </c>
      <c r="H198" s="144"/>
      <c r="I198" s="83"/>
      <c r="J198" s="116">
        <v>44115844</v>
      </c>
      <c r="K198" s="83"/>
      <c r="L198" s="93"/>
      <c r="M198" s="56"/>
      <c r="N198" s="182"/>
      <c r="O198" s="50"/>
      <c r="P198" s="182"/>
      <c r="Q198" s="50"/>
      <c r="R198" s="50"/>
      <c r="S198" s="50"/>
      <c r="T198" s="26"/>
    </row>
    <row r="199" spans="1:20" ht="15">
      <c r="A199" s="49"/>
      <c r="B199" s="71"/>
      <c r="C199" s="187" t="s">
        <v>244</v>
      </c>
      <c r="D199" s="93"/>
      <c r="E199" s="83"/>
      <c r="F199" s="83"/>
      <c r="G199" s="83"/>
      <c r="H199" s="144"/>
      <c r="I199" s="83"/>
      <c r="J199" s="83"/>
      <c r="K199" s="83"/>
      <c r="L199" s="145"/>
      <c r="M199" s="56"/>
      <c r="N199" s="86"/>
      <c r="O199" s="50"/>
      <c r="P199" s="182"/>
      <c r="Q199" s="50"/>
      <c r="R199" s="50"/>
      <c r="S199" s="50"/>
      <c r="T199" s="26"/>
    </row>
    <row r="200" spans="1:20" ht="15">
      <c r="A200" s="49"/>
      <c r="B200" s="71"/>
      <c r="C200" s="187"/>
      <c r="D200" s="93"/>
      <c r="E200" s="83"/>
      <c r="F200" s="83"/>
      <c r="G200" s="83"/>
      <c r="H200" s="144"/>
      <c r="I200" s="83"/>
      <c r="J200" s="83"/>
      <c r="K200" s="83"/>
      <c r="L200" s="145"/>
      <c r="M200" s="56"/>
      <c r="N200" s="86"/>
      <c r="O200" s="50"/>
      <c r="P200" s="182"/>
      <c r="Q200" s="50"/>
      <c r="R200" s="50"/>
      <c r="S200" s="50"/>
      <c r="T200" s="26"/>
    </row>
    <row r="201" spans="1:20" ht="15.6" thickBot="1">
      <c r="A201" s="49"/>
      <c r="B201" s="71"/>
      <c r="C201" s="89"/>
      <c r="D201" s="93"/>
      <c r="E201" s="142"/>
      <c r="F201" s="83"/>
      <c r="G201" s="83"/>
      <c r="H201" s="144"/>
      <c r="I201" s="83"/>
      <c r="J201" s="142"/>
      <c r="K201" s="83"/>
      <c r="L201" s="145"/>
      <c r="M201" s="56"/>
      <c r="N201" s="51"/>
      <c r="O201" s="50"/>
      <c r="P201" s="182"/>
      <c r="Q201" s="50"/>
      <c r="R201" s="50"/>
      <c r="S201" s="50"/>
      <c r="T201" s="26"/>
    </row>
    <row r="202" spans="1:20" ht="15">
      <c r="A202" s="49">
        <v>29</v>
      </c>
      <c r="B202" s="71"/>
      <c r="C202" s="89" t="s">
        <v>243</v>
      </c>
      <c r="D202" s="83"/>
      <c r="E202" s="135">
        <f>+E198+E196+E183+E172+E164</f>
        <v>279803942.39604235</v>
      </c>
      <c r="F202" s="83"/>
      <c r="G202" s="83"/>
      <c r="H202" s="83"/>
      <c r="I202" s="83"/>
      <c r="J202" s="183">
        <f>+J198+J196+J183+J172+J164</f>
        <v>121968256.57572207</v>
      </c>
      <c r="K202" s="35"/>
      <c r="L202" s="35"/>
      <c r="M202" s="57"/>
      <c r="N202" s="51"/>
      <c r="O202" s="50"/>
      <c r="P202" s="86"/>
      <c r="Q202" s="50"/>
      <c r="R202" s="50"/>
      <c r="S202" s="50"/>
      <c r="T202" s="26"/>
    </row>
    <row r="203" spans="1:20" ht="15">
      <c r="A203" s="49"/>
      <c r="B203" s="71"/>
      <c r="C203" s="89"/>
      <c r="D203" s="83"/>
      <c r="E203" s="135"/>
      <c r="F203" s="83"/>
      <c r="G203" s="83"/>
      <c r="H203" s="83"/>
      <c r="I203" s="83"/>
      <c r="J203" s="183"/>
      <c r="K203" s="35"/>
      <c r="L203" s="35"/>
      <c r="M203" s="57"/>
      <c r="N203" s="51"/>
      <c r="O203" s="50"/>
      <c r="P203" s="86"/>
      <c r="Q203" s="50"/>
      <c r="R203" s="50"/>
      <c r="S203" s="50"/>
      <c r="T203" s="26"/>
    </row>
    <row r="204" spans="1:20" ht="15">
      <c r="A204" s="49">
        <v>30</v>
      </c>
      <c r="B204" s="98"/>
      <c r="C204" s="89" t="s">
        <v>242</v>
      </c>
      <c r="D204" s="83"/>
      <c r="E204" s="183"/>
      <c r="F204" s="83"/>
      <c r="G204" s="83"/>
      <c r="H204" s="83"/>
      <c r="I204" s="83"/>
      <c r="J204" s="183"/>
      <c r="K204" s="35"/>
      <c r="L204" s="35"/>
      <c r="M204" s="57"/>
      <c r="N204" s="51"/>
      <c r="O204" s="50"/>
      <c r="P204" s="86"/>
      <c r="Q204" s="50"/>
      <c r="R204" s="50"/>
      <c r="S204" s="50"/>
      <c r="T204" s="26"/>
    </row>
    <row r="205" spans="1:20" ht="15">
      <c r="A205" s="49"/>
      <c r="B205" s="98"/>
      <c r="C205" s="136" t="s">
        <v>241</v>
      </c>
      <c r="D205" s="83"/>
      <c r="E205" s="183"/>
      <c r="F205" s="83"/>
      <c r="G205" s="83"/>
      <c r="H205" s="83"/>
      <c r="I205" s="83"/>
      <c r="J205" s="183"/>
      <c r="K205" s="35"/>
      <c r="L205" s="35"/>
      <c r="M205" s="57"/>
      <c r="N205" s="51"/>
      <c r="O205" s="50"/>
      <c r="P205" s="86"/>
      <c r="Q205" s="50"/>
      <c r="R205" s="50"/>
      <c r="S205" s="50"/>
      <c r="T205" s="26"/>
    </row>
    <row r="206" spans="1:20" ht="15">
      <c r="A206" s="49"/>
      <c r="B206" s="71"/>
      <c r="C206" s="89" t="s">
        <v>236</v>
      </c>
      <c r="D206" s="83"/>
      <c r="E206" s="183"/>
      <c r="F206" s="83"/>
      <c r="G206" s="83"/>
      <c r="H206" s="83"/>
      <c r="I206" s="83"/>
      <c r="J206" s="183"/>
      <c r="K206" s="35"/>
      <c r="L206" s="35"/>
      <c r="M206" s="57"/>
      <c r="N206" s="51"/>
      <c r="O206" s="50"/>
      <c r="P206" s="86"/>
      <c r="Q206" s="50"/>
      <c r="R206" s="50"/>
      <c r="S206" s="50"/>
      <c r="T206" s="26"/>
    </row>
    <row r="207" spans="1:20" ht="15">
      <c r="A207" s="49"/>
      <c r="B207" s="71"/>
      <c r="C207" s="89" t="s">
        <v>240</v>
      </c>
      <c r="D207" s="83"/>
      <c r="E207" s="119">
        <v>18037916</v>
      </c>
      <c r="F207" s="83"/>
      <c r="G207" s="83"/>
      <c r="H207" s="83"/>
      <c r="I207" s="83"/>
      <c r="J207" s="183">
        <f>+E207</f>
        <v>18037916</v>
      </c>
      <c r="K207" s="35"/>
      <c r="L207" s="35"/>
      <c r="M207" s="57"/>
      <c r="N207" s="51"/>
      <c r="O207" s="50"/>
      <c r="P207" s="86"/>
      <c r="Q207" s="50"/>
      <c r="R207" s="50"/>
      <c r="S207" s="50"/>
      <c r="T207" s="26"/>
    </row>
    <row r="208" spans="1:20" ht="15">
      <c r="A208" s="49"/>
      <c r="B208" s="71"/>
      <c r="C208" s="89"/>
      <c r="D208" s="83"/>
      <c r="E208" s="183"/>
      <c r="F208" s="83"/>
      <c r="G208" s="83"/>
      <c r="H208" s="83"/>
      <c r="I208" s="83"/>
      <c r="J208" s="183"/>
      <c r="K208" s="35"/>
      <c r="L208" s="35"/>
      <c r="M208" s="57"/>
      <c r="N208" s="51"/>
      <c r="O208" s="50"/>
      <c r="P208" s="86"/>
      <c r="Q208" s="50"/>
      <c r="R208" s="50"/>
      <c r="S208" s="50"/>
      <c r="T208" s="26"/>
    </row>
    <row r="209" spans="1:20" ht="15">
      <c r="A209" s="49" t="s">
        <v>239</v>
      </c>
      <c r="B209" s="98"/>
      <c r="C209" s="89" t="s">
        <v>238</v>
      </c>
      <c r="D209" s="83"/>
      <c r="E209" s="183"/>
      <c r="F209" s="83"/>
      <c r="G209" s="83"/>
      <c r="H209" s="83"/>
      <c r="I209" s="83"/>
      <c r="J209" s="183"/>
      <c r="K209" s="35"/>
      <c r="L209" s="35"/>
      <c r="M209" s="57"/>
      <c r="N209" s="51"/>
      <c r="O209" s="50"/>
      <c r="P209" s="86"/>
      <c r="Q209" s="50"/>
      <c r="R209" s="50"/>
      <c r="S209" s="50"/>
      <c r="T209" s="26"/>
    </row>
    <row r="210" spans="1:20" ht="15">
      <c r="A210" s="49"/>
      <c r="B210" s="98"/>
      <c r="C210" s="136" t="s">
        <v>237</v>
      </c>
      <c r="D210" s="83"/>
      <c r="E210" s="183"/>
      <c r="F210" s="83"/>
      <c r="G210" s="83"/>
      <c r="H210" s="83"/>
      <c r="I210" s="83"/>
      <c r="J210" s="183"/>
      <c r="K210" s="35"/>
      <c r="L210" s="35"/>
      <c r="M210" s="57"/>
      <c r="N210" s="51"/>
      <c r="O210" s="50"/>
      <c r="P210" s="86"/>
      <c r="Q210" s="50"/>
      <c r="R210" s="50"/>
      <c r="S210" s="50"/>
      <c r="T210" s="26"/>
    </row>
    <row r="211" spans="1:20" ht="15">
      <c r="A211" s="49"/>
      <c r="B211" s="71"/>
      <c r="C211" s="89" t="s">
        <v>236</v>
      </c>
      <c r="D211" s="83"/>
      <c r="E211" s="183"/>
      <c r="F211" s="83"/>
      <c r="G211" s="83"/>
      <c r="H211" s="83"/>
      <c r="I211" s="83"/>
      <c r="J211" s="183"/>
      <c r="K211" s="35"/>
      <c r="L211" s="35"/>
      <c r="M211" s="57"/>
      <c r="N211" s="51"/>
      <c r="O211" s="50"/>
      <c r="P211" s="86"/>
      <c r="Q211" s="50"/>
      <c r="R211" s="50"/>
      <c r="S211" s="50"/>
      <c r="T211" s="26"/>
    </row>
    <row r="212" spans="1:20" ht="15.6" thickBot="1">
      <c r="A212" s="49"/>
      <c r="B212" s="71"/>
      <c r="C212" s="89" t="s">
        <v>235</v>
      </c>
      <c r="D212" s="83"/>
      <c r="E212" s="119">
        <v>5063002</v>
      </c>
      <c r="F212" s="83"/>
      <c r="G212" s="83"/>
      <c r="H212" s="83"/>
      <c r="I212" s="83"/>
      <c r="J212" s="142">
        <f>+E212</f>
        <v>5063002</v>
      </c>
      <c r="K212" s="35"/>
      <c r="L212" s="35"/>
      <c r="M212" s="57"/>
      <c r="N212" s="51"/>
      <c r="O212" s="50"/>
      <c r="P212" s="86"/>
      <c r="Q212" s="50"/>
      <c r="R212" s="50"/>
      <c r="S212" s="50"/>
      <c r="T212" s="26"/>
    </row>
    <row r="213" spans="1:20" ht="15.6" thickBot="1">
      <c r="A213" s="49">
        <v>31</v>
      </c>
      <c r="B213" s="71"/>
      <c r="C213" s="89" t="s">
        <v>234</v>
      </c>
      <c r="D213" s="83"/>
      <c r="E213" s="186">
        <f>E202-E207-E212</f>
        <v>256703024.39604235</v>
      </c>
      <c r="F213" s="83"/>
      <c r="G213" s="83"/>
      <c r="H213" s="83"/>
      <c r="I213" s="83"/>
      <c r="J213" s="186">
        <f>J202-J207-J212</f>
        <v>98867338.575722069</v>
      </c>
      <c r="K213" s="35"/>
      <c r="L213" s="35"/>
      <c r="M213" s="57"/>
      <c r="N213" s="51"/>
      <c r="O213" s="50"/>
      <c r="P213" s="86"/>
      <c r="Q213" s="50"/>
      <c r="R213" s="50"/>
      <c r="S213" s="50"/>
      <c r="T213" s="26"/>
    </row>
    <row r="214" spans="1:20" ht="15.6" thickTop="1">
      <c r="A214" s="49"/>
      <c r="B214" s="71"/>
      <c r="C214" s="89" t="s">
        <v>233</v>
      </c>
      <c r="D214" s="83"/>
      <c r="E214" s="183"/>
      <c r="F214" s="83"/>
      <c r="G214" s="83"/>
      <c r="H214" s="83"/>
      <c r="I214" s="83"/>
      <c r="J214" s="183"/>
      <c r="K214" s="35"/>
      <c r="L214" s="35"/>
      <c r="M214" s="57"/>
      <c r="N214" s="51"/>
      <c r="O214" s="50"/>
      <c r="P214" s="86"/>
      <c r="Q214" s="50"/>
      <c r="R214" s="50"/>
      <c r="S214" s="50"/>
      <c r="T214" s="26"/>
    </row>
    <row r="215" spans="1:20" ht="15">
      <c r="A215" s="49"/>
      <c r="B215" s="71"/>
      <c r="C215" s="89"/>
      <c r="D215" s="83"/>
      <c r="E215" s="183"/>
      <c r="F215" s="83"/>
      <c r="G215" s="83"/>
      <c r="H215" s="83"/>
      <c r="I215" s="83"/>
      <c r="J215" s="183"/>
      <c r="K215" s="35"/>
      <c r="L215" s="35"/>
      <c r="M215" s="57"/>
      <c r="N215" s="51"/>
      <c r="O215" s="50"/>
      <c r="P215" s="86"/>
      <c r="Q215" s="50"/>
      <c r="R215" s="50"/>
      <c r="S215" s="50"/>
      <c r="T215" s="26"/>
    </row>
    <row r="216" spans="1:20" ht="15">
      <c r="A216" s="49"/>
      <c r="B216" s="71"/>
      <c r="C216" s="89"/>
      <c r="D216" s="185"/>
      <c r="E216" s="183"/>
      <c r="F216" s="83"/>
      <c r="G216" s="83"/>
      <c r="H216" s="83"/>
      <c r="I216" s="83"/>
      <c r="J216" s="183"/>
      <c r="K216" s="35"/>
      <c r="L216" s="35"/>
      <c r="M216" s="57"/>
      <c r="N216" s="51"/>
      <c r="O216" s="50"/>
      <c r="P216" s="86"/>
      <c r="Q216" s="50"/>
      <c r="R216" s="50"/>
      <c r="S216" s="50"/>
      <c r="T216" s="26"/>
    </row>
    <row r="217" spans="1:20" ht="15">
      <c r="A217" s="32"/>
      <c r="B217" s="32"/>
      <c r="C217" s="89"/>
      <c r="D217" s="35"/>
      <c r="E217" s="35"/>
      <c r="F217" s="35"/>
      <c r="G217" s="35"/>
      <c r="H217" s="35"/>
      <c r="I217" s="35"/>
      <c r="J217" s="36"/>
      <c r="K217" s="35"/>
      <c r="L217" s="89"/>
      <c r="M217" s="34"/>
      <c r="N217" s="51"/>
      <c r="O217" s="50"/>
      <c r="P217" s="86"/>
      <c r="Q217" s="50"/>
      <c r="R217" s="50"/>
      <c r="S217" s="50"/>
      <c r="T217" s="26"/>
    </row>
    <row r="218" spans="1:20" ht="15.6">
      <c r="A218" s="184"/>
      <c r="B218" s="32"/>
      <c r="C218" s="89"/>
      <c r="D218" s="35"/>
      <c r="E218" s="35"/>
      <c r="F218" s="35"/>
      <c r="G218" s="35"/>
      <c r="H218" s="35"/>
      <c r="I218" s="35"/>
      <c r="J218" s="36"/>
      <c r="K218" s="35"/>
      <c r="L218" s="35"/>
      <c r="M218" s="34"/>
      <c r="N218" s="51"/>
      <c r="O218" s="50"/>
      <c r="P218" s="86"/>
      <c r="Q218" s="50"/>
      <c r="R218" s="50"/>
      <c r="S218" s="50"/>
      <c r="T218" s="26"/>
    </row>
    <row r="219" spans="1:20" ht="15">
      <c r="A219" s="49"/>
      <c r="B219" s="71"/>
      <c r="C219" s="89"/>
      <c r="D219" s="83"/>
      <c r="E219" s="183"/>
      <c r="F219" s="83"/>
      <c r="G219" s="83"/>
      <c r="H219" s="83"/>
      <c r="I219" s="83"/>
      <c r="J219" s="183"/>
      <c r="K219" s="35"/>
      <c r="L219" s="35"/>
      <c r="M219" s="57"/>
      <c r="N219" s="51"/>
      <c r="O219" s="50"/>
      <c r="P219" s="86"/>
      <c r="Q219" s="50"/>
      <c r="R219" s="50"/>
      <c r="S219" s="50"/>
      <c r="T219" s="26"/>
    </row>
    <row r="220" spans="1:20" ht="15">
      <c r="A220" s="93"/>
      <c r="B220" s="71"/>
      <c r="C220" s="71"/>
      <c r="D220" s="71"/>
      <c r="E220" s="71"/>
      <c r="F220" s="71"/>
      <c r="G220" s="71"/>
      <c r="H220" s="71"/>
      <c r="I220" s="92"/>
      <c r="J220" s="92"/>
      <c r="K220" s="92"/>
      <c r="L220" s="92"/>
      <c r="M220" s="92"/>
      <c r="N220" s="51"/>
      <c r="O220" s="50"/>
      <c r="P220" s="91"/>
      <c r="Q220" s="91"/>
      <c r="R220" s="91"/>
      <c r="S220" s="91"/>
      <c r="T220" s="26"/>
    </row>
    <row r="221" spans="1:20" ht="15">
      <c r="A221" s="93"/>
      <c r="B221" s="71"/>
      <c r="C221" s="89"/>
      <c r="D221" s="71"/>
      <c r="E221" s="71"/>
      <c r="F221" s="71"/>
      <c r="G221" s="71"/>
      <c r="H221" s="71"/>
      <c r="I221" s="92"/>
      <c r="J221" s="92"/>
      <c r="K221" s="92"/>
      <c r="L221" s="92"/>
      <c r="M221" s="92"/>
      <c r="N221" s="51"/>
      <c r="O221" s="50"/>
      <c r="P221" s="91"/>
      <c r="Q221" s="91"/>
      <c r="R221" s="91"/>
      <c r="S221" s="91"/>
      <c r="T221" s="26"/>
    </row>
    <row r="222" spans="1:20" ht="15">
      <c r="A222" s="93"/>
      <c r="B222" s="71"/>
      <c r="C222" s="89"/>
      <c r="D222" s="89"/>
      <c r="E222" s="90"/>
      <c r="F222" s="89"/>
      <c r="G222" s="89"/>
      <c r="H222" s="89"/>
      <c r="I222" s="35"/>
      <c r="J222" s="672"/>
      <c r="K222" s="672"/>
      <c r="L222" s="672"/>
      <c r="M222" s="672"/>
      <c r="N222" s="51"/>
      <c r="O222" s="50"/>
      <c r="P222" s="51"/>
      <c r="Q222" s="50"/>
      <c r="R222" s="50"/>
      <c r="S222" s="50"/>
      <c r="T222" s="26"/>
    </row>
    <row r="223" spans="1:20" ht="15">
      <c r="A223" s="93"/>
      <c r="B223" s="71"/>
      <c r="C223" s="89"/>
      <c r="D223" s="89"/>
      <c r="E223" s="90"/>
      <c r="F223" s="89"/>
      <c r="G223" s="89"/>
      <c r="H223" s="89"/>
      <c r="I223" s="35"/>
      <c r="J223" s="35"/>
      <c r="K223" s="678" t="s">
        <v>24</v>
      </c>
      <c r="L223" s="678"/>
      <c r="M223" s="678"/>
      <c r="N223" s="51"/>
      <c r="O223" s="50"/>
      <c r="P223" s="51"/>
      <c r="Q223" s="50"/>
      <c r="R223" s="50"/>
      <c r="S223" s="50"/>
      <c r="T223" s="26"/>
    </row>
    <row r="224" spans="1:20" ht="15">
      <c r="A224" s="93"/>
      <c r="B224" s="71"/>
      <c r="C224" s="89"/>
      <c r="D224" s="89"/>
      <c r="E224" s="90"/>
      <c r="F224" s="89"/>
      <c r="G224" s="89"/>
      <c r="H224" s="89"/>
      <c r="I224" s="35"/>
      <c r="J224" s="35"/>
      <c r="K224" s="35"/>
      <c r="L224" s="678" t="s">
        <v>232</v>
      </c>
      <c r="M224" s="678"/>
      <c r="N224" s="51"/>
      <c r="O224" s="50"/>
      <c r="P224" s="51"/>
      <c r="Q224" s="50"/>
      <c r="R224" s="50"/>
      <c r="S224" s="50"/>
      <c r="T224" s="26"/>
    </row>
    <row r="225" spans="1:20" ht="15">
      <c r="A225" s="49"/>
      <c r="B225" s="71"/>
      <c r="C225" s="93"/>
      <c r="D225" s="93"/>
      <c r="E225" s="93"/>
      <c r="F225" s="93"/>
      <c r="G225" s="93"/>
      <c r="H225" s="93"/>
      <c r="I225" s="93"/>
      <c r="J225" s="93"/>
      <c r="K225" s="83"/>
      <c r="L225" s="83"/>
      <c r="M225" s="56"/>
      <c r="N225" s="51"/>
      <c r="O225" s="50"/>
      <c r="P225" s="182"/>
      <c r="Q225" s="50"/>
      <c r="R225" s="50"/>
      <c r="S225" s="50"/>
      <c r="T225" s="26"/>
    </row>
    <row r="226" spans="1:20" ht="15">
      <c r="A226" s="49"/>
      <c r="B226" s="71"/>
      <c r="C226" s="89" t="str">
        <f>C3</f>
        <v xml:space="preserve">Formula Rate - Non-Levelized </v>
      </c>
      <c r="D226" s="93"/>
      <c r="E226" s="93" t="str">
        <f>E3</f>
        <v xml:space="preserve">     Rate Formula Template</v>
      </c>
      <c r="F226" s="93"/>
      <c r="G226" s="93"/>
      <c r="H226" s="93"/>
      <c r="I226" s="93"/>
      <c r="J226" s="93"/>
      <c r="K226" s="83"/>
      <c r="L226" s="92" t="str">
        <f>J3</f>
        <v>Actuals for 12 months ended 12/31/2013</v>
      </c>
      <c r="M226" s="56"/>
      <c r="N226" s="86"/>
      <c r="O226" s="50"/>
      <c r="P226" s="86"/>
      <c r="Q226" s="50"/>
      <c r="R226" s="50"/>
      <c r="S226" s="50"/>
      <c r="T226" s="26"/>
    </row>
    <row r="227" spans="1:20" ht="15">
      <c r="A227" s="49"/>
      <c r="B227" s="71"/>
      <c r="C227" s="89"/>
      <c r="D227" s="93"/>
      <c r="E227" s="99" t="str">
        <f>E4</f>
        <v xml:space="preserve"> Utilizing Great River Energy Annual Operating Report</v>
      </c>
      <c r="F227" s="93"/>
      <c r="G227" s="93"/>
      <c r="H227" s="93"/>
      <c r="I227" s="93"/>
      <c r="J227" s="93"/>
      <c r="K227" s="83"/>
      <c r="L227" s="83"/>
      <c r="M227" s="56"/>
      <c r="N227" s="86"/>
      <c r="O227" s="50"/>
      <c r="P227" s="86"/>
      <c r="Q227" s="50"/>
      <c r="R227" s="50"/>
      <c r="S227" s="50"/>
      <c r="T227" s="26"/>
    </row>
    <row r="228" spans="1:20" ht="15">
      <c r="A228" s="49"/>
      <c r="B228" s="71"/>
      <c r="C228" s="93"/>
      <c r="D228" s="93"/>
      <c r="E228" s="93"/>
      <c r="F228" s="93"/>
      <c r="G228" s="93"/>
      <c r="H228" s="93"/>
      <c r="I228" s="93"/>
      <c r="J228" s="93"/>
      <c r="K228" s="83"/>
      <c r="L228" s="83"/>
      <c r="M228" s="56"/>
      <c r="N228" s="86"/>
      <c r="O228" s="50"/>
      <c r="P228" s="86"/>
      <c r="Q228" s="50"/>
      <c r="R228" s="50"/>
      <c r="S228" s="50"/>
      <c r="T228" s="26"/>
    </row>
    <row r="229" spans="1:20" ht="15">
      <c r="A229" s="49"/>
      <c r="B229" s="71"/>
      <c r="C229" s="71"/>
      <c r="D229" s="93"/>
      <c r="E229" s="93" t="str">
        <f>E6</f>
        <v>Great River Energy</v>
      </c>
      <c r="F229" s="93"/>
      <c r="G229" s="93"/>
      <c r="H229" s="93"/>
      <c r="I229" s="93"/>
      <c r="J229" s="93"/>
      <c r="K229" s="83"/>
      <c r="L229" s="83"/>
      <c r="M229" s="56"/>
      <c r="N229" s="86"/>
      <c r="O229" s="50"/>
      <c r="P229" s="86"/>
      <c r="Q229" s="50"/>
      <c r="R229" s="50"/>
      <c r="S229" s="50"/>
      <c r="T229" s="26"/>
    </row>
    <row r="230" spans="1:20" ht="15">
      <c r="A230" s="49" t="s">
        <v>25</v>
      </c>
      <c r="B230" s="71"/>
      <c r="C230" s="71"/>
      <c r="D230" s="89"/>
      <c r="E230" s="89"/>
      <c r="F230" s="89"/>
      <c r="G230" s="89"/>
      <c r="H230" s="89"/>
      <c r="I230" s="89"/>
      <c r="J230" s="89"/>
      <c r="K230" s="89"/>
      <c r="L230" s="89"/>
      <c r="M230" s="75"/>
      <c r="N230" s="86"/>
      <c r="O230" s="50"/>
      <c r="P230" s="86"/>
      <c r="Q230" s="50"/>
      <c r="R230" s="50"/>
      <c r="S230" s="50"/>
      <c r="T230" s="26"/>
    </row>
    <row r="231" spans="1:20" ht="16.2" thickBot="1">
      <c r="A231" s="122" t="s">
        <v>28</v>
      </c>
      <c r="B231" s="71"/>
      <c r="C231" s="93"/>
      <c r="D231" s="181" t="s">
        <v>231</v>
      </c>
      <c r="E231" s="71"/>
      <c r="F231" s="35"/>
      <c r="G231" s="35"/>
      <c r="H231" s="35"/>
      <c r="I231" s="35"/>
      <c r="J231" s="35"/>
      <c r="K231" s="83"/>
      <c r="L231" s="83"/>
      <c r="M231" s="56"/>
      <c r="N231" s="86"/>
      <c r="O231" s="50"/>
      <c r="P231" s="86"/>
      <c r="Q231" s="50"/>
      <c r="R231" s="50"/>
      <c r="S231" s="50"/>
      <c r="T231" s="26"/>
    </row>
    <row r="232" spans="1:20" ht="15.6">
      <c r="A232" s="49"/>
      <c r="B232" s="71"/>
      <c r="C232" s="181"/>
      <c r="D232" s="35"/>
      <c r="E232" s="35"/>
      <c r="F232" s="35"/>
      <c r="G232" s="35"/>
      <c r="H232" s="35"/>
      <c r="I232" s="35"/>
      <c r="J232" s="35"/>
      <c r="K232" s="83"/>
      <c r="L232" s="83"/>
      <c r="M232" s="56"/>
      <c r="N232" s="86"/>
      <c r="O232" s="50"/>
      <c r="P232" s="86"/>
      <c r="Q232" s="50"/>
      <c r="R232" s="50"/>
      <c r="S232" s="50"/>
      <c r="T232" s="26"/>
    </row>
    <row r="233" spans="1:20" ht="15.6">
      <c r="A233" s="49"/>
      <c r="B233" s="71"/>
      <c r="C233" s="89" t="s">
        <v>230</v>
      </c>
      <c r="D233" s="35"/>
      <c r="E233" s="35"/>
      <c r="F233" s="35"/>
      <c r="G233" s="35"/>
      <c r="H233" s="35"/>
      <c r="I233" s="35"/>
      <c r="J233" s="35"/>
      <c r="K233" s="83"/>
      <c r="L233" s="83"/>
      <c r="M233" s="56"/>
      <c r="N233" s="180"/>
      <c r="O233" s="50"/>
      <c r="P233" s="86"/>
      <c r="Q233" s="50"/>
      <c r="R233" s="50"/>
      <c r="S233" s="50"/>
      <c r="T233" s="26"/>
    </row>
    <row r="234" spans="1:20" ht="15.6">
      <c r="A234" s="49"/>
      <c r="B234" s="71"/>
      <c r="C234" s="89"/>
      <c r="D234" s="35"/>
      <c r="E234" s="35"/>
      <c r="F234" s="35"/>
      <c r="G234" s="35"/>
      <c r="H234" s="35"/>
      <c r="I234" s="35"/>
      <c r="J234" s="35"/>
      <c r="K234" s="83"/>
      <c r="L234" s="83"/>
      <c r="M234" s="56"/>
      <c r="N234" s="180"/>
      <c r="O234" s="50"/>
      <c r="P234" s="86"/>
      <c r="Q234" s="50"/>
      <c r="R234" s="50"/>
      <c r="S234" s="50"/>
      <c r="T234" s="26"/>
    </row>
    <row r="235" spans="1:20" ht="15">
      <c r="A235" s="49">
        <v>1</v>
      </c>
      <c r="B235" s="71"/>
      <c r="C235" s="35" t="s">
        <v>229</v>
      </c>
      <c r="D235" s="35"/>
      <c r="E235" s="83"/>
      <c r="F235" s="83"/>
      <c r="G235" s="83"/>
      <c r="H235" s="83"/>
      <c r="I235" s="83"/>
      <c r="J235" s="83">
        <f>+E88</f>
        <v>764142515</v>
      </c>
      <c r="K235" s="83"/>
      <c r="L235" s="83"/>
      <c r="M235" s="56"/>
      <c r="N235" s="86"/>
      <c r="O235" s="50"/>
      <c r="P235" s="86"/>
      <c r="Q235" s="50"/>
      <c r="R235" s="50"/>
      <c r="S235" s="50"/>
      <c r="T235" s="26"/>
    </row>
    <row r="236" spans="1:20" ht="15">
      <c r="A236" s="49">
        <v>2</v>
      </c>
      <c r="B236" s="71"/>
      <c r="C236" s="35" t="s">
        <v>228</v>
      </c>
      <c r="D236" s="93"/>
      <c r="E236" s="93"/>
      <c r="F236" s="93"/>
      <c r="G236" s="93"/>
      <c r="H236" s="93"/>
      <c r="I236" s="93"/>
      <c r="J236" s="119">
        <v>26235120</v>
      </c>
      <c r="K236" s="83"/>
      <c r="L236" s="83"/>
      <c r="M236" s="56"/>
      <c r="N236" s="86"/>
      <c r="O236" s="50"/>
      <c r="P236" s="86"/>
      <c r="Q236" s="50"/>
      <c r="R236" s="50"/>
      <c r="S236" s="50"/>
      <c r="T236" s="26"/>
    </row>
    <row r="237" spans="1:20" ht="15.6" thickBot="1">
      <c r="A237" s="49">
        <v>3</v>
      </c>
      <c r="B237" s="71"/>
      <c r="C237" s="103" t="s">
        <v>227</v>
      </c>
      <c r="D237" s="103"/>
      <c r="E237" s="142"/>
      <c r="F237" s="83"/>
      <c r="G237" s="83"/>
      <c r="H237" s="88"/>
      <c r="I237" s="83"/>
      <c r="J237" s="117">
        <v>0</v>
      </c>
      <c r="K237" s="83"/>
      <c r="L237" s="83"/>
      <c r="M237" s="56"/>
      <c r="N237" s="86"/>
      <c r="O237" s="50"/>
      <c r="P237" s="86"/>
      <c r="Q237" s="50"/>
      <c r="R237" s="50"/>
      <c r="S237" s="50"/>
      <c r="T237" s="26"/>
    </row>
    <row r="238" spans="1:20" ht="15">
      <c r="A238" s="49">
        <v>4</v>
      </c>
      <c r="B238" s="71"/>
      <c r="C238" s="35" t="s">
        <v>226</v>
      </c>
      <c r="D238" s="35"/>
      <c r="E238" s="83"/>
      <c r="F238" s="83"/>
      <c r="G238" s="83"/>
      <c r="H238" s="88"/>
      <c r="I238" s="83"/>
      <c r="J238" s="83">
        <f>J235-J236-J237</f>
        <v>737907395</v>
      </c>
      <c r="K238" s="83"/>
      <c r="L238" s="83"/>
      <c r="M238" s="56"/>
      <c r="N238" s="86"/>
      <c r="O238" s="50"/>
      <c r="P238" s="86"/>
      <c r="Q238" s="50"/>
      <c r="R238" s="50"/>
      <c r="S238" s="50"/>
      <c r="T238" s="26"/>
    </row>
    <row r="239" spans="1:20" ht="15">
      <c r="A239" s="49"/>
      <c r="B239" s="71"/>
      <c r="C239" s="93"/>
      <c r="D239" s="35"/>
      <c r="E239" s="83"/>
      <c r="F239" s="83"/>
      <c r="G239" s="83"/>
      <c r="H239" s="88"/>
      <c r="I239" s="83"/>
      <c r="J239" s="71"/>
      <c r="K239" s="83"/>
      <c r="L239" s="83"/>
      <c r="M239" s="56"/>
      <c r="N239" s="86"/>
      <c r="O239" s="50"/>
      <c r="P239" s="86"/>
      <c r="Q239" s="50"/>
      <c r="R239" s="50"/>
      <c r="S239" s="50"/>
      <c r="T239" s="26"/>
    </row>
    <row r="240" spans="1:20" ht="15">
      <c r="A240" s="49">
        <v>5</v>
      </c>
      <c r="B240" s="71"/>
      <c r="C240" s="35" t="s">
        <v>225</v>
      </c>
      <c r="D240" s="174"/>
      <c r="E240" s="172"/>
      <c r="F240" s="172"/>
      <c r="G240" s="172"/>
      <c r="H240" s="173"/>
      <c r="I240" s="83" t="s">
        <v>224</v>
      </c>
      <c r="J240" s="179">
        <f>IF(J235&gt;0,J238/J235,0)</f>
        <v>0.96566724205889787</v>
      </c>
      <c r="K240" s="83"/>
      <c r="L240" s="83"/>
      <c r="M240" s="56"/>
      <c r="N240" s="86"/>
      <c r="O240" s="50"/>
      <c r="P240" s="86"/>
      <c r="Q240" s="50"/>
      <c r="R240" s="50"/>
      <c r="S240" s="50"/>
      <c r="T240" s="26"/>
    </row>
    <row r="241" spans="1:20" ht="15">
      <c r="A241" s="93"/>
      <c r="B241" s="71"/>
      <c r="C241" s="71"/>
      <c r="D241" s="71"/>
      <c r="E241" s="71"/>
      <c r="F241" s="71"/>
      <c r="G241" s="71"/>
      <c r="H241" s="71"/>
      <c r="I241" s="71"/>
      <c r="J241" s="71"/>
      <c r="K241" s="83"/>
      <c r="L241" s="83"/>
      <c r="M241" s="56"/>
      <c r="N241" s="86"/>
      <c r="O241" s="50"/>
      <c r="P241" s="86"/>
      <c r="Q241" s="50"/>
      <c r="R241" s="50"/>
      <c r="S241" s="50"/>
      <c r="T241" s="26"/>
    </row>
    <row r="242" spans="1:20" ht="15">
      <c r="A242" s="93"/>
      <c r="B242" s="71"/>
      <c r="C242" s="89" t="s">
        <v>223</v>
      </c>
      <c r="D242" s="71"/>
      <c r="E242" s="71"/>
      <c r="F242" s="71"/>
      <c r="G242" s="71"/>
      <c r="H242" s="71"/>
      <c r="I242" s="71"/>
      <c r="J242" s="71"/>
      <c r="K242" s="83"/>
      <c r="L242" s="83"/>
      <c r="M242" s="56"/>
      <c r="N242" s="178"/>
      <c r="O242" s="158"/>
      <c r="P242" s="86"/>
      <c r="Q242" s="50"/>
      <c r="R242" s="50"/>
      <c r="S242" s="50"/>
      <c r="T242" s="26"/>
    </row>
    <row r="243" spans="1:20" ht="15">
      <c r="A243" s="93"/>
      <c r="B243" s="71"/>
      <c r="C243" s="71"/>
      <c r="D243" s="71"/>
      <c r="E243" s="71"/>
      <c r="F243" s="71"/>
      <c r="G243" s="71"/>
      <c r="H243" s="71"/>
      <c r="I243" s="71"/>
      <c r="J243" s="71"/>
      <c r="K243" s="83"/>
      <c r="L243" s="83"/>
      <c r="M243" s="56"/>
      <c r="N243" s="675" t="s">
        <v>222</v>
      </c>
      <c r="O243" s="676"/>
      <c r="P243" s="676"/>
      <c r="Q243" s="676"/>
      <c r="R243" s="676"/>
      <c r="S243" s="677"/>
      <c r="T243" s="26"/>
    </row>
    <row r="244" spans="1:20" ht="15">
      <c r="A244" s="49">
        <v>6</v>
      </c>
      <c r="B244" s="71"/>
      <c r="C244" s="93" t="s">
        <v>221</v>
      </c>
      <c r="D244" s="93"/>
      <c r="E244" s="35"/>
      <c r="F244" s="35"/>
      <c r="G244" s="35"/>
      <c r="H244" s="49"/>
      <c r="I244" s="35"/>
      <c r="J244" s="83">
        <f>+E156</f>
        <v>81343879.670000017</v>
      </c>
      <c r="K244" s="83"/>
      <c r="L244" s="83"/>
      <c r="M244" s="56"/>
      <c r="N244" s="177"/>
      <c r="O244" s="94"/>
      <c r="P244" s="157"/>
      <c r="Q244" s="156"/>
      <c r="R244" s="94"/>
      <c r="S244" s="155"/>
      <c r="T244" s="26"/>
    </row>
    <row r="245" spans="1:20" ht="15.6" thickBot="1">
      <c r="A245" s="49">
        <v>7</v>
      </c>
      <c r="B245" s="71"/>
      <c r="C245" s="103" t="s">
        <v>220</v>
      </c>
      <c r="D245" s="103"/>
      <c r="E245" s="142"/>
      <c r="F245" s="142"/>
      <c r="G245" s="83"/>
      <c r="H245" s="83"/>
      <c r="I245" s="83"/>
      <c r="J245" s="117">
        <v>3140137</v>
      </c>
      <c r="K245" s="83"/>
      <c r="L245" s="83"/>
      <c r="M245" s="56"/>
      <c r="N245" s="176">
        <f>J245</f>
        <v>3140137</v>
      </c>
      <c r="O245" s="175" t="s">
        <v>219</v>
      </c>
      <c r="P245" s="157"/>
      <c r="Q245" s="156"/>
      <c r="R245" s="94"/>
      <c r="S245" s="155"/>
      <c r="T245" s="26"/>
    </row>
    <row r="246" spans="1:20" ht="15">
      <c r="A246" s="49">
        <v>8</v>
      </c>
      <c r="B246" s="71"/>
      <c r="C246" s="35" t="s">
        <v>218</v>
      </c>
      <c r="D246" s="174"/>
      <c r="E246" s="172"/>
      <c r="F246" s="172"/>
      <c r="G246" s="172"/>
      <c r="H246" s="173"/>
      <c r="I246" s="172"/>
      <c r="J246" s="83">
        <f>+J244-J245</f>
        <v>78203742.670000017</v>
      </c>
      <c r="K246" s="83"/>
      <c r="L246" s="83"/>
      <c r="M246" s="56"/>
      <c r="N246" s="171">
        <v>1195069</v>
      </c>
      <c r="O246" s="169" t="s">
        <v>217</v>
      </c>
      <c r="P246" s="170"/>
      <c r="Q246" s="170"/>
      <c r="R246" s="71"/>
      <c r="S246" s="168"/>
      <c r="T246" s="26"/>
    </row>
    <row r="247" spans="1:20" ht="15">
      <c r="A247" s="49"/>
      <c r="B247" s="71"/>
      <c r="C247" s="35"/>
      <c r="D247" s="35"/>
      <c r="E247" s="83"/>
      <c r="F247" s="83"/>
      <c r="G247" s="83"/>
      <c r="H247" s="83"/>
      <c r="I247" s="93"/>
      <c r="J247" s="71"/>
      <c r="K247" s="83"/>
      <c r="L247" s="83"/>
      <c r="M247" s="56"/>
      <c r="N247" s="328">
        <f>N245-N246</f>
        <v>1945068</v>
      </c>
      <c r="O247" s="169" t="s">
        <v>216</v>
      </c>
      <c r="P247" s="71"/>
      <c r="Q247" s="71"/>
      <c r="R247" s="71"/>
      <c r="S247" s="168"/>
      <c r="T247" s="26"/>
    </row>
    <row r="248" spans="1:20" ht="15">
      <c r="A248" s="49">
        <v>9</v>
      </c>
      <c r="B248" s="71"/>
      <c r="C248" s="35" t="s">
        <v>215</v>
      </c>
      <c r="D248" s="35"/>
      <c r="E248" s="83"/>
      <c r="F248" s="83"/>
      <c r="G248" s="83"/>
      <c r="H248" s="83"/>
      <c r="I248" s="83"/>
      <c r="J248" s="147">
        <f>IF(J244&gt;0,J246/J244,0)</f>
        <v>0.96139676380400019</v>
      </c>
      <c r="K248" s="93"/>
      <c r="L248" s="93"/>
      <c r="M248" s="56"/>
      <c r="N248" s="167"/>
      <c r="O248" s="166" t="s">
        <v>214</v>
      </c>
      <c r="P248" s="161"/>
      <c r="Q248" s="161"/>
      <c r="R248" s="94"/>
      <c r="S248" s="155"/>
      <c r="T248" s="26"/>
    </row>
    <row r="249" spans="1:20" ht="15">
      <c r="A249" s="49">
        <v>10</v>
      </c>
      <c r="B249" s="71"/>
      <c r="C249" s="35" t="s">
        <v>213</v>
      </c>
      <c r="D249" s="35"/>
      <c r="E249" s="83"/>
      <c r="F249" s="83"/>
      <c r="G249" s="83"/>
      <c r="H249" s="83"/>
      <c r="I249" s="35" t="s">
        <v>205</v>
      </c>
      <c r="J249" s="165">
        <f>J240</f>
        <v>0.96566724205889787</v>
      </c>
      <c r="K249" s="93"/>
      <c r="L249" s="93"/>
      <c r="M249" s="56"/>
      <c r="N249" s="163">
        <v>0</v>
      </c>
      <c r="O249" s="161" t="s">
        <v>212</v>
      </c>
      <c r="P249" s="91"/>
      <c r="Q249" s="161"/>
      <c r="R249" s="94"/>
      <c r="S249" s="155"/>
      <c r="T249" s="26"/>
    </row>
    <row r="250" spans="1:20" ht="15">
      <c r="A250" s="49">
        <v>11</v>
      </c>
      <c r="B250" s="71"/>
      <c r="C250" s="35" t="s">
        <v>211</v>
      </c>
      <c r="D250" s="35"/>
      <c r="E250" s="35"/>
      <c r="F250" s="35"/>
      <c r="G250" s="35"/>
      <c r="H250" s="35"/>
      <c r="I250" s="35" t="s">
        <v>210</v>
      </c>
      <c r="J250" s="164">
        <f>+J249*J248</f>
        <v>0.92838936142695849</v>
      </c>
      <c r="K250" s="93"/>
      <c r="L250" s="93"/>
      <c r="M250" s="56"/>
      <c r="N250" s="163">
        <v>0</v>
      </c>
      <c r="O250" s="161" t="s">
        <v>209</v>
      </c>
      <c r="P250" s="91"/>
      <c r="Q250" s="161"/>
      <c r="R250" s="94"/>
      <c r="S250" s="155"/>
      <c r="T250" s="26"/>
    </row>
    <row r="251" spans="1:20" ht="15">
      <c r="A251" s="93"/>
      <c r="B251" s="71"/>
      <c r="C251" s="71"/>
      <c r="D251" s="71"/>
      <c r="E251" s="71"/>
      <c r="F251" s="71"/>
      <c r="G251" s="71"/>
      <c r="H251" s="71"/>
      <c r="I251" s="71"/>
      <c r="J251" s="71"/>
      <c r="K251" s="93"/>
      <c r="L251" s="93"/>
      <c r="M251" s="56"/>
      <c r="N251" s="162">
        <v>68470</v>
      </c>
      <c r="O251" s="161" t="s">
        <v>208</v>
      </c>
      <c r="P251" s="91"/>
      <c r="Q251" s="160"/>
      <c r="R251" s="94"/>
      <c r="S251" s="155"/>
      <c r="T251" s="26"/>
    </row>
    <row r="252" spans="1:20" ht="15">
      <c r="A252" s="49" t="s">
        <v>5</v>
      </c>
      <c r="B252" s="71"/>
      <c r="C252" s="89" t="s">
        <v>207</v>
      </c>
      <c r="D252" s="83"/>
      <c r="E252" s="83"/>
      <c r="F252" s="83"/>
      <c r="G252" s="83"/>
      <c r="H252" s="83"/>
      <c r="I252" s="83"/>
      <c r="J252" s="83"/>
      <c r="K252" s="83"/>
      <c r="L252" s="83"/>
      <c r="M252" s="56"/>
      <c r="N252" s="159">
        <f>SUM(N249:N251)</f>
        <v>68470</v>
      </c>
      <c r="O252" s="158" t="s">
        <v>206</v>
      </c>
      <c r="P252" s="157"/>
      <c r="Q252" s="156"/>
      <c r="R252" s="94"/>
      <c r="S252" s="155"/>
      <c r="T252" s="26"/>
    </row>
    <row r="253" spans="1:20" ht="15.6" thickBot="1">
      <c r="A253" s="49" t="s">
        <v>5</v>
      </c>
      <c r="B253" s="71"/>
      <c r="C253" s="89"/>
      <c r="D253" s="142"/>
      <c r="E253" s="141" t="s">
        <v>181</v>
      </c>
      <c r="F253" s="141" t="s">
        <v>205</v>
      </c>
      <c r="G253" s="83"/>
      <c r="H253" s="141" t="s">
        <v>204</v>
      </c>
      <c r="I253" s="83"/>
      <c r="J253" s="83"/>
      <c r="K253" s="83"/>
      <c r="L253" s="83"/>
      <c r="M253" s="56"/>
      <c r="N253" s="154">
        <f>N247-N252</f>
        <v>1876598</v>
      </c>
      <c r="O253" s="153" t="s">
        <v>203</v>
      </c>
      <c r="P253" s="152"/>
      <c r="Q253" s="151"/>
      <c r="R253" s="150"/>
      <c r="S253" s="149"/>
      <c r="T253" s="26"/>
    </row>
    <row r="254" spans="1:20" ht="15">
      <c r="A254" s="49">
        <v>12</v>
      </c>
      <c r="B254" s="71"/>
      <c r="C254" s="89" t="s">
        <v>202</v>
      </c>
      <c r="D254" s="83"/>
      <c r="E254" s="119">
        <v>31326915</v>
      </c>
      <c r="F254" s="123">
        <v>0</v>
      </c>
      <c r="G254" s="123"/>
      <c r="H254" s="83">
        <f>E254*F254</f>
        <v>0</v>
      </c>
      <c r="I254" s="83"/>
      <c r="J254" s="83"/>
      <c r="K254" s="83"/>
      <c r="L254" s="83"/>
      <c r="M254" s="56"/>
      <c r="N254" s="86"/>
      <c r="O254" s="50"/>
      <c r="P254" s="86"/>
      <c r="Q254" s="50"/>
      <c r="R254" s="50"/>
      <c r="S254" s="50"/>
      <c r="T254" s="26"/>
    </row>
    <row r="255" spans="1:20" ht="15">
      <c r="A255" s="49">
        <v>13</v>
      </c>
      <c r="B255" s="71"/>
      <c r="C255" s="89" t="s">
        <v>201</v>
      </c>
      <c r="D255" s="83"/>
      <c r="E255" s="119">
        <v>10573988</v>
      </c>
      <c r="F255" s="123">
        <f>+J249</f>
        <v>0.96566724205889787</v>
      </c>
      <c r="G255" s="123"/>
      <c r="H255" s="83">
        <f>E255*F255</f>
        <v>10210953.829523882</v>
      </c>
      <c r="I255" s="83"/>
      <c r="J255" s="83"/>
      <c r="K255" s="83"/>
      <c r="L255" s="83"/>
      <c r="M255" s="57"/>
      <c r="N255" s="86"/>
      <c r="O255" s="50"/>
      <c r="P255" s="86"/>
      <c r="Q255" s="50"/>
      <c r="R255" s="50"/>
      <c r="S255" s="50"/>
      <c r="T255" s="26"/>
    </row>
    <row r="256" spans="1:20" ht="15">
      <c r="A256" s="49">
        <v>14</v>
      </c>
      <c r="B256" s="71"/>
      <c r="C256" s="89" t="s">
        <v>200</v>
      </c>
      <c r="D256" s="83"/>
      <c r="E256" s="119">
        <v>0</v>
      </c>
      <c r="F256" s="123">
        <v>0</v>
      </c>
      <c r="G256" s="123"/>
      <c r="H256" s="83">
        <f>E256*F256</f>
        <v>0</v>
      </c>
      <c r="I256" s="83"/>
      <c r="J256" s="108" t="s">
        <v>199</v>
      </c>
      <c r="K256" s="83"/>
      <c r="L256" s="83"/>
      <c r="M256" s="56"/>
      <c r="N256" s="86"/>
      <c r="O256" s="50"/>
      <c r="P256" s="86"/>
      <c r="Q256" s="50"/>
      <c r="R256" s="50"/>
      <c r="S256" s="50"/>
      <c r="T256" s="26"/>
    </row>
    <row r="257" spans="1:20" ht="15.6" thickBot="1">
      <c r="A257" s="49">
        <v>15</v>
      </c>
      <c r="B257" s="71"/>
      <c r="C257" s="89" t="s">
        <v>198</v>
      </c>
      <c r="D257" s="83"/>
      <c r="E257" s="117">
        <v>2748481</v>
      </c>
      <c r="F257" s="123">
        <v>0</v>
      </c>
      <c r="G257" s="123"/>
      <c r="H257" s="142">
        <f>E257*F257</f>
        <v>0</v>
      </c>
      <c r="I257" s="83"/>
      <c r="J257" s="148" t="s">
        <v>197</v>
      </c>
      <c r="K257" s="83"/>
      <c r="L257" s="83"/>
      <c r="M257" s="56"/>
      <c r="N257" s="86"/>
      <c r="O257" s="50"/>
      <c r="P257" s="86"/>
      <c r="Q257" s="50"/>
      <c r="R257" s="50"/>
      <c r="S257" s="50"/>
      <c r="T257" s="26"/>
    </row>
    <row r="258" spans="1:20" ht="15">
      <c r="A258" s="49">
        <v>16</v>
      </c>
      <c r="B258" s="71"/>
      <c r="C258" s="89" t="s">
        <v>196</v>
      </c>
      <c r="D258" s="83"/>
      <c r="E258" s="83">
        <f>SUM(E254:E257)</f>
        <v>44649384</v>
      </c>
      <c r="F258" s="83"/>
      <c r="G258" s="83"/>
      <c r="H258" s="83">
        <f>SUM(H254:H257)</f>
        <v>10210953.829523882</v>
      </c>
      <c r="I258" s="49" t="s">
        <v>186</v>
      </c>
      <c r="J258" s="147">
        <f>IF(H258&gt;0,H258/E258,0)</f>
        <v>0.22869193065516608</v>
      </c>
      <c r="K258" s="83"/>
      <c r="L258" s="83"/>
      <c r="M258" s="56"/>
      <c r="N258" s="86"/>
      <c r="O258" s="50"/>
      <c r="P258" s="86"/>
      <c r="Q258" s="50"/>
      <c r="R258" s="50"/>
      <c r="S258" s="50"/>
      <c r="T258" s="26"/>
    </row>
    <row r="259" spans="1:20" ht="15">
      <c r="A259" s="49" t="s">
        <v>5</v>
      </c>
      <c r="B259" s="71"/>
      <c r="C259" s="89" t="s">
        <v>5</v>
      </c>
      <c r="D259" s="83" t="s">
        <v>5</v>
      </c>
      <c r="E259" s="71"/>
      <c r="F259" s="83"/>
      <c r="G259" s="83"/>
      <c r="H259" s="71"/>
      <c r="I259" s="71"/>
      <c r="J259" s="71"/>
      <c r="K259" s="93"/>
      <c r="L259" s="83"/>
      <c r="M259" s="56"/>
      <c r="N259" s="86"/>
      <c r="O259" s="50"/>
      <c r="P259" s="86"/>
      <c r="Q259" s="50"/>
      <c r="R259" s="50"/>
      <c r="S259" s="50"/>
      <c r="T259" s="26"/>
    </row>
    <row r="260" spans="1:20" ht="15">
      <c r="A260" s="49"/>
      <c r="B260" s="71"/>
      <c r="C260" s="89"/>
      <c r="D260" s="83"/>
      <c r="E260" s="83"/>
      <c r="F260" s="83"/>
      <c r="G260" s="83"/>
      <c r="H260" s="83"/>
      <c r="I260" s="83"/>
      <c r="J260" s="83"/>
      <c r="K260" s="83"/>
      <c r="L260" s="83"/>
      <c r="M260" s="56" t="s">
        <v>5</v>
      </c>
      <c r="N260" s="86"/>
      <c r="O260" s="50"/>
      <c r="P260" s="86"/>
      <c r="Q260" s="50"/>
      <c r="R260" s="50"/>
      <c r="S260" s="50"/>
      <c r="T260" s="26"/>
    </row>
    <row r="261" spans="1:20" ht="15">
      <c r="A261" s="49"/>
      <c r="B261" s="71"/>
      <c r="C261" s="89" t="s">
        <v>195</v>
      </c>
      <c r="D261" s="83"/>
      <c r="E261" s="83"/>
      <c r="F261" s="83"/>
      <c r="G261" s="83"/>
      <c r="H261" s="83"/>
      <c r="I261" s="83"/>
      <c r="J261" s="83"/>
      <c r="K261" s="83"/>
      <c r="L261" s="83"/>
      <c r="M261" s="56"/>
      <c r="N261" s="86"/>
      <c r="O261" s="50"/>
      <c r="P261" s="86"/>
      <c r="Q261" s="50"/>
      <c r="R261" s="50"/>
      <c r="S261" s="50"/>
      <c r="T261" s="26"/>
    </row>
    <row r="262" spans="1:20" ht="15.6">
      <c r="A262" s="49"/>
      <c r="B262" s="71"/>
      <c r="C262" s="89"/>
      <c r="D262" s="83"/>
      <c r="E262" s="146" t="s">
        <v>181</v>
      </c>
      <c r="F262" s="83"/>
      <c r="G262" s="83"/>
      <c r="H262" s="88" t="s">
        <v>194</v>
      </c>
      <c r="I262" s="144" t="s">
        <v>5</v>
      </c>
      <c r="J262" s="145" t="s">
        <v>193</v>
      </c>
      <c r="K262" s="93"/>
      <c r="L262" s="93"/>
      <c r="M262" s="56"/>
      <c r="N262" s="86"/>
      <c r="O262" s="50"/>
      <c r="P262" s="86"/>
      <c r="Q262" s="50"/>
      <c r="R262" s="50"/>
      <c r="S262" s="50"/>
      <c r="T262" s="26"/>
    </row>
    <row r="263" spans="1:20" ht="15">
      <c r="A263" s="49">
        <v>17</v>
      </c>
      <c r="B263" s="71"/>
      <c r="C263" s="89" t="s">
        <v>192</v>
      </c>
      <c r="D263" s="83"/>
      <c r="E263" s="119">
        <v>0</v>
      </c>
      <c r="F263" s="83"/>
      <c r="G263" s="93"/>
      <c r="H263" s="85" t="s">
        <v>191</v>
      </c>
      <c r="I263" s="144"/>
      <c r="J263" s="85" t="s">
        <v>190</v>
      </c>
      <c r="K263" s="83"/>
      <c r="L263" s="49" t="s">
        <v>189</v>
      </c>
      <c r="M263" s="56"/>
      <c r="N263" s="86"/>
      <c r="O263" s="50"/>
      <c r="P263" s="86"/>
      <c r="Q263" s="50"/>
      <c r="R263" s="50"/>
      <c r="S263" s="50"/>
      <c r="T263" s="26"/>
    </row>
    <row r="264" spans="1:20" ht="15">
      <c r="A264" s="49">
        <v>18</v>
      </c>
      <c r="B264" s="71"/>
      <c r="C264" s="89" t="s">
        <v>188</v>
      </c>
      <c r="D264" s="83"/>
      <c r="E264" s="119">
        <v>0</v>
      </c>
      <c r="F264" s="83"/>
      <c r="G264" s="93"/>
      <c r="H264" s="143">
        <f>IF(E266&gt;0,E263/E266,0)</f>
        <v>0</v>
      </c>
      <c r="I264" s="88" t="s">
        <v>187</v>
      </c>
      <c r="J264" s="143">
        <f>J258</f>
        <v>0.22869193065516608</v>
      </c>
      <c r="K264" s="144" t="s">
        <v>186</v>
      </c>
      <c r="L264" s="143">
        <f>J264*H264</f>
        <v>0</v>
      </c>
      <c r="M264" s="56"/>
      <c r="N264" s="86"/>
      <c r="O264" s="50"/>
      <c r="P264" s="86"/>
      <c r="Q264" s="50"/>
      <c r="R264" s="50"/>
      <c r="S264" s="50"/>
      <c r="T264" s="26"/>
    </row>
    <row r="265" spans="1:20" ht="15.6" thickBot="1">
      <c r="A265" s="49">
        <v>19</v>
      </c>
      <c r="B265" s="71"/>
      <c r="C265" s="104" t="s">
        <v>185</v>
      </c>
      <c r="D265" s="142"/>
      <c r="E265" s="117">
        <v>0</v>
      </c>
      <c r="F265" s="83"/>
      <c r="G265" s="83"/>
      <c r="H265" s="83" t="s">
        <v>5</v>
      </c>
      <c r="I265" s="83"/>
      <c r="J265" s="83"/>
      <c r="K265" s="83"/>
      <c r="L265" s="83"/>
      <c r="M265" s="56"/>
      <c r="N265" s="86"/>
      <c r="O265" s="50"/>
      <c r="P265" s="86"/>
      <c r="Q265" s="50"/>
      <c r="R265" s="50"/>
      <c r="S265" s="50"/>
      <c r="T265" s="26"/>
    </row>
    <row r="266" spans="1:20" ht="15">
      <c r="A266" s="49">
        <v>20</v>
      </c>
      <c r="B266" s="71"/>
      <c r="C266" s="89" t="s">
        <v>184</v>
      </c>
      <c r="D266" s="83"/>
      <c r="E266" s="83">
        <f>E263+E264+E265</f>
        <v>0</v>
      </c>
      <c r="F266" s="83"/>
      <c r="G266" s="83"/>
      <c r="H266" s="83"/>
      <c r="I266" s="83"/>
      <c r="J266" s="83"/>
      <c r="K266" s="83"/>
      <c r="L266" s="83"/>
      <c r="M266" s="56"/>
      <c r="N266" s="86"/>
      <c r="O266" s="50"/>
      <c r="P266" s="86"/>
      <c r="Q266" s="50"/>
      <c r="R266" s="50"/>
      <c r="S266" s="50"/>
      <c r="T266" s="26"/>
    </row>
    <row r="267" spans="1:20" ht="15">
      <c r="A267" s="49"/>
      <c r="B267" s="71"/>
      <c r="C267" s="89" t="s">
        <v>5</v>
      </c>
      <c r="D267" s="83"/>
      <c r="E267" s="71"/>
      <c r="F267" s="83"/>
      <c r="G267" s="83"/>
      <c r="H267" s="83"/>
      <c r="I267" s="83"/>
      <c r="J267" s="83" t="s">
        <v>5</v>
      </c>
      <c r="K267" s="83" t="s">
        <v>5</v>
      </c>
      <c r="L267" s="83"/>
      <c r="M267" s="56"/>
      <c r="N267" s="86"/>
      <c r="O267" s="50"/>
      <c r="P267" s="86"/>
      <c r="Q267" s="50"/>
      <c r="R267" s="50"/>
      <c r="S267" s="50"/>
      <c r="T267" s="26"/>
    </row>
    <row r="268" spans="1:20" ht="15.6" thickBot="1">
      <c r="A268" s="49"/>
      <c r="B268" s="79"/>
      <c r="C268" s="89" t="s">
        <v>183</v>
      </c>
      <c r="D268" s="83"/>
      <c r="E268" s="141" t="s">
        <v>181</v>
      </c>
      <c r="F268" s="83"/>
      <c r="G268" s="83"/>
      <c r="H268" s="83"/>
      <c r="I268" s="83"/>
      <c r="J268" s="71"/>
      <c r="K268" s="83"/>
      <c r="L268" s="83"/>
      <c r="M268" s="56"/>
      <c r="N268" s="86"/>
      <c r="O268" s="50"/>
      <c r="P268" s="86"/>
      <c r="Q268" s="50"/>
      <c r="R268" s="50"/>
      <c r="S268" s="50"/>
      <c r="T268" s="26"/>
    </row>
    <row r="269" spans="1:20" ht="15">
      <c r="A269" s="49">
        <v>21</v>
      </c>
      <c r="B269" s="79"/>
      <c r="C269" s="83" t="s">
        <v>182</v>
      </c>
      <c r="D269" s="79"/>
      <c r="E269" s="140">
        <v>148857659</v>
      </c>
      <c r="F269" s="83"/>
      <c r="G269" s="83"/>
      <c r="H269" s="83"/>
      <c r="I269" s="83"/>
      <c r="J269" s="83"/>
      <c r="K269" s="83"/>
      <c r="L269" s="83"/>
      <c r="M269" s="56"/>
      <c r="N269" s="86"/>
      <c r="O269" s="50"/>
      <c r="P269" s="86"/>
      <c r="Q269" s="50"/>
      <c r="R269" s="50"/>
      <c r="S269" s="50"/>
      <c r="T269" s="26"/>
    </row>
    <row r="270" spans="1:20" ht="15">
      <c r="A270" s="49"/>
      <c r="B270" s="71"/>
      <c r="C270" s="89"/>
      <c r="D270" s="83"/>
      <c r="E270" s="83"/>
      <c r="F270" s="83"/>
      <c r="G270" s="83"/>
      <c r="H270" s="83"/>
      <c r="I270" s="83"/>
      <c r="J270" s="83"/>
      <c r="K270" s="83"/>
      <c r="L270" s="83"/>
      <c r="M270" s="56"/>
      <c r="N270" s="86"/>
      <c r="O270" s="50"/>
      <c r="P270" s="86"/>
      <c r="Q270" s="50"/>
      <c r="R270" s="50"/>
      <c r="S270" s="50"/>
      <c r="T270" s="26"/>
    </row>
    <row r="271" spans="1:20" ht="15">
      <c r="A271" s="49"/>
      <c r="B271" s="71"/>
      <c r="C271" s="89"/>
      <c r="D271" s="83"/>
      <c r="E271" s="83"/>
      <c r="F271" s="83"/>
      <c r="G271" s="83"/>
      <c r="H271" s="88" t="s">
        <v>173</v>
      </c>
      <c r="I271" s="83"/>
      <c r="J271" s="83"/>
      <c r="K271" s="83"/>
      <c r="L271" s="83"/>
      <c r="M271" s="56"/>
      <c r="N271" s="86"/>
      <c r="O271" s="50"/>
      <c r="P271" s="86"/>
      <c r="Q271" s="50"/>
      <c r="R271" s="50"/>
      <c r="S271" s="50"/>
      <c r="T271" s="26"/>
    </row>
    <row r="272" spans="1:20" ht="15.6" thickBot="1">
      <c r="A272" s="49"/>
      <c r="B272" s="71"/>
      <c r="C272" s="89"/>
      <c r="D272" s="79"/>
      <c r="E272" s="122" t="s">
        <v>181</v>
      </c>
      <c r="F272" s="122" t="s">
        <v>172</v>
      </c>
      <c r="G272" s="83"/>
      <c r="H272" s="122" t="s">
        <v>171</v>
      </c>
      <c r="I272" s="83"/>
      <c r="J272" s="122" t="s">
        <v>170</v>
      </c>
      <c r="K272" s="83"/>
      <c r="L272" s="83"/>
      <c r="M272" s="56"/>
      <c r="N272" s="86"/>
      <c r="O272" s="50"/>
      <c r="P272" s="86"/>
      <c r="Q272" s="50"/>
      <c r="R272" s="50"/>
      <c r="S272" s="50"/>
      <c r="T272" s="26"/>
    </row>
    <row r="273" spans="1:20" ht="15">
      <c r="A273" s="49">
        <v>22</v>
      </c>
      <c r="B273" s="98"/>
      <c r="C273" s="136" t="s">
        <v>169</v>
      </c>
      <c r="D273" s="38" t="s">
        <v>180</v>
      </c>
      <c r="E273" s="119">
        <v>2651863462.5</v>
      </c>
      <c r="F273" s="133">
        <f>IF($E$275&gt;0,E273/$E$275,0)</f>
        <v>0.85047100150075883</v>
      </c>
      <c r="G273" s="131"/>
      <c r="H273" s="131">
        <f>IF(E269&gt;0,E269/E273,0)</f>
        <v>5.6133228993496868E-2</v>
      </c>
      <c r="I273" s="98"/>
      <c r="J273" s="131">
        <f>H273*F273</f>
        <v>4.7739683479570715E-2</v>
      </c>
      <c r="K273" s="132" t="s">
        <v>168</v>
      </c>
      <c r="L273" s="98"/>
      <c r="M273" s="56"/>
      <c r="N273" s="86"/>
      <c r="O273" s="50"/>
      <c r="P273" s="86"/>
      <c r="Q273" s="50"/>
      <c r="R273" s="50"/>
      <c r="S273" s="50"/>
      <c r="T273" s="26"/>
    </row>
    <row r="274" spans="1:20" ht="15.6" thickBot="1">
      <c r="A274" s="49">
        <v>23</v>
      </c>
      <c r="B274" s="71"/>
      <c r="C274" s="136" t="s">
        <v>179</v>
      </c>
      <c r="D274" s="38" t="s">
        <v>178</v>
      </c>
      <c r="E274" s="117">
        <v>466248099</v>
      </c>
      <c r="F274" s="133">
        <f>IF($E$275&gt;0,E274/$E$275,0)</f>
        <v>0.14952899849924114</v>
      </c>
      <c r="G274" s="131"/>
      <c r="H274" s="131">
        <f>J277</f>
        <v>0.12379999999999999</v>
      </c>
      <c r="I274" s="71"/>
      <c r="J274" s="134">
        <f>H274*F274</f>
        <v>1.8511690014206054E-2</v>
      </c>
      <c r="K274" s="83"/>
      <c r="L274" s="71"/>
      <c r="M274" s="56"/>
      <c r="N274" s="86"/>
      <c r="O274" s="50"/>
      <c r="P274" s="86"/>
      <c r="Q274" s="50"/>
      <c r="R274" s="50"/>
      <c r="S274" s="50"/>
      <c r="T274" s="26"/>
    </row>
    <row r="275" spans="1:20" ht="15">
      <c r="A275" s="49">
        <v>24</v>
      </c>
      <c r="B275" s="71"/>
      <c r="C275" s="89" t="s">
        <v>177</v>
      </c>
      <c r="D275" s="79"/>
      <c r="E275" s="83">
        <f>SUM(E273:E274)</f>
        <v>3118111561.5</v>
      </c>
      <c r="F275" s="133">
        <f>IF($E$275&gt;0,E275/$E$275,0)</f>
        <v>1</v>
      </c>
      <c r="G275" s="131"/>
      <c r="H275" s="131"/>
      <c r="I275" s="71"/>
      <c r="J275" s="131">
        <f>SUM(J273:J274)</f>
        <v>6.6251373493776772E-2</v>
      </c>
      <c r="K275" s="132" t="s">
        <v>165</v>
      </c>
      <c r="L275" s="71"/>
      <c r="M275" s="56"/>
      <c r="N275" s="86"/>
      <c r="O275" s="50"/>
      <c r="P275" s="86"/>
      <c r="Q275" s="50"/>
      <c r="R275" s="50"/>
      <c r="S275" s="50"/>
      <c r="T275" s="26"/>
    </row>
    <row r="276" spans="1:20" ht="15">
      <c r="A276" s="49" t="s">
        <v>5</v>
      </c>
      <c r="B276" s="71"/>
      <c r="C276" s="89"/>
      <c r="D276" s="71"/>
      <c r="E276" s="83"/>
      <c r="F276" s="83" t="s">
        <v>5</v>
      </c>
      <c r="G276" s="83"/>
      <c r="H276" s="83"/>
      <c r="I276" s="83"/>
      <c r="J276" s="131"/>
      <c r="K276" s="71"/>
      <c r="L276" s="71"/>
      <c r="M276" s="56"/>
      <c r="N276" s="86"/>
      <c r="O276" s="50"/>
      <c r="P276" s="86"/>
      <c r="Q276" s="50"/>
      <c r="R276" s="50"/>
      <c r="S276" s="50"/>
      <c r="T276" s="26"/>
    </row>
    <row r="277" spans="1:20" ht="15">
      <c r="A277" s="49">
        <v>25</v>
      </c>
      <c r="B277" s="71"/>
      <c r="C277" s="71"/>
      <c r="D277" s="71"/>
      <c r="E277" s="71"/>
      <c r="F277" s="83"/>
      <c r="G277" s="83"/>
      <c r="H277" s="83"/>
      <c r="I277" s="92" t="s">
        <v>176</v>
      </c>
      <c r="J277" s="139">
        <v>0.12379999999999999</v>
      </c>
      <c r="K277" s="71"/>
      <c r="L277" s="71"/>
      <c r="M277" s="56"/>
      <c r="N277" s="86"/>
      <c r="O277" s="50"/>
      <c r="P277" s="86"/>
      <c r="Q277" s="50"/>
      <c r="R277" s="50"/>
      <c r="S277" s="50"/>
      <c r="T277" s="26"/>
    </row>
    <row r="278" spans="1:20" ht="15">
      <c r="A278" s="49">
        <v>26</v>
      </c>
      <c r="B278" s="71"/>
      <c r="C278" s="93"/>
      <c r="D278" s="71"/>
      <c r="E278" s="93"/>
      <c r="F278" s="93"/>
      <c r="G278" s="93"/>
      <c r="H278" s="93" t="s">
        <v>175</v>
      </c>
      <c r="I278" s="93"/>
      <c r="J278" s="123">
        <f>IF(J275&gt;0,J275/H273,0)</f>
        <v>1.1802523154592106</v>
      </c>
      <c r="K278" s="93"/>
      <c r="L278" s="83"/>
      <c r="M278" s="56"/>
      <c r="N278" s="86"/>
      <c r="O278" s="50"/>
      <c r="P278" s="86"/>
      <c r="Q278" s="50"/>
      <c r="R278" s="50"/>
      <c r="S278" s="50"/>
      <c r="T278" s="26"/>
    </row>
    <row r="279" spans="1:20" ht="15">
      <c r="A279" s="49"/>
      <c r="B279" s="71"/>
      <c r="C279" s="93"/>
      <c r="D279" s="71"/>
      <c r="E279" s="93"/>
      <c r="F279" s="93"/>
      <c r="G279" s="93"/>
      <c r="H279" s="93"/>
      <c r="I279" s="93"/>
      <c r="J279" s="123"/>
      <c r="K279" s="93"/>
      <c r="L279" s="83"/>
      <c r="M279" s="56"/>
      <c r="N279" s="86"/>
      <c r="O279" s="50"/>
      <c r="P279" s="86"/>
      <c r="Q279" s="50"/>
      <c r="R279" s="50"/>
      <c r="S279" s="50"/>
      <c r="T279" s="26"/>
    </row>
    <row r="280" spans="1:20" ht="15">
      <c r="A280" s="49"/>
      <c r="B280" s="98"/>
      <c r="C280" s="89" t="s">
        <v>174</v>
      </c>
      <c r="D280" s="83"/>
      <c r="E280" s="83"/>
      <c r="F280" s="83"/>
      <c r="G280" s="83"/>
      <c r="H280" s="88" t="s">
        <v>173</v>
      </c>
      <c r="I280" s="83"/>
      <c r="J280" s="83"/>
      <c r="K280" s="83"/>
      <c r="L280" s="138"/>
      <c r="M280" s="56"/>
      <c r="N280" s="86"/>
      <c r="O280" s="50"/>
      <c r="P280" s="86"/>
      <c r="Q280" s="50"/>
      <c r="R280" s="50"/>
      <c r="S280" s="50"/>
      <c r="T280" s="26"/>
    </row>
    <row r="281" spans="1:20" ht="15.6" thickBot="1">
      <c r="A281" s="49"/>
      <c r="B281" s="98"/>
      <c r="C281" s="89"/>
      <c r="D281" s="95"/>
      <c r="E281" s="137"/>
      <c r="F281" s="122" t="s">
        <v>172</v>
      </c>
      <c r="G281" s="83"/>
      <c r="H281" s="122" t="s">
        <v>171</v>
      </c>
      <c r="I281" s="83"/>
      <c r="J281" s="122" t="s">
        <v>170</v>
      </c>
      <c r="K281" s="83"/>
      <c r="L281" s="83"/>
      <c r="M281" s="56"/>
      <c r="N281" s="86"/>
      <c r="O281" s="50"/>
      <c r="P281" s="86"/>
      <c r="Q281" s="50"/>
      <c r="R281" s="50"/>
      <c r="S281" s="50"/>
      <c r="T281" s="26"/>
    </row>
    <row r="282" spans="1:20" ht="15">
      <c r="A282" s="49">
        <v>27</v>
      </c>
      <c r="B282" s="98"/>
      <c r="C282" s="136" t="s">
        <v>169</v>
      </c>
      <c r="D282" s="38"/>
      <c r="E282" s="135"/>
      <c r="F282" s="133">
        <v>0.8</v>
      </c>
      <c r="G282" s="131"/>
      <c r="H282" s="131">
        <f>+H273</f>
        <v>5.6133228993496868E-2</v>
      </c>
      <c r="I282" s="98"/>
      <c r="J282" s="131">
        <f>H282*F282</f>
        <v>4.4906583194797497E-2</v>
      </c>
      <c r="K282" s="132" t="s">
        <v>168</v>
      </c>
      <c r="L282" s="98"/>
      <c r="M282" s="56"/>
      <c r="N282" s="86"/>
      <c r="O282" s="50"/>
      <c r="P282" s="86"/>
      <c r="Q282" s="50"/>
      <c r="R282" s="50"/>
      <c r="S282" s="50"/>
      <c r="T282" s="26"/>
    </row>
    <row r="283" spans="1:20" ht="15.6" thickBot="1">
      <c r="A283" s="49">
        <v>28</v>
      </c>
      <c r="B283" s="98"/>
      <c r="C283" s="136" t="s">
        <v>167</v>
      </c>
      <c r="D283" s="38"/>
      <c r="E283" s="135"/>
      <c r="F283" s="133">
        <v>0.2</v>
      </c>
      <c r="G283" s="131"/>
      <c r="H283" s="131">
        <f>+H274</f>
        <v>0.12379999999999999</v>
      </c>
      <c r="I283" s="98"/>
      <c r="J283" s="134">
        <f>H283*F283</f>
        <v>2.4760000000000001E-2</v>
      </c>
      <c r="K283" s="83"/>
      <c r="L283" s="98"/>
      <c r="M283" s="56"/>
      <c r="N283" s="86"/>
      <c r="O283" s="50"/>
      <c r="P283" s="86"/>
      <c r="Q283" s="50"/>
      <c r="R283" s="50"/>
      <c r="S283" s="50"/>
      <c r="T283" s="26"/>
    </row>
    <row r="284" spans="1:20" ht="15">
      <c r="A284" s="49">
        <v>29</v>
      </c>
      <c r="B284" s="98"/>
      <c r="C284" s="89" t="s">
        <v>166</v>
      </c>
      <c r="D284" s="95"/>
      <c r="E284" s="83"/>
      <c r="F284" s="133"/>
      <c r="G284" s="131"/>
      <c r="H284" s="131"/>
      <c r="I284" s="98"/>
      <c r="J284" s="131">
        <f>SUM(J282:J283)</f>
        <v>6.9666583194797502E-2</v>
      </c>
      <c r="K284" s="132" t="s">
        <v>165</v>
      </c>
      <c r="L284" s="98"/>
      <c r="M284" s="56"/>
      <c r="N284" s="86"/>
      <c r="O284" s="50"/>
      <c r="P284" s="86"/>
      <c r="Q284" s="50"/>
      <c r="R284" s="50"/>
      <c r="S284" s="50"/>
      <c r="T284" s="26"/>
    </row>
    <row r="285" spans="1:20" ht="15">
      <c r="A285" s="49" t="s">
        <v>5</v>
      </c>
      <c r="B285" s="98"/>
      <c r="C285" s="89"/>
      <c r="D285" s="98"/>
      <c r="E285" s="83"/>
      <c r="F285" s="83" t="s">
        <v>5</v>
      </c>
      <c r="G285" s="83"/>
      <c r="H285" s="83"/>
      <c r="I285" s="83"/>
      <c r="J285" s="131"/>
      <c r="K285" s="98"/>
      <c r="L285" s="98"/>
      <c r="M285" s="56"/>
      <c r="N285" s="86"/>
      <c r="O285" s="50"/>
      <c r="P285" s="86"/>
      <c r="Q285" s="50"/>
      <c r="R285" s="50"/>
      <c r="S285" s="50"/>
      <c r="T285" s="26"/>
    </row>
    <row r="286" spans="1:20" s="124" customFormat="1" ht="15">
      <c r="A286" s="47">
        <v>30</v>
      </c>
      <c r="B286" s="128"/>
      <c r="C286" s="24" t="s">
        <v>164</v>
      </c>
      <c r="D286" s="24"/>
      <c r="E286" s="128"/>
      <c r="F286" s="116"/>
      <c r="G286" s="116"/>
      <c r="H286" s="116"/>
      <c r="I286" s="130"/>
      <c r="J286" s="129">
        <f>+J284-J275</f>
        <v>3.41520970102073E-3</v>
      </c>
      <c r="K286" s="128"/>
      <c r="L286" s="128"/>
      <c r="M286" s="63"/>
      <c r="N286" s="127"/>
      <c r="O286" s="126"/>
      <c r="P286" s="127"/>
      <c r="Q286" s="126"/>
      <c r="R286" s="126"/>
      <c r="S286" s="126"/>
      <c r="T286" s="125"/>
    </row>
    <row r="287" spans="1:20" ht="15">
      <c r="A287" s="49"/>
      <c r="B287" s="71"/>
      <c r="C287" s="93"/>
      <c r="D287" s="71"/>
      <c r="E287" s="93"/>
      <c r="F287" s="93"/>
      <c r="G287" s="93"/>
      <c r="H287" s="93"/>
      <c r="I287" s="93"/>
      <c r="J287" s="123"/>
      <c r="K287" s="93"/>
      <c r="L287" s="83"/>
      <c r="M287" s="56"/>
      <c r="N287" s="86"/>
      <c r="O287" s="50"/>
      <c r="P287" s="86"/>
      <c r="Q287" s="50"/>
      <c r="R287" s="50"/>
      <c r="S287" s="50"/>
      <c r="T287" s="26"/>
    </row>
    <row r="288" spans="1:20" ht="15">
      <c r="A288" s="49"/>
      <c r="B288" s="71"/>
      <c r="C288" s="89" t="s">
        <v>163</v>
      </c>
      <c r="D288" s="35"/>
      <c r="E288" s="35"/>
      <c r="F288" s="35"/>
      <c r="G288" s="35"/>
      <c r="H288" s="35"/>
      <c r="I288" s="35"/>
      <c r="J288" s="35"/>
      <c r="K288" s="35"/>
      <c r="L288" s="35"/>
      <c r="M288" s="83"/>
      <c r="N288" s="86"/>
      <c r="O288" s="50"/>
      <c r="P288" s="86"/>
      <c r="Q288" s="50"/>
      <c r="R288" s="50"/>
      <c r="S288" s="50"/>
      <c r="T288" s="26"/>
    </row>
    <row r="289" spans="1:20" ht="15.6" thickBot="1">
      <c r="A289" s="49"/>
      <c r="B289" s="71"/>
      <c r="C289" s="89"/>
      <c r="D289" s="89"/>
      <c r="E289" s="89"/>
      <c r="F289" s="89"/>
      <c r="G289" s="89"/>
      <c r="H289" s="89"/>
      <c r="I289" s="89"/>
      <c r="J289" s="122" t="s">
        <v>162</v>
      </c>
      <c r="K289" s="88"/>
      <c r="L289" s="88"/>
      <c r="M289" s="88"/>
      <c r="N289" s="86"/>
      <c r="O289" s="50"/>
      <c r="P289" s="86"/>
      <c r="Q289" s="50"/>
      <c r="R289" s="50"/>
      <c r="S289" s="50"/>
      <c r="T289" s="26"/>
    </row>
    <row r="290" spans="1:20" ht="15">
      <c r="A290" s="49"/>
      <c r="B290" s="71"/>
      <c r="C290" s="89" t="s">
        <v>161</v>
      </c>
      <c r="D290" s="35"/>
      <c r="E290" s="35"/>
      <c r="F290" s="35"/>
      <c r="G290" s="35"/>
      <c r="H290" s="121" t="s">
        <v>5</v>
      </c>
      <c r="I290" s="120"/>
      <c r="J290" s="81"/>
      <c r="K290" s="88"/>
      <c r="L290" s="88"/>
      <c r="M290" s="88"/>
      <c r="N290" s="86"/>
      <c r="O290" s="50"/>
      <c r="P290" s="86"/>
      <c r="Q290" s="50"/>
      <c r="R290" s="50"/>
      <c r="S290" s="50"/>
      <c r="T290" s="26"/>
    </row>
    <row r="291" spans="1:20" ht="15">
      <c r="A291" s="99">
        <v>31</v>
      </c>
      <c r="C291" s="93" t="s">
        <v>160</v>
      </c>
      <c r="D291" s="35"/>
      <c r="E291" s="35"/>
      <c r="F291" s="35" t="s">
        <v>159</v>
      </c>
      <c r="G291" s="35"/>
      <c r="H291" s="93"/>
      <c r="I291" s="93"/>
      <c r="J291" s="119">
        <v>0</v>
      </c>
      <c r="K291" s="88"/>
      <c r="L291" s="88"/>
      <c r="M291" s="88"/>
      <c r="N291" s="86"/>
      <c r="O291" s="50"/>
      <c r="P291" s="86"/>
      <c r="Q291" s="50"/>
      <c r="R291" s="50"/>
      <c r="S291" s="50"/>
      <c r="T291" s="26"/>
    </row>
    <row r="292" spans="1:20" ht="15.6" thickBot="1">
      <c r="A292" s="99">
        <v>32</v>
      </c>
      <c r="C292" s="118" t="s">
        <v>158</v>
      </c>
      <c r="D292" s="103"/>
      <c r="E292" s="118"/>
      <c r="F292" s="103"/>
      <c r="G292" s="103"/>
      <c r="H292" s="103"/>
      <c r="I292" s="35"/>
      <c r="J292" s="117">
        <v>0</v>
      </c>
      <c r="K292" s="88"/>
      <c r="L292" s="88"/>
      <c r="M292" s="88"/>
      <c r="N292" s="86"/>
      <c r="O292" s="50"/>
      <c r="P292" s="86"/>
      <c r="Q292" s="50"/>
      <c r="R292" s="50"/>
      <c r="S292" s="50"/>
      <c r="T292" s="26"/>
    </row>
    <row r="293" spans="1:20" ht="15">
      <c r="A293" s="99">
        <v>33</v>
      </c>
      <c r="C293" s="93" t="s">
        <v>157</v>
      </c>
      <c r="D293" s="35"/>
      <c r="E293" s="93"/>
      <c r="F293" s="35"/>
      <c r="G293" s="35"/>
      <c r="H293" s="35"/>
      <c r="I293" s="35"/>
      <c r="J293" s="116">
        <f>+J291-J292</f>
        <v>0</v>
      </c>
      <c r="K293" s="88"/>
      <c r="L293" s="88"/>
      <c r="M293" s="88"/>
      <c r="N293" s="86"/>
      <c r="O293" s="50"/>
      <c r="P293" s="86"/>
      <c r="Q293" s="50"/>
      <c r="R293" s="50"/>
      <c r="S293" s="50"/>
      <c r="T293" s="26"/>
    </row>
    <row r="294" spans="1:20" ht="15">
      <c r="A294" s="115"/>
      <c r="C294" s="93"/>
      <c r="D294" s="35"/>
      <c r="E294" s="93"/>
      <c r="F294" s="35"/>
      <c r="G294" s="35"/>
      <c r="H294" s="35"/>
      <c r="I294" s="35"/>
      <c r="J294" s="112"/>
      <c r="K294" s="88"/>
      <c r="L294" s="88"/>
      <c r="M294" s="88"/>
      <c r="N294" s="86"/>
      <c r="O294" s="50"/>
      <c r="P294" s="86"/>
      <c r="Q294" s="50"/>
      <c r="R294" s="50"/>
      <c r="S294" s="50"/>
      <c r="T294" s="26"/>
    </row>
    <row r="295" spans="1:20" ht="15">
      <c r="A295" s="115"/>
      <c r="C295" s="93" t="s">
        <v>5</v>
      </c>
      <c r="D295" s="35"/>
      <c r="E295" s="93"/>
      <c r="F295" s="35"/>
      <c r="G295" s="35"/>
      <c r="H295" s="114"/>
      <c r="I295" s="35"/>
      <c r="J295" s="112" t="s">
        <v>5</v>
      </c>
      <c r="K295" s="81"/>
      <c r="L295" s="110"/>
      <c r="M295" s="83"/>
      <c r="N295" s="86"/>
      <c r="O295" s="50"/>
      <c r="P295" s="86"/>
      <c r="Q295" s="50"/>
      <c r="R295" s="50"/>
      <c r="S295" s="50"/>
      <c r="T295" s="26"/>
    </row>
    <row r="296" spans="1:20" ht="15">
      <c r="A296" s="99">
        <v>34</v>
      </c>
      <c r="C296" s="89" t="s">
        <v>156</v>
      </c>
      <c r="D296" s="35"/>
      <c r="E296" s="93"/>
      <c r="F296" s="35"/>
      <c r="G296" s="35"/>
      <c r="H296" s="114"/>
      <c r="I296" s="35"/>
      <c r="J296" s="113">
        <v>0</v>
      </c>
      <c r="K296" s="111"/>
      <c r="L296" s="110"/>
      <c r="M296" s="83"/>
      <c r="N296" s="100"/>
      <c r="O296" s="50"/>
      <c r="P296" s="86"/>
      <c r="Q296" s="50"/>
      <c r="R296" s="50"/>
      <c r="S296" s="50"/>
      <c r="T296" s="26"/>
    </row>
    <row r="297" spans="1:20" ht="15">
      <c r="A297" s="99"/>
      <c r="C297" s="98"/>
      <c r="D297" s="35"/>
      <c r="E297" s="35"/>
      <c r="F297" s="35"/>
      <c r="G297" s="35"/>
      <c r="H297" s="35"/>
      <c r="I297" s="35"/>
      <c r="J297" s="112"/>
      <c r="K297" s="111"/>
      <c r="L297" s="110"/>
      <c r="M297" s="83"/>
      <c r="N297" s="108"/>
      <c r="O297" s="50"/>
      <c r="P297" s="86"/>
      <c r="Q297" s="50"/>
      <c r="R297" s="50"/>
      <c r="S297" s="50"/>
      <c r="T297" s="26"/>
    </row>
    <row r="298" spans="1:20" ht="15">
      <c r="A298" s="99"/>
      <c r="C298" s="89" t="s">
        <v>155</v>
      </c>
      <c r="D298" s="35"/>
      <c r="E298" s="35"/>
      <c r="F298" s="35"/>
      <c r="G298" s="35"/>
      <c r="H298" s="35"/>
      <c r="I298" s="35"/>
      <c r="J298" s="98"/>
      <c r="K298" s="98"/>
      <c r="L298" s="109"/>
      <c r="M298" s="83"/>
      <c r="N298" s="108"/>
      <c r="O298" s="50"/>
      <c r="P298" s="86"/>
      <c r="Q298" s="50"/>
      <c r="R298" s="50"/>
      <c r="S298" s="50"/>
      <c r="T298" s="26"/>
    </row>
    <row r="299" spans="1:20" ht="15">
      <c r="A299" s="99">
        <v>35</v>
      </c>
      <c r="C299" s="89" t="s">
        <v>154</v>
      </c>
      <c r="D299" s="83"/>
      <c r="E299" s="83"/>
      <c r="F299" s="83"/>
      <c r="G299" s="83"/>
      <c r="H299" s="83"/>
      <c r="I299" s="83"/>
      <c r="J299" s="106">
        <v>33596033</v>
      </c>
      <c r="K299" s="96"/>
      <c r="L299" s="88"/>
      <c r="M299" s="83"/>
      <c r="N299" s="105" t="s">
        <v>459</v>
      </c>
      <c r="O299" s="32"/>
      <c r="P299" s="75"/>
      <c r="Q299" s="32"/>
      <c r="R299" s="50"/>
      <c r="S299" s="50"/>
      <c r="T299" s="26"/>
    </row>
    <row r="300" spans="1:20" ht="15">
      <c r="A300" s="99">
        <v>36</v>
      </c>
      <c r="C300" s="107" t="s">
        <v>153</v>
      </c>
      <c r="D300" s="102"/>
      <c r="E300" s="102"/>
      <c r="F300" s="102"/>
      <c r="G300" s="102"/>
      <c r="H300" s="35"/>
      <c r="I300" s="35"/>
      <c r="J300" s="106">
        <v>5763458</v>
      </c>
      <c r="K300" s="98"/>
      <c r="L300" s="88"/>
      <c r="M300" s="35"/>
      <c r="N300" s="105" t="s">
        <v>460</v>
      </c>
      <c r="O300" s="32"/>
      <c r="P300" s="75"/>
      <c r="Q300" s="32"/>
      <c r="R300" s="50"/>
      <c r="S300" s="50"/>
      <c r="T300" s="26"/>
    </row>
    <row r="301" spans="1:20" ht="15">
      <c r="A301" s="99" t="s">
        <v>152</v>
      </c>
      <c r="C301" s="107" t="s">
        <v>151</v>
      </c>
      <c r="D301" s="102"/>
      <c r="E301" s="102"/>
      <c r="F301" s="102"/>
      <c r="G301" s="102"/>
      <c r="H301" s="35"/>
      <c r="I301" s="35"/>
      <c r="J301" s="106">
        <v>19077445</v>
      </c>
      <c r="K301" s="98"/>
      <c r="L301" s="88"/>
      <c r="M301" s="35"/>
      <c r="N301" s="105"/>
      <c r="O301" s="32"/>
      <c r="P301" s="75"/>
      <c r="Q301" s="32"/>
      <c r="R301" s="50"/>
      <c r="S301" s="50"/>
      <c r="T301" s="26"/>
    </row>
    <row r="302" spans="1:20" ht="15.6" thickBot="1">
      <c r="A302" s="99" t="s">
        <v>150</v>
      </c>
      <c r="C302" s="104" t="s">
        <v>149</v>
      </c>
      <c r="D302" s="103"/>
      <c r="E302" s="103"/>
      <c r="F302" s="102"/>
      <c r="G302" s="102"/>
      <c r="H302" s="35"/>
      <c r="I302" s="35"/>
      <c r="J302" s="101">
        <v>5772086</v>
      </c>
      <c r="K302" s="98"/>
      <c r="L302" s="88"/>
      <c r="M302" s="35"/>
      <c r="N302" s="100"/>
      <c r="O302" s="50"/>
      <c r="P302" s="86"/>
      <c r="Q302" s="50"/>
      <c r="R302" s="50"/>
      <c r="S302" s="50"/>
      <c r="T302" s="26"/>
    </row>
    <row r="303" spans="1:20" ht="15">
      <c r="A303" s="99">
        <v>37</v>
      </c>
      <c r="C303" s="84" t="s">
        <v>148</v>
      </c>
      <c r="D303" s="49"/>
      <c r="E303" s="83"/>
      <c r="F303" s="83"/>
      <c r="G303" s="83"/>
      <c r="H303" s="83"/>
      <c r="I303" s="35"/>
      <c r="J303" s="97">
        <f>+J299-J300-J301-J302</f>
        <v>2983044</v>
      </c>
      <c r="K303" s="96"/>
      <c r="L303" s="80"/>
      <c r="M303" s="95"/>
      <c r="N303" s="94"/>
      <c r="O303" s="50"/>
      <c r="P303" s="86"/>
      <c r="Q303" s="50"/>
      <c r="R303" s="50"/>
      <c r="S303" s="50"/>
      <c r="T303" s="26"/>
    </row>
    <row r="304" spans="1:20" ht="15">
      <c r="A304" s="49"/>
      <c r="B304" s="98"/>
      <c r="C304" s="84"/>
      <c r="D304" s="49"/>
      <c r="E304" s="83"/>
      <c r="F304" s="83"/>
      <c r="G304" s="83"/>
      <c r="H304" s="83"/>
      <c r="I304" s="35"/>
      <c r="J304" s="97"/>
      <c r="K304" s="96"/>
      <c r="L304" s="80"/>
      <c r="M304" s="95"/>
      <c r="N304" s="94"/>
      <c r="O304" s="50"/>
      <c r="P304" s="86"/>
      <c r="Q304" s="50"/>
      <c r="R304" s="50"/>
      <c r="S304" s="50"/>
      <c r="T304" s="26"/>
    </row>
    <row r="305" spans="1:20" ht="15">
      <c r="A305" s="49"/>
      <c r="B305" s="98"/>
      <c r="C305" s="84"/>
      <c r="D305" s="49"/>
      <c r="E305" s="83"/>
      <c r="F305" s="83"/>
      <c r="G305" s="83"/>
      <c r="H305" s="83"/>
      <c r="I305" s="35"/>
      <c r="J305" s="97"/>
      <c r="K305" s="96"/>
      <c r="L305" s="80"/>
      <c r="M305" s="95"/>
      <c r="N305" s="94"/>
      <c r="O305" s="50"/>
      <c r="P305" s="86"/>
      <c r="Q305" s="50"/>
      <c r="R305" s="50"/>
      <c r="S305" s="50"/>
      <c r="T305" s="26"/>
    </row>
    <row r="306" spans="1:20" ht="15">
      <c r="A306" s="49"/>
      <c r="B306" s="98"/>
      <c r="D306" s="49"/>
      <c r="E306" s="83"/>
      <c r="F306" s="83"/>
      <c r="G306" s="83"/>
      <c r="H306" s="83"/>
      <c r="I306" s="35"/>
      <c r="J306" s="97"/>
      <c r="K306" s="96"/>
      <c r="L306" s="80"/>
      <c r="M306" s="95"/>
      <c r="N306" s="94"/>
      <c r="O306" s="50"/>
      <c r="P306" s="86"/>
      <c r="Q306" s="50"/>
      <c r="R306" s="50"/>
      <c r="S306" s="50"/>
      <c r="T306" s="26"/>
    </row>
    <row r="307" spans="1:20" ht="15">
      <c r="A307" s="93"/>
      <c r="B307" s="71"/>
      <c r="C307" s="71"/>
      <c r="D307" s="71"/>
      <c r="E307" s="71"/>
      <c r="F307" s="71"/>
      <c r="G307" s="71"/>
      <c r="H307" s="71"/>
      <c r="I307" s="92"/>
      <c r="J307" s="92"/>
      <c r="K307" s="92"/>
      <c r="L307" s="92"/>
      <c r="M307" s="92"/>
      <c r="N307" s="86"/>
      <c r="O307" s="50"/>
      <c r="P307" s="91"/>
      <c r="Q307" s="91"/>
      <c r="R307" s="91"/>
      <c r="S307" s="91"/>
      <c r="T307" s="26"/>
    </row>
    <row r="308" spans="1:20" ht="15">
      <c r="A308" s="93"/>
      <c r="B308" s="71"/>
      <c r="C308" s="89"/>
      <c r="D308" s="71"/>
      <c r="E308" s="71"/>
      <c r="F308" s="71"/>
      <c r="G308" s="71"/>
      <c r="H308" s="71"/>
      <c r="I308" s="92"/>
      <c r="J308" s="92"/>
      <c r="K308" s="92"/>
      <c r="L308" s="92"/>
      <c r="M308" s="92"/>
      <c r="N308" s="86"/>
      <c r="O308" s="50"/>
      <c r="P308" s="91"/>
      <c r="Q308" s="91"/>
      <c r="R308" s="91"/>
      <c r="S308" s="91"/>
      <c r="T308" s="26"/>
    </row>
    <row r="309" spans="1:20" ht="15">
      <c r="D309" s="89"/>
      <c r="E309" s="90"/>
      <c r="F309" s="89"/>
      <c r="G309" s="89"/>
      <c r="H309" s="89"/>
      <c r="I309" s="35"/>
      <c r="J309" s="672"/>
      <c r="K309" s="672"/>
      <c r="L309" s="672"/>
      <c r="M309" s="672"/>
      <c r="N309" s="51"/>
      <c r="O309" s="50"/>
      <c r="P309" s="51"/>
      <c r="Q309" s="50"/>
      <c r="R309" s="50"/>
      <c r="S309" s="50"/>
      <c r="T309" s="26"/>
    </row>
    <row r="310" spans="1:20" ht="15">
      <c r="A310" s="71"/>
      <c r="B310" s="71"/>
      <c r="C310" s="89"/>
      <c r="D310" s="89"/>
      <c r="E310" s="90"/>
      <c r="F310" s="89"/>
      <c r="G310" s="89"/>
      <c r="H310" s="89"/>
      <c r="I310" s="35"/>
      <c r="J310" s="35"/>
      <c r="K310" s="678" t="s">
        <v>24</v>
      </c>
      <c r="L310" s="678"/>
      <c r="M310" s="678"/>
      <c r="N310" s="51"/>
      <c r="O310" s="50"/>
      <c r="P310" s="51"/>
      <c r="Q310" s="50"/>
      <c r="R310" s="50"/>
      <c r="S310" s="50"/>
      <c r="T310" s="26"/>
    </row>
    <row r="311" spans="1:20" ht="15">
      <c r="A311" s="71"/>
      <c r="B311" s="71"/>
      <c r="C311" s="89"/>
      <c r="D311" s="89"/>
      <c r="E311" s="90"/>
      <c r="F311" s="89"/>
      <c r="G311" s="89"/>
      <c r="H311" s="89"/>
      <c r="I311" s="35"/>
      <c r="J311" s="35"/>
      <c r="K311" s="35"/>
      <c r="L311" s="678" t="s">
        <v>147</v>
      </c>
      <c r="M311" s="678"/>
      <c r="N311" s="51"/>
      <c r="O311" s="50"/>
      <c r="P311" s="51"/>
      <c r="Q311" s="50"/>
      <c r="R311" s="50"/>
      <c r="S311" s="50"/>
      <c r="T311" s="26"/>
    </row>
    <row r="312" spans="1:20" ht="15">
      <c r="A312" s="85"/>
      <c r="B312" s="79"/>
      <c r="C312" s="84" t="str">
        <f>C3</f>
        <v xml:space="preserve">Formula Rate - Non-Levelized </v>
      </c>
      <c r="D312" s="49"/>
      <c r="E312" s="83" t="str">
        <f>E3</f>
        <v xml:space="preserve">     Rate Formula Template</v>
      </c>
      <c r="F312" s="83"/>
      <c r="G312" s="83"/>
      <c r="H312" s="83"/>
      <c r="I312" s="35"/>
      <c r="J312" s="82"/>
      <c r="K312" s="81"/>
      <c r="L312" s="80"/>
      <c r="M312" s="79"/>
      <c r="N312" s="51"/>
      <c r="O312" s="50"/>
      <c r="P312" s="86"/>
      <c r="Q312" s="50"/>
      <c r="R312" s="50"/>
      <c r="S312" s="50"/>
      <c r="T312" s="26"/>
    </row>
    <row r="313" spans="1:20" ht="15">
      <c r="A313" s="85"/>
      <c r="B313" s="79"/>
      <c r="C313" s="84"/>
      <c r="D313" s="49"/>
      <c r="E313" s="88" t="str">
        <f>E4</f>
        <v xml:space="preserve"> Utilizing Great River Energy Annual Operating Report</v>
      </c>
      <c r="F313" s="83"/>
      <c r="G313" s="83"/>
      <c r="H313" s="83"/>
      <c r="I313" s="35"/>
      <c r="J313" s="82"/>
      <c r="K313" s="81"/>
      <c r="L313" s="87" t="str">
        <f>J3</f>
        <v>Actuals for 12 months ended 12/31/2013</v>
      </c>
      <c r="M313" s="79"/>
      <c r="N313" s="51"/>
      <c r="O313" s="50"/>
      <c r="P313" s="86"/>
      <c r="Q313" s="50"/>
      <c r="R313" s="50"/>
      <c r="S313" s="50"/>
      <c r="T313" s="26"/>
    </row>
    <row r="314" spans="1:20" ht="15">
      <c r="A314" s="85"/>
      <c r="B314" s="79"/>
      <c r="C314" s="84"/>
      <c r="D314" s="49"/>
      <c r="E314" s="83"/>
      <c r="F314" s="83"/>
      <c r="G314" s="83"/>
      <c r="H314" s="83"/>
      <c r="I314" s="35"/>
      <c r="J314" s="82"/>
      <c r="K314" s="81"/>
      <c r="L314" s="80"/>
      <c r="M314" s="79"/>
      <c r="N314" s="51"/>
      <c r="O314" s="50"/>
      <c r="P314" s="51"/>
      <c r="Q314" s="50"/>
      <c r="R314" s="50"/>
      <c r="S314" s="50"/>
      <c r="T314" s="26"/>
    </row>
    <row r="315" spans="1:20" ht="15">
      <c r="A315" s="85"/>
      <c r="B315" s="79"/>
      <c r="C315" s="84"/>
      <c r="D315" s="49"/>
      <c r="E315" s="83" t="str">
        <f>E6</f>
        <v>Great River Energy</v>
      </c>
      <c r="F315" s="83"/>
      <c r="G315" s="83"/>
      <c r="H315" s="83"/>
      <c r="I315" s="35"/>
      <c r="J315" s="82"/>
      <c r="K315" s="81"/>
      <c r="L315" s="80"/>
      <c r="M315" s="79"/>
      <c r="N315" s="51"/>
      <c r="O315" s="50"/>
      <c r="P315" s="51"/>
      <c r="Q315" s="50"/>
      <c r="R315" s="50"/>
      <c r="S315" s="50"/>
      <c r="T315" s="26"/>
    </row>
    <row r="316" spans="1:20" ht="15">
      <c r="A316" s="71"/>
      <c r="B316" s="79"/>
      <c r="C316" s="75" t="s">
        <v>146</v>
      </c>
      <c r="D316" s="69"/>
      <c r="E316" s="56"/>
      <c r="F316" s="56"/>
      <c r="G316" s="56"/>
      <c r="H316" s="56"/>
      <c r="I316" s="35"/>
      <c r="J316" s="56"/>
      <c r="K316" s="35"/>
      <c r="L316" s="56"/>
      <c r="M316" s="79"/>
      <c r="N316" s="51"/>
      <c r="O316" s="50"/>
      <c r="P316" s="51"/>
      <c r="Q316" s="50"/>
      <c r="R316" s="50"/>
      <c r="S316" s="50"/>
      <c r="T316" s="26"/>
    </row>
    <row r="317" spans="1:20" ht="20.399999999999999">
      <c r="A317" s="78"/>
      <c r="B317" s="76"/>
      <c r="C317" s="74" t="s">
        <v>145</v>
      </c>
      <c r="D317" s="69"/>
      <c r="E317" s="56"/>
      <c r="F317" s="56"/>
      <c r="G317" s="56"/>
      <c r="H317" s="56"/>
      <c r="I317" s="57"/>
      <c r="J317" s="56"/>
      <c r="K317" s="57"/>
      <c r="L317" s="56"/>
      <c r="M317" s="54"/>
      <c r="N317" s="51"/>
      <c r="O317" s="50"/>
      <c r="P317" s="51"/>
      <c r="Q317" s="50"/>
      <c r="R317" s="50"/>
      <c r="S317" s="50"/>
      <c r="T317" s="26"/>
    </row>
    <row r="318" spans="1:20" ht="20.399999999999999">
      <c r="A318" s="69" t="s">
        <v>33</v>
      </c>
      <c r="B318" s="76"/>
      <c r="C318" s="75" t="s">
        <v>144</v>
      </c>
      <c r="D318" s="69"/>
      <c r="E318" s="56"/>
      <c r="F318" s="56"/>
      <c r="G318" s="56"/>
      <c r="H318" s="56"/>
      <c r="I318" s="57"/>
      <c r="J318" s="56"/>
      <c r="K318" s="57"/>
      <c r="L318" s="56"/>
      <c r="M318" s="54"/>
      <c r="N318" s="51"/>
      <c r="O318" s="50"/>
      <c r="P318" s="51"/>
      <c r="Q318" s="50"/>
      <c r="R318" s="50"/>
      <c r="S318" s="50"/>
      <c r="T318" s="26"/>
    </row>
    <row r="319" spans="1:20" ht="15" customHeight="1" thickBot="1">
      <c r="A319" s="77" t="s">
        <v>34</v>
      </c>
      <c r="B319" s="76"/>
      <c r="C319" s="75" t="s">
        <v>143</v>
      </c>
      <c r="D319" s="69"/>
      <c r="E319" s="56"/>
      <c r="F319" s="56"/>
      <c r="G319" s="56"/>
      <c r="H319" s="56"/>
      <c r="I319" s="57"/>
      <c r="J319" s="56"/>
      <c r="K319" s="57"/>
      <c r="L319" s="56"/>
      <c r="M319" s="54"/>
      <c r="N319" s="51"/>
      <c r="O319" s="50"/>
      <c r="P319" s="51"/>
      <c r="Q319" s="50"/>
      <c r="R319" s="50"/>
      <c r="S319" s="50"/>
      <c r="T319" s="26"/>
    </row>
    <row r="320" spans="1:20" ht="20.399999999999999">
      <c r="A320" s="69" t="s">
        <v>35</v>
      </c>
      <c r="B320" s="57"/>
      <c r="C320" s="74" t="s">
        <v>142</v>
      </c>
      <c r="D320" s="57"/>
      <c r="E320" s="56"/>
      <c r="F320" s="56"/>
      <c r="G320" s="56"/>
      <c r="H320" s="56"/>
      <c r="I320" s="57"/>
      <c r="J320" s="56"/>
      <c r="K320" s="54"/>
      <c r="L320" s="55"/>
      <c r="M320" s="54"/>
      <c r="N320" s="51"/>
      <c r="O320" s="50"/>
      <c r="P320" s="51"/>
      <c r="Q320" s="50"/>
      <c r="R320" s="50"/>
      <c r="S320" s="50"/>
      <c r="T320" s="26"/>
    </row>
    <row r="321" spans="1:20" ht="20.399999999999999">
      <c r="A321" s="69"/>
      <c r="B321" s="57"/>
      <c r="C321" s="75" t="s">
        <v>141</v>
      </c>
      <c r="D321" s="57"/>
      <c r="E321" s="56"/>
      <c r="F321" s="56"/>
      <c r="G321" s="56"/>
      <c r="H321" s="56"/>
      <c r="I321" s="57"/>
      <c r="J321" s="56"/>
      <c r="K321" s="54"/>
      <c r="L321" s="55"/>
      <c r="M321" s="54"/>
      <c r="N321" s="51"/>
      <c r="O321" s="50"/>
      <c r="P321" s="51"/>
      <c r="Q321" s="50"/>
      <c r="R321" s="50"/>
      <c r="S321" s="50"/>
      <c r="T321" s="26"/>
    </row>
    <row r="322" spans="1:20" ht="20.399999999999999">
      <c r="A322" s="69" t="s">
        <v>36</v>
      </c>
      <c r="B322" s="57"/>
      <c r="C322" s="75" t="s">
        <v>140</v>
      </c>
      <c r="D322" s="57"/>
      <c r="E322" s="56"/>
      <c r="F322" s="56"/>
      <c r="G322" s="56"/>
      <c r="H322" s="56"/>
      <c r="I322" s="57"/>
      <c r="J322" s="56"/>
      <c r="K322" s="54"/>
      <c r="L322" s="55"/>
      <c r="M322" s="54"/>
      <c r="N322" s="51"/>
      <c r="O322" s="50"/>
      <c r="P322" s="51"/>
      <c r="Q322" s="50"/>
      <c r="R322" s="50"/>
      <c r="S322" s="50"/>
      <c r="T322" s="26"/>
    </row>
    <row r="323" spans="1:20" ht="20.399999999999999">
      <c r="A323" s="69"/>
      <c r="B323" s="57"/>
      <c r="C323" s="75" t="s">
        <v>139</v>
      </c>
      <c r="D323" s="57"/>
      <c r="E323" s="56"/>
      <c r="F323" s="56"/>
      <c r="G323" s="56"/>
      <c r="H323" s="56"/>
      <c r="I323" s="57"/>
      <c r="J323" s="56"/>
      <c r="K323" s="54"/>
      <c r="L323" s="55"/>
      <c r="M323" s="54"/>
      <c r="N323" s="51"/>
      <c r="O323" s="50"/>
      <c r="P323" s="51"/>
      <c r="Q323" s="50"/>
      <c r="R323" s="50"/>
      <c r="S323" s="50"/>
      <c r="T323" s="26"/>
    </row>
    <row r="324" spans="1:20" ht="20.399999999999999">
      <c r="A324" s="69"/>
      <c r="B324" s="57"/>
      <c r="C324" s="75" t="s">
        <v>138</v>
      </c>
      <c r="D324" s="57"/>
      <c r="E324" s="56"/>
      <c r="F324" s="56"/>
      <c r="G324" s="56"/>
      <c r="H324" s="56"/>
      <c r="I324" s="57"/>
      <c r="J324" s="56"/>
      <c r="K324" s="54"/>
      <c r="L324" s="55"/>
      <c r="M324" s="54"/>
      <c r="N324" s="51"/>
      <c r="O324" s="50"/>
      <c r="P324" s="51"/>
      <c r="Q324" s="50"/>
      <c r="R324" s="50"/>
      <c r="S324" s="50"/>
      <c r="T324" s="26"/>
    </row>
    <row r="325" spans="1:20" ht="20.399999999999999">
      <c r="A325" s="69"/>
      <c r="B325" s="57"/>
      <c r="C325" s="74" t="s">
        <v>137</v>
      </c>
      <c r="D325" s="57"/>
      <c r="E325" s="57"/>
      <c r="F325" s="57"/>
      <c r="G325" s="57"/>
      <c r="H325" s="57"/>
      <c r="I325" s="57"/>
      <c r="J325" s="56"/>
      <c r="K325" s="54"/>
      <c r="L325" s="55"/>
      <c r="M325" s="54"/>
      <c r="N325" s="51"/>
      <c r="O325" s="50"/>
      <c r="P325" s="51"/>
      <c r="Q325" s="50"/>
      <c r="R325" s="50"/>
      <c r="S325" s="50"/>
      <c r="T325" s="26"/>
    </row>
    <row r="326" spans="1:20" ht="20.399999999999999">
      <c r="A326" s="69" t="s">
        <v>37</v>
      </c>
      <c r="B326" s="57"/>
      <c r="C326" s="74" t="s">
        <v>136</v>
      </c>
      <c r="D326" s="57"/>
      <c r="E326" s="57"/>
      <c r="F326" s="57"/>
      <c r="G326" s="57"/>
      <c r="H326" s="57"/>
      <c r="I326" s="57"/>
      <c r="J326" s="56"/>
      <c r="K326" s="54"/>
      <c r="L326" s="55"/>
      <c r="M326" s="54"/>
      <c r="N326" s="51"/>
      <c r="O326" s="50"/>
      <c r="P326" s="51"/>
      <c r="Q326" s="50"/>
      <c r="R326" s="50"/>
      <c r="S326" s="50"/>
      <c r="T326" s="26"/>
    </row>
    <row r="327" spans="1:20" ht="20.399999999999999">
      <c r="A327" s="69" t="s">
        <v>38</v>
      </c>
      <c r="B327" s="57"/>
      <c r="C327" s="74" t="s">
        <v>136</v>
      </c>
      <c r="D327" s="57"/>
      <c r="E327" s="57"/>
      <c r="F327" s="57"/>
      <c r="G327" s="57"/>
      <c r="H327" s="57"/>
      <c r="I327" s="57"/>
      <c r="J327" s="56"/>
      <c r="K327" s="54"/>
      <c r="L327" s="55"/>
      <c r="M327" s="54"/>
      <c r="N327" s="51"/>
      <c r="O327" s="50"/>
      <c r="P327" s="51"/>
      <c r="Q327" s="50"/>
      <c r="R327" s="50"/>
      <c r="S327" s="50"/>
      <c r="T327" s="26"/>
    </row>
    <row r="328" spans="1:20" ht="20.399999999999999">
      <c r="A328" s="69" t="s">
        <v>39</v>
      </c>
      <c r="B328" s="57"/>
      <c r="C328" s="57" t="s">
        <v>135</v>
      </c>
      <c r="D328" s="57"/>
      <c r="E328" s="57"/>
      <c r="F328" s="57"/>
      <c r="G328" s="57"/>
      <c r="H328" s="57"/>
      <c r="I328" s="57"/>
      <c r="J328" s="56"/>
      <c r="K328" s="54"/>
      <c r="L328" s="55"/>
      <c r="M328" s="54"/>
      <c r="N328" s="51"/>
      <c r="O328" s="50"/>
      <c r="P328" s="51"/>
      <c r="Q328" s="50"/>
      <c r="R328" s="50"/>
      <c r="S328" s="50"/>
      <c r="T328" s="26"/>
    </row>
    <row r="329" spans="1:20" ht="20.399999999999999">
      <c r="A329" s="69" t="s">
        <v>40</v>
      </c>
      <c r="B329" s="57"/>
      <c r="C329" s="48" t="s">
        <v>134</v>
      </c>
      <c r="D329" s="32"/>
      <c r="E329" s="32"/>
      <c r="F329" s="32"/>
      <c r="G329" s="32"/>
      <c r="H329" s="32"/>
      <c r="I329" s="57"/>
      <c r="J329" s="56"/>
      <c r="K329" s="54"/>
      <c r="L329" s="55"/>
      <c r="M329" s="54"/>
      <c r="N329" s="51"/>
      <c r="O329" s="50"/>
      <c r="P329" s="51"/>
      <c r="Q329" s="50"/>
      <c r="R329" s="50"/>
      <c r="S329" s="50"/>
      <c r="T329" s="26"/>
    </row>
    <row r="330" spans="1:20" ht="20.399999999999999">
      <c r="A330" s="69"/>
      <c r="B330" s="57"/>
      <c r="C330" s="30" t="s">
        <v>133</v>
      </c>
      <c r="D330" s="32"/>
      <c r="E330" s="32"/>
      <c r="F330" s="32"/>
      <c r="G330" s="32"/>
      <c r="H330" s="32"/>
      <c r="I330" s="57"/>
      <c r="J330" s="56"/>
      <c r="K330" s="54"/>
      <c r="L330" s="55"/>
      <c r="M330" s="54"/>
      <c r="N330" s="51"/>
      <c r="O330" s="50"/>
      <c r="P330" s="51"/>
      <c r="Q330" s="50"/>
      <c r="R330" s="50"/>
      <c r="S330" s="50"/>
      <c r="T330" s="26"/>
    </row>
    <row r="331" spans="1:20" ht="20.399999999999999">
      <c r="A331" s="69"/>
      <c r="B331" s="57"/>
      <c r="C331" s="48" t="s">
        <v>132</v>
      </c>
      <c r="D331" s="32"/>
      <c r="E331" s="32"/>
      <c r="F331" s="32"/>
      <c r="G331" s="32"/>
      <c r="H331" s="32"/>
      <c r="I331" s="57"/>
      <c r="J331" s="56"/>
      <c r="K331" s="54"/>
      <c r="L331" s="55"/>
      <c r="M331" s="54"/>
      <c r="N331" s="51"/>
      <c r="O331" s="50"/>
      <c r="P331" s="51"/>
      <c r="Q331" s="50"/>
      <c r="R331" s="50"/>
      <c r="S331" s="50"/>
      <c r="T331" s="26"/>
    </row>
    <row r="332" spans="1:20" ht="20.399999999999999">
      <c r="A332" s="69" t="s">
        <v>41</v>
      </c>
      <c r="B332" s="57"/>
      <c r="C332" s="48" t="s">
        <v>131</v>
      </c>
      <c r="D332" s="32"/>
      <c r="E332" s="32"/>
      <c r="F332" s="32"/>
      <c r="G332" s="32"/>
      <c r="H332" s="32"/>
      <c r="I332" s="57"/>
      <c r="J332" s="56"/>
      <c r="K332" s="54"/>
      <c r="L332" s="55"/>
      <c r="M332" s="54"/>
      <c r="N332" s="51"/>
      <c r="O332" s="50"/>
      <c r="P332" s="51"/>
      <c r="Q332" s="50"/>
      <c r="R332" s="50"/>
      <c r="S332" s="50"/>
      <c r="T332" s="26"/>
    </row>
    <row r="333" spans="1:20" ht="20.399999999999999">
      <c r="A333" s="69" t="s">
        <v>42</v>
      </c>
      <c r="B333" s="57"/>
      <c r="C333" s="48" t="s">
        <v>130</v>
      </c>
      <c r="D333" s="57"/>
      <c r="E333" s="57"/>
      <c r="F333" s="57"/>
      <c r="G333" s="57"/>
      <c r="H333" s="57"/>
      <c r="I333" s="57"/>
      <c r="J333" s="56"/>
      <c r="K333" s="54"/>
      <c r="L333" s="55"/>
      <c r="M333" s="54"/>
      <c r="N333" s="51"/>
      <c r="O333" s="50"/>
      <c r="P333" s="51"/>
      <c r="Q333" s="50"/>
      <c r="R333" s="50"/>
      <c r="S333" s="50"/>
      <c r="T333" s="26"/>
    </row>
    <row r="334" spans="1:20" ht="20.399999999999999">
      <c r="A334" s="69"/>
      <c r="B334" s="57"/>
      <c r="C334" s="30" t="s">
        <v>129</v>
      </c>
      <c r="D334" s="57"/>
      <c r="E334" s="57"/>
      <c r="F334" s="57"/>
      <c r="G334" s="57"/>
      <c r="H334" s="57"/>
      <c r="I334" s="57"/>
      <c r="J334" s="56"/>
      <c r="K334" s="54"/>
      <c r="L334" s="55"/>
      <c r="M334" s="54"/>
      <c r="N334" s="51"/>
      <c r="O334" s="50"/>
      <c r="P334" s="51"/>
      <c r="Q334" s="50"/>
      <c r="R334" s="50"/>
      <c r="S334" s="50"/>
      <c r="T334" s="26"/>
    </row>
    <row r="335" spans="1:20" ht="20.399999999999999">
      <c r="A335" s="69" t="s">
        <v>43</v>
      </c>
      <c r="B335" s="57"/>
      <c r="C335" s="57" t="s">
        <v>128</v>
      </c>
      <c r="D335" s="57"/>
      <c r="E335" s="57"/>
      <c r="F335" s="57"/>
      <c r="G335" s="57"/>
      <c r="H335" s="57"/>
      <c r="I335" s="57"/>
      <c r="J335" s="56"/>
      <c r="K335" s="54"/>
      <c r="L335" s="55"/>
      <c r="M335" s="54"/>
      <c r="N335" s="51"/>
      <c r="O335" s="50"/>
      <c r="P335" s="51"/>
      <c r="Q335" s="50"/>
      <c r="R335" s="50"/>
      <c r="S335" s="50"/>
      <c r="T335" s="26"/>
    </row>
    <row r="336" spans="1:20" ht="20.399999999999999">
      <c r="A336" s="69"/>
      <c r="B336" s="57"/>
      <c r="C336" s="32" t="s">
        <v>127</v>
      </c>
      <c r="D336" s="57"/>
      <c r="E336" s="57"/>
      <c r="F336" s="57"/>
      <c r="G336" s="57"/>
      <c r="H336" s="57"/>
      <c r="I336" s="57"/>
      <c r="J336" s="56"/>
      <c r="K336" s="54"/>
      <c r="L336" s="55"/>
      <c r="M336" s="54"/>
      <c r="N336" s="51"/>
      <c r="O336" s="50"/>
      <c r="P336" s="51"/>
      <c r="Q336" s="50"/>
      <c r="R336" s="50"/>
      <c r="S336" s="50"/>
      <c r="T336" s="26"/>
    </row>
    <row r="337" spans="1:20" ht="20.399999999999999">
      <c r="A337" s="69" t="s">
        <v>126</v>
      </c>
      <c r="B337" s="57"/>
      <c r="C337" s="48" t="s">
        <v>125</v>
      </c>
      <c r="D337" s="48"/>
      <c r="E337" s="48"/>
      <c r="F337" s="48"/>
      <c r="G337" s="57"/>
      <c r="H337" s="57"/>
      <c r="I337" s="57"/>
      <c r="J337" s="56"/>
      <c r="K337" s="54"/>
      <c r="L337" s="55"/>
      <c r="M337" s="54"/>
      <c r="N337" s="51"/>
      <c r="O337" s="50"/>
      <c r="P337" s="51"/>
      <c r="Q337" s="50"/>
      <c r="R337" s="50"/>
      <c r="S337" s="50"/>
      <c r="T337" s="26"/>
    </row>
    <row r="338" spans="1:20" ht="20.399999999999999">
      <c r="A338" s="69"/>
      <c r="B338" s="57"/>
      <c r="C338" s="48" t="s">
        <v>124</v>
      </c>
      <c r="D338" s="48"/>
      <c r="E338" s="48"/>
      <c r="F338" s="48"/>
      <c r="G338" s="56"/>
      <c r="H338" s="56"/>
      <c r="I338" s="57"/>
      <c r="J338" s="56"/>
      <c r="K338" s="54"/>
      <c r="L338" s="55"/>
      <c r="M338" s="54"/>
      <c r="N338" s="51"/>
      <c r="O338" s="50"/>
      <c r="P338" s="51"/>
      <c r="Q338" s="50"/>
      <c r="R338" s="50"/>
      <c r="S338" s="50"/>
      <c r="T338" s="26"/>
    </row>
    <row r="339" spans="1:20" ht="20.399999999999999">
      <c r="A339" s="69"/>
      <c r="B339" s="57"/>
      <c r="C339" s="48" t="s">
        <v>123</v>
      </c>
      <c r="D339" s="48"/>
      <c r="E339" s="48"/>
      <c r="F339" s="48"/>
      <c r="G339" s="56"/>
      <c r="H339" s="56"/>
      <c r="I339" s="57"/>
      <c r="J339" s="56"/>
      <c r="K339" s="54"/>
      <c r="L339" s="55"/>
      <c r="M339" s="54"/>
      <c r="N339" s="51"/>
      <c r="O339" s="50"/>
      <c r="P339" s="51"/>
      <c r="Q339" s="50"/>
      <c r="R339" s="50"/>
      <c r="S339" s="50"/>
      <c r="T339" s="26"/>
    </row>
    <row r="340" spans="1:20" ht="20.399999999999999">
      <c r="A340" s="69" t="s">
        <v>122</v>
      </c>
      <c r="B340" s="57"/>
      <c r="C340" s="48" t="s">
        <v>121</v>
      </c>
      <c r="D340" s="48"/>
      <c r="E340" s="48"/>
      <c r="F340" s="48"/>
      <c r="G340" s="56"/>
      <c r="H340" s="56"/>
      <c r="I340" s="57"/>
      <c r="J340" s="56"/>
      <c r="K340" s="54"/>
      <c r="L340" s="55"/>
      <c r="M340" s="54"/>
      <c r="N340" s="51"/>
      <c r="O340" s="50"/>
      <c r="P340" s="51"/>
      <c r="Q340" s="50"/>
      <c r="R340" s="50"/>
      <c r="S340" s="50"/>
      <c r="T340" s="26"/>
    </row>
    <row r="341" spans="1:20" ht="20.399999999999999">
      <c r="A341" s="69"/>
      <c r="B341" s="57"/>
      <c r="C341" s="48" t="s">
        <v>120</v>
      </c>
      <c r="D341" s="48"/>
      <c r="E341" s="48"/>
      <c r="F341" s="48"/>
      <c r="G341" s="56"/>
      <c r="H341" s="56"/>
      <c r="I341" s="57"/>
      <c r="J341" s="56"/>
      <c r="K341" s="54"/>
      <c r="L341" s="55"/>
      <c r="M341" s="54"/>
      <c r="N341" s="51"/>
      <c r="O341" s="50"/>
      <c r="P341" s="51"/>
      <c r="Q341" s="50"/>
      <c r="R341" s="50"/>
      <c r="S341" s="50"/>
      <c r="T341" s="26"/>
    </row>
    <row r="342" spans="1:20" ht="20.399999999999999">
      <c r="A342" s="69"/>
      <c r="B342" s="57"/>
      <c r="C342" s="48" t="s">
        <v>119</v>
      </c>
      <c r="D342" s="48"/>
      <c r="E342" s="48"/>
      <c r="F342" s="48"/>
      <c r="G342" s="57"/>
      <c r="H342" s="57"/>
      <c r="I342" s="57"/>
      <c r="J342" s="56"/>
      <c r="K342" s="54"/>
      <c r="L342" s="55"/>
      <c r="M342" s="54"/>
      <c r="N342" s="51"/>
      <c r="O342" s="50"/>
      <c r="P342" s="51"/>
      <c r="Q342" s="50"/>
      <c r="R342" s="50"/>
      <c r="S342" s="50"/>
      <c r="T342" s="26"/>
    </row>
    <row r="343" spans="1:20" ht="20.399999999999999">
      <c r="A343" s="69"/>
      <c r="B343" s="57"/>
      <c r="C343" s="48" t="s">
        <v>118</v>
      </c>
      <c r="D343" s="48"/>
      <c r="E343" s="48"/>
      <c r="F343" s="48"/>
      <c r="G343" s="57"/>
      <c r="H343" s="57"/>
      <c r="I343" s="57"/>
      <c r="J343" s="56"/>
      <c r="K343" s="54"/>
      <c r="L343" s="55"/>
      <c r="M343" s="54"/>
      <c r="N343" s="51"/>
      <c r="O343" s="50"/>
      <c r="P343" s="51"/>
      <c r="Q343" s="50"/>
      <c r="R343" s="50"/>
      <c r="S343" s="50"/>
      <c r="T343" s="26"/>
    </row>
    <row r="344" spans="1:20" ht="20.399999999999999">
      <c r="A344" s="69"/>
      <c r="B344" s="57"/>
      <c r="C344" s="30" t="s">
        <v>117</v>
      </c>
      <c r="D344" s="48"/>
      <c r="E344" s="48"/>
      <c r="F344" s="48"/>
      <c r="G344" s="57"/>
      <c r="H344" s="57"/>
      <c r="I344" s="57"/>
      <c r="J344" s="56"/>
      <c r="K344" s="54"/>
      <c r="L344" s="55"/>
      <c r="M344" s="54"/>
      <c r="N344" s="51"/>
      <c r="O344" s="50"/>
      <c r="P344" s="51"/>
      <c r="Q344" s="50"/>
      <c r="R344" s="50"/>
      <c r="S344" s="50"/>
      <c r="T344" s="26"/>
    </row>
    <row r="345" spans="1:20" ht="20.399999999999999">
      <c r="A345" s="69"/>
      <c r="B345" s="57"/>
      <c r="C345" s="48" t="s">
        <v>116</v>
      </c>
      <c r="D345" s="48"/>
      <c r="E345" s="48"/>
      <c r="F345" s="48"/>
      <c r="G345" s="56"/>
      <c r="H345" s="56"/>
      <c r="I345" s="57"/>
      <c r="J345" s="56"/>
      <c r="K345" s="54"/>
      <c r="L345" s="55"/>
      <c r="M345" s="54"/>
      <c r="N345" s="51"/>
      <c r="O345" s="50"/>
      <c r="P345" s="51"/>
      <c r="Q345" s="50"/>
      <c r="R345" s="50"/>
      <c r="S345" s="50"/>
      <c r="T345" s="26"/>
    </row>
    <row r="346" spans="1:20" ht="20.399999999999999">
      <c r="A346" s="69" t="s">
        <v>5</v>
      </c>
      <c r="B346" s="57"/>
      <c r="C346" s="48" t="s">
        <v>115</v>
      </c>
      <c r="D346" s="48" t="s">
        <v>114</v>
      </c>
      <c r="E346" s="72">
        <v>0</v>
      </c>
      <c r="F346" s="48"/>
      <c r="G346" s="56"/>
      <c r="H346" s="56"/>
      <c r="I346" s="57"/>
      <c r="J346" s="56"/>
      <c r="K346" s="54"/>
      <c r="L346" s="54"/>
      <c r="M346" s="54"/>
      <c r="N346" s="51"/>
      <c r="O346" s="50"/>
      <c r="P346" s="51"/>
      <c r="Q346" s="50"/>
      <c r="R346" s="50"/>
      <c r="S346" s="50"/>
      <c r="T346" s="26"/>
    </row>
    <row r="347" spans="1:20" ht="20.399999999999999">
      <c r="A347" s="69"/>
      <c r="B347" s="57"/>
      <c r="C347" s="48"/>
      <c r="D347" s="48" t="s">
        <v>113</v>
      </c>
      <c r="E347" s="72">
        <v>0</v>
      </c>
      <c r="F347" s="48" t="s">
        <v>112</v>
      </c>
      <c r="G347" s="56"/>
      <c r="H347" s="56"/>
      <c r="I347" s="57"/>
      <c r="J347" s="56"/>
      <c r="K347" s="54"/>
      <c r="L347" s="54"/>
      <c r="M347" s="54"/>
      <c r="N347" s="73"/>
      <c r="O347" s="50"/>
      <c r="P347" s="51"/>
      <c r="Q347" s="50"/>
      <c r="R347" s="50"/>
      <c r="S347" s="50"/>
      <c r="T347" s="26"/>
    </row>
    <row r="348" spans="1:20" ht="20.399999999999999">
      <c r="A348" s="69"/>
      <c r="B348" s="57"/>
      <c r="C348" s="48"/>
      <c r="D348" s="48" t="s">
        <v>111</v>
      </c>
      <c r="E348" s="72">
        <v>0</v>
      </c>
      <c r="F348" s="48" t="s">
        <v>110</v>
      </c>
      <c r="G348" s="56"/>
      <c r="H348" s="56"/>
      <c r="I348" s="57"/>
      <c r="J348" s="56"/>
      <c r="K348" s="54"/>
      <c r="L348" s="54"/>
      <c r="M348" s="54"/>
      <c r="N348" s="51"/>
      <c r="O348" s="50"/>
      <c r="P348" s="51"/>
      <c r="Q348" s="50"/>
      <c r="R348" s="50"/>
      <c r="S348" s="50"/>
      <c r="T348" s="26"/>
    </row>
    <row r="349" spans="1:20" ht="20.399999999999999">
      <c r="A349" s="69" t="s">
        <v>109</v>
      </c>
      <c r="B349" s="57"/>
      <c r="C349" s="48" t="s">
        <v>108</v>
      </c>
      <c r="D349" s="48"/>
      <c r="E349" s="48"/>
      <c r="F349" s="48"/>
      <c r="G349" s="56"/>
      <c r="H349" s="56"/>
      <c r="I349" s="57"/>
      <c r="J349" s="56"/>
      <c r="K349" s="54"/>
      <c r="L349" s="55"/>
      <c r="M349" s="54"/>
      <c r="N349" s="51"/>
      <c r="O349" s="50"/>
      <c r="P349" s="51"/>
      <c r="Q349" s="50"/>
      <c r="R349" s="50"/>
      <c r="S349" s="50"/>
      <c r="T349" s="26"/>
    </row>
    <row r="350" spans="1:20" ht="20.399999999999999">
      <c r="A350" s="69" t="s">
        <v>107</v>
      </c>
      <c r="B350" s="57"/>
      <c r="C350" s="30" t="s">
        <v>106</v>
      </c>
      <c r="D350" s="48"/>
      <c r="E350" s="48"/>
      <c r="F350" s="48"/>
      <c r="G350" s="56"/>
      <c r="H350" s="56"/>
      <c r="I350" s="57"/>
      <c r="J350" s="56"/>
      <c r="K350" s="54"/>
      <c r="L350" s="55"/>
      <c r="M350" s="54"/>
      <c r="N350" s="51"/>
      <c r="O350" s="50"/>
      <c r="P350" s="51"/>
      <c r="Q350" s="50"/>
      <c r="R350" s="50"/>
      <c r="S350" s="50"/>
      <c r="T350" s="26"/>
    </row>
    <row r="351" spans="1:20" ht="20.399999999999999">
      <c r="A351" s="69"/>
      <c r="B351" s="57"/>
      <c r="C351" s="30" t="s">
        <v>105</v>
      </c>
      <c r="D351" s="48"/>
      <c r="E351" s="48"/>
      <c r="F351" s="48"/>
      <c r="G351" s="56"/>
      <c r="H351" s="56"/>
      <c r="I351" s="57"/>
      <c r="J351" s="56"/>
      <c r="K351" s="54"/>
      <c r="L351" s="55"/>
      <c r="M351" s="54"/>
      <c r="N351" s="51"/>
      <c r="O351" s="50"/>
      <c r="P351" s="51"/>
      <c r="Q351" s="50"/>
      <c r="R351" s="50"/>
      <c r="S351" s="50"/>
      <c r="T351" s="26"/>
    </row>
    <row r="352" spans="1:20" ht="20.399999999999999">
      <c r="A352" s="69" t="s">
        <v>104</v>
      </c>
      <c r="B352" s="57"/>
      <c r="C352" s="48" t="s">
        <v>103</v>
      </c>
      <c r="D352" s="48"/>
      <c r="E352" s="48"/>
      <c r="F352" s="48"/>
      <c r="G352" s="56"/>
      <c r="H352" s="56"/>
      <c r="I352" s="57"/>
      <c r="J352" s="56"/>
      <c r="K352" s="54"/>
      <c r="L352" s="55"/>
      <c r="M352" s="54"/>
      <c r="N352" s="51"/>
      <c r="O352" s="50"/>
      <c r="P352" s="51"/>
      <c r="Q352" s="50"/>
      <c r="R352" s="50"/>
      <c r="S352" s="50"/>
      <c r="T352" s="26"/>
    </row>
    <row r="353" spans="1:20" ht="20.399999999999999">
      <c r="A353" s="69"/>
      <c r="B353" s="57"/>
      <c r="C353" s="48" t="s">
        <v>102</v>
      </c>
      <c r="D353" s="48"/>
      <c r="E353" s="48"/>
      <c r="F353" s="48"/>
      <c r="G353" s="56"/>
      <c r="H353" s="56"/>
      <c r="I353" s="57"/>
      <c r="J353" s="56"/>
      <c r="K353" s="54"/>
      <c r="L353" s="55"/>
      <c r="M353" s="54"/>
      <c r="N353" s="51"/>
      <c r="O353" s="50"/>
      <c r="P353" s="51"/>
      <c r="Q353" s="50"/>
      <c r="R353" s="50"/>
      <c r="S353" s="50"/>
      <c r="T353" s="26"/>
    </row>
    <row r="354" spans="1:20" ht="20.399999999999999">
      <c r="A354" s="71"/>
      <c r="B354" s="57"/>
      <c r="C354" s="48" t="s">
        <v>101</v>
      </c>
      <c r="D354" s="48"/>
      <c r="E354" s="48"/>
      <c r="F354" s="48"/>
      <c r="G354" s="56"/>
      <c r="H354" s="56"/>
      <c r="I354" s="57"/>
      <c r="J354" s="56"/>
      <c r="K354" s="54"/>
      <c r="L354" s="55"/>
      <c r="M354" s="54"/>
      <c r="N354" s="51"/>
      <c r="O354" s="50"/>
      <c r="P354" s="51"/>
      <c r="Q354" s="50"/>
      <c r="R354" s="50"/>
      <c r="S354" s="50"/>
      <c r="T354" s="26"/>
    </row>
    <row r="355" spans="1:20" ht="20.399999999999999">
      <c r="A355" s="69" t="s">
        <v>100</v>
      </c>
      <c r="B355" s="57"/>
      <c r="C355" s="48" t="s">
        <v>99</v>
      </c>
      <c r="D355" s="48"/>
      <c r="E355" s="48"/>
      <c r="F355" s="48"/>
      <c r="G355" s="56"/>
      <c r="H355" s="56"/>
      <c r="I355" s="57"/>
      <c r="J355" s="56"/>
      <c r="K355" s="54"/>
      <c r="L355" s="55"/>
      <c r="M355" s="54"/>
      <c r="N355" s="51"/>
      <c r="O355" s="50"/>
      <c r="P355" s="51"/>
      <c r="Q355" s="50"/>
      <c r="R355" s="50"/>
      <c r="S355" s="50"/>
      <c r="T355" s="26"/>
    </row>
    <row r="356" spans="1:20" ht="20.399999999999999">
      <c r="A356" s="69" t="s">
        <v>98</v>
      </c>
      <c r="B356" s="57"/>
      <c r="C356" s="57" t="s">
        <v>97</v>
      </c>
      <c r="D356" s="48"/>
      <c r="E356" s="48"/>
      <c r="F356" s="48"/>
      <c r="G356" s="56"/>
      <c r="H356" s="56"/>
      <c r="I356" s="57"/>
      <c r="J356" s="56"/>
      <c r="K356" s="54"/>
      <c r="L356" s="55"/>
      <c r="M356" s="54"/>
      <c r="N356" s="51"/>
      <c r="O356" s="50"/>
      <c r="P356" s="51"/>
      <c r="Q356" s="50"/>
      <c r="R356" s="50"/>
      <c r="S356" s="50"/>
      <c r="T356" s="26"/>
    </row>
    <row r="357" spans="1:20" ht="20.399999999999999">
      <c r="A357" s="69"/>
      <c r="B357" s="57"/>
      <c r="C357" s="57" t="s">
        <v>96</v>
      </c>
      <c r="D357" s="48"/>
      <c r="E357" s="48"/>
      <c r="F357" s="48"/>
      <c r="G357" s="56"/>
      <c r="H357" s="56"/>
      <c r="I357" s="57"/>
      <c r="J357" s="56"/>
      <c r="K357" s="54"/>
      <c r="L357" s="55"/>
      <c r="M357" s="54"/>
      <c r="N357" s="51"/>
      <c r="O357" s="50"/>
      <c r="P357" s="51"/>
      <c r="Q357" s="50"/>
      <c r="R357" s="50"/>
      <c r="S357" s="50"/>
      <c r="T357" s="26"/>
    </row>
    <row r="358" spans="1:20" ht="20.399999999999999">
      <c r="A358" s="69"/>
      <c r="B358" s="57"/>
      <c r="C358" s="57" t="s">
        <v>95</v>
      </c>
      <c r="D358" s="48"/>
      <c r="E358" s="48"/>
      <c r="F358" s="48"/>
      <c r="G358" s="56"/>
      <c r="H358" s="56"/>
      <c r="I358" s="57"/>
      <c r="J358" s="56"/>
      <c r="K358" s="54"/>
      <c r="L358" s="55"/>
      <c r="M358" s="54"/>
      <c r="N358" s="51"/>
      <c r="O358" s="50"/>
      <c r="P358" s="51"/>
      <c r="Q358" s="50"/>
      <c r="R358" s="50"/>
      <c r="S358" s="50"/>
      <c r="T358" s="26"/>
    </row>
    <row r="359" spans="1:20" ht="20.399999999999999">
      <c r="A359" s="69" t="s">
        <v>94</v>
      </c>
      <c r="B359" s="57"/>
      <c r="C359" s="48" t="s">
        <v>93</v>
      </c>
      <c r="D359" s="48"/>
      <c r="E359" s="48"/>
      <c r="F359" s="48"/>
      <c r="G359" s="56"/>
      <c r="H359" s="56"/>
      <c r="I359" s="57"/>
      <c r="J359" s="56"/>
      <c r="K359" s="54"/>
      <c r="L359" s="55"/>
      <c r="M359" s="54"/>
      <c r="N359" s="51"/>
      <c r="O359" s="50"/>
      <c r="P359" s="51"/>
      <c r="Q359" s="50"/>
      <c r="R359" s="50"/>
      <c r="S359" s="50"/>
      <c r="T359" s="26"/>
    </row>
    <row r="360" spans="1:20" ht="20.399999999999999">
      <c r="A360" s="69"/>
      <c r="B360" s="57"/>
      <c r="C360" s="48" t="s">
        <v>92</v>
      </c>
      <c r="D360" s="48"/>
      <c r="E360" s="48"/>
      <c r="F360" s="48"/>
      <c r="G360" s="56"/>
      <c r="H360" s="56"/>
      <c r="I360" s="57"/>
      <c r="J360" s="56"/>
      <c r="K360" s="54"/>
      <c r="L360" s="55"/>
      <c r="M360" s="54"/>
      <c r="N360" s="51"/>
      <c r="O360" s="50"/>
      <c r="P360" s="51"/>
      <c r="Q360" s="50"/>
      <c r="R360" s="50"/>
      <c r="S360" s="50"/>
      <c r="T360" s="26"/>
    </row>
    <row r="361" spans="1:20" ht="20.399999999999999">
      <c r="A361" s="69" t="s">
        <v>91</v>
      </c>
      <c r="B361" s="57"/>
      <c r="C361" s="48" t="s">
        <v>90</v>
      </c>
      <c r="D361" s="48"/>
      <c r="E361" s="48"/>
      <c r="F361" s="48"/>
      <c r="G361" s="56"/>
      <c r="H361" s="70"/>
      <c r="I361" s="57"/>
      <c r="J361" s="70"/>
      <c r="K361" s="54"/>
      <c r="L361" s="55"/>
      <c r="M361" s="54"/>
      <c r="N361" s="51"/>
      <c r="O361" s="50"/>
      <c r="P361" s="51"/>
      <c r="Q361" s="50"/>
      <c r="R361" s="50"/>
      <c r="S361" s="50"/>
      <c r="T361" s="26"/>
    </row>
    <row r="362" spans="1:20" ht="20.399999999999999">
      <c r="A362" s="69" t="s">
        <v>89</v>
      </c>
      <c r="B362" s="57"/>
      <c r="C362" s="48" t="s">
        <v>88</v>
      </c>
      <c r="D362" s="48"/>
      <c r="E362" s="48"/>
      <c r="F362" s="48"/>
      <c r="G362" s="56"/>
      <c r="H362" s="56"/>
      <c r="I362" s="57"/>
      <c r="J362" s="56"/>
      <c r="K362" s="54"/>
      <c r="L362" s="55"/>
      <c r="M362" s="54"/>
      <c r="N362" s="51"/>
      <c r="O362" s="50"/>
      <c r="P362" s="51"/>
      <c r="Q362" s="50"/>
      <c r="R362" s="50"/>
      <c r="S362" s="50"/>
      <c r="T362" s="26"/>
    </row>
    <row r="363" spans="1:20" ht="20.399999999999999">
      <c r="A363" s="32"/>
      <c r="B363" s="57"/>
      <c r="C363" s="48" t="s">
        <v>87</v>
      </c>
      <c r="D363" s="48"/>
      <c r="E363" s="48"/>
      <c r="F363" s="48"/>
      <c r="G363" s="56"/>
      <c r="H363" s="56"/>
      <c r="I363" s="57"/>
      <c r="J363" s="56"/>
      <c r="K363" s="54"/>
      <c r="L363" s="55"/>
      <c r="M363" s="54"/>
      <c r="N363" s="51"/>
      <c r="O363" s="50"/>
      <c r="P363" s="51"/>
      <c r="Q363" s="50"/>
      <c r="R363" s="50"/>
      <c r="S363" s="50"/>
      <c r="T363" s="26"/>
    </row>
    <row r="364" spans="1:20" ht="20.399999999999999">
      <c r="A364" s="32"/>
      <c r="B364" s="32"/>
      <c r="C364" s="48" t="s">
        <v>86</v>
      </c>
      <c r="D364" s="48"/>
      <c r="E364" s="48"/>
      <c r="F364" s="48"/>
      <c r="G364" s="56"/>
      <c r="H364" s="56"/>
      <c r="I364" s="57"/>
      <c r="J364" s="56"/>
      <c r="K364" s="54"/>
      <c r="L364" s="55"/>
      <c r="M364" s="54"/>
      <c r="N364" s="51"/>
      <c r="O364" s="50"/>
      <c r="P364" s="51"/>
      <c r="Q364" s="50"/>
      <c r="R364" s="50"/>
      <c r="S364" s="50"/>
      <c r="T364" s="26"/>
    </row>
    <row r="365" spans="1:20" ht="20.399999999999999">
      <c r="A365" s="66" t="s">
        <v>85</v>
      </c>
      <c r="B365" s="32"/>
      <c r="C365" s="48" t="s">
        <v>84</v>
      </c>
      <c r="D365" s="48"/>
      <c r="E365" s="48"/>
      <c r="F365" s="48"/>
      <c r="G365" s="56"/>
      <c r="H365" s="56"/>
      <c r="I365" s="57"/>
      <c r="J365" s="56"/>
      <c r="K365" s="54"/>
      <c r="L365" s="55"/>
      <c r="M365" s="54"/>
      <c r="N365" s="51"/>
      <c r="O365" s="50"/>
      <c r="P365" s="51"/>
      <c r="Q365" s="50"/>
      <c r="R365" s="50"/>
      <c r="S365" s="50"/>
      <c r="T365" s="26"/>
    </row>
    <row r="366" spans="1:20" ht="20.399999999999999">
      <c r="A366" s="32"/>
      <c r="B366" s="32"/>
      <c r="C366" s="48" t="s">
        <v>83</v>
      </c>
      <c r="D366" s="65"/>
      <c r="E366" s="48"/>
      <c r="F366" s="48"/>
      <c r="G366" s="56"/>
      <c r="H366" s="56"/>
      <c r="I366" s="57"/>
      <c r="J366" s="56"/>
      <c r="K366" s="54"/>
      <c r="L366" s="68"/>
      <c r="M366" s="54"/>
      <c r="N366" s="51"/>
      <c r="O366" s="50"/>
      <c r="P366" s="51"/>
      <c r="Q366" s="50"/>
      <c r="R366" s="50"/>
      <c r="S366" s="50"/>
      <c r="T366" s="26"/>
    </row>
    <row r="367" spans="1:20" ht="20.399999999999999">
      <c r="A367" s="32"/>
      <c r="B367" s="32"/>
      <c r="C367" s="48" t="s">
        <v>82</v>
      </c>
      <c r="D367" s="48"/>
      <c r="E367" s="48"/>
      <c r="F367" s="48"/>
      <c r="G367" s="57"/>
      <c r="H367" s="57"/>
      <c r="I367" s="57"/>
      <c r="J367" s="56"/>
      <c r="K367" s="54"/>
      <c r="L367" s="55"/>
      <c r="M367" s="54"/>
      <c r="N367" s="53"/>
      <c r="O367" s="52"/>
      <c r="P367" s="51"/>
      <c r="Q367" s="50"/>
      <c r="R367" s="50"/>
      <c r="S367" s="50"/>
      <c r="T367" s="26"/>
    </row>
    <row r="368" spans="1:20" ht="20.399999999999999">
      <c r="A368" s="32"/>
      <c r="B368" s="32"/>
      <c r="C368" s="48" t="s">
        <v>81</v>
      </c>
      <c r="D368" s="48"/>
      <c r="E368" s="65"/>
      <c r="F368" s="48"/>
      <c r="G368" s="57"/>
      <c r="H368" s="57"/>
      <c r="I368" s="57"/>
      <c r="J368" s="56"/>
      <c r="K368" s="54"/>
      <c r="L368" s="55"/>
      <c r="M368" s="54"/>
      <c r="N368" s="53"/>
      <c r="O368" s="52"/>
      <c r="P368" s="51"/>
      <c r="Q368" s="50"/>
      <c r="R368" s="50"/>
      <c r="S368" s="50"/>
      <c r="T368" s="26"/>
    </row>
    <row r="369" spans="1:20" ht="20.399999999999999">
      <c r="A369" s="67" t="s">
        <v>80</v>
      </c>
      <c r="B369" s="43"/>
      <c r="C369" s="38" t="s">
        <v>79</v>
      </c>
      <c r="D369" s="48"/>
      <c r="E369" s="65"/>
      <c r="F369" s="48"/>
      <c r="G369" s="48"/>
      <c r="H369" s="48"/>
      <c r="I369" s="48"/>
      <c r="J369" s="63"/>
      <c r="K369" s="62"/>
      <c r="L369" s="55"/>
      <c r="M369" s="54"/>
      <c r="N369" s="53"/>
      <c r="O369" s="52"/>
      <c r="P369" s="51"/>
      <c r="Q369" s="50"/>
      <c r="R369" s="50"/>
      <c r="S369" s="50"/>
      <c r="T369" s="26"/>
    </row>
    <row r="370" spans="1:20" ht="20.399999999999999">
      <c r="A370" s="67" t="s">
        <v>78</v>
      </c>
      <c r="B370" s="43"/>
      <c r="C370" s="48" t="s">
        <v>77</v>
      </c>
      <c r="D370" s="48"/>
      <c r="E370" s="65"/>
      <c r="F370" s="48"/>
      <c r="G370" s="48"/>
      <c r="H370" s="48"/>
      <c r="I370" s="48"/>
      <c r="J370" s="63"/>
      <c r="K370" s="62"/>
      <c r="L370" s="55"/>
      <c r="M370" s="54"/>
      <c r="N370" s="53"/>
      <c r="O370" s="52"/>
      <c r="P370" s="51"/>
      <c r="Q370" s="50"/>
      <c r="R370" s="50"/>
      <c r="S370" s="50"/>
      <c r="T370" s="26"/>
    </row>
    <row r="371" spans="1:20" ht="20.399999999999999">
      <c r="A371" s="67" t="s">
        <v>76</v>
      </c>
      <c r="B371" s="43"/>
      <c r="C371" s="48" t="s">
        <v>75</v>
      </c>
      <c r="D371" s="48"/>
      <c r="E371" s="65"/>
      <c r="F371" s="48"/>
      <c r="G371" s="48"/>
      <c r="H371" s="48"/>
      <c r="I371" s="48"/>
      <c r="J371" s="63"/>
      <c r="K371" s="62"/>
      <c r="L371" s="55"/>
      <c r="M371" s="54"/>
      <c r="N371" s="53"/>
      <c r="O371" s="52"/>
      <c r="P371" s="51"/>
      <c r="Q371" s="50"/>
      <c r="R371" s="50"/>
      <c r="S371" s="50"/>
      <c r="T371" s="26"/>
    </row>
    <row r="372" spans="1:20" ht="20.399999999999999">
      <c r="A372" s="32"/>
      <c r="B372" s="32"/>
      <c r="C372" s="48" t="s">
        <v>74</v>
      </c>
      <c r="D372" s="48"/>
      <c r="E372" s="65"/>
      <c r="F372" s="48"/>
      <c r="G372" s="48"/>
      <c r="H372" s="48"/>
      <c r="I372" s="48"/>
      <c r="J372" s="63"/>
      <c r="K372" s="54"/>
      <c r="L372" s="55"/>
      <c r="M372" s="54"/>
      <c r="N372" s="53"/>
      <c r="O372" s="52"/>
      <c r="P372" s="51"/>
      <c r="Q372" s="50"/>
      <c r="R372" s="50"/>
      <c r="S372" s="50"/>
      <c r="T372" s="26"/>
    </row>
    <row r="373" spans="1:20" ht="20.399999999999999">
      <c r="A373" s="32"/>
      <c r="B373" s="32"/>
      <c r="C373" s="48" t="s">
        <v>73</v>
      </c>
      <c r="D373" s="48"/>
      <c r="E373" s="65"/>
      <c r="F373" s="48"/>
      <c r="G373" s="48"/>
      <c r="H373" s="48"/>
      <c r="I373" s="48"/>
      <c r="J373" s="63"/>
      <c r="K373" s="54"/>
      <c r="L373" s="55"/>
      <c r="M373" s="54"/>
      <c r="N373" s="53"/>
      <c r="O373" s="52"/>
      <c r="P373" s="51"/>
      <c r="Q373" s="50"/>
      <c r="R373" s="50"/>
      <c r="S373" s="50"/>
      <c r="T373" s="26"/>
    </row>
    <row r="374" spans="1:20" ht="20.399999999999999">
      <c r="A374" s="66" t="s">
        <v>72</v>
      </c>
      <c r="B374" s="32"/>
      <c r="C374" s="30" t="s">
        <v>71</v>
      </c>
      <c r="D374" s="48"/>
      <c r="E374" s="65"/>
      <c r="F374" s="48"/>
      <c r="G374" s="57"/>
      <c r="H374" s="57"/>
      <c r="I374" s="57"/>
      <c r="J374" s="56"/>
      <c r="K374" s="54"/>
      <c r="L374" s="55"/>
      <c r="M374" s="54"/>
      <c r="N374" s="53"/>
      <c r="O374" s="52"/>
      <c r="P374" s="51"/>
      <c r="Q374" s="50"/>
      <c r="R374" s="50"/>
      <c r="S374" s="50"/>
      <c r="T374" s="26"/>
    </row>
    <row r="375" spans="1:20" ht="20.399999999999999">
      <c r="A375" s="32"/>
      <c r="B375" s="32"/>
      <c r="C375" s="48" t="s">
        <v>70</v>
      </c>
      <c r="D375" s="48"/>
      <c r="E375" s="58"/>
      <c r="F375" s="48"/>
      <c r="G375" s="57"/>
      <c r="H375" s="57"/>
      <c r="I375" s="57"/>
      <c r="J375" s="56"/>
      <c r="K375" s="54"/>
      <c r="L375" s="55"/>
      <c r="M375" s="54"/>
      <c r="N375" s="53"/>
      <c r="O375" s="52"/>
      <c r="P375" s="51"/>
      <c r="Q375" s="50"/>
      <c r="R375" s="50"/>
      <c r="S375" s="50"/>
      <c r="T375" s="26"/>
    </row>
    <row r="376" spans="1:20" ht="20.399999999999999">
      <c r="A376" s="32"/>
      <c r="B376" s="32"/>
      <c r="C376" s="48" t="s">
        <v>69</v>
      </c>
      <c r="D376" s="48"/>
      <c r="E376" s="64"/>
      <c r="F376" s="48"/>
      <c r="G376" s="48"/>
      <c r="H376" s="48"/>
      <c r="I376" s="48"/>
      <c r="J376" s="63"/>
      <c r="K376" s="62"/>
      <c r="L376" s="61"/>
      <c r="M376" s="54"/>
      <c r="N376" s="53"/>
      <c r="O376" s="52"/>
      <c r="P376" s="51"/>
      <c r="Q376" s="50"/>
      <c r="R376" s="50"/>
      <c r="S376" s="50"/>
      <c r="T376" s="26"/>
    </row>
    <row r="377" spans="1:20" ht="20.399999999999999">
      <c r="A377" s="60" t="s">
        <v>68</v>
      </c>
      <c r="B377" s="59"/>
      <c r="C377" s="48" t="s">
        <v>67</v>
      </c>
      <c r="D377" s="48"/>
      <c r="E377" s="58"/>
      <c r="F377" s="48"/>
      <c r="G377" s="57"/>
      <c r="H377" s="57"/>
      <c r="I377" s="57"/>
      <c r="J377" s="56"/>
      <c r="K377" s="54"/>
      <c r="L377" s="55"/>
      <c r="M377" s="54"/>
      <c r="N377" s="53"/>
      <c r="O377" s="52"/>
      <c r="P377" s="51"/>
      <c r="Q377" s="50"/>
      <c r="R377" s="50"/>
      <c r="S377" s="50"/>
      <c r="T377" s="26"/>
    </row>
    <row r="378" spans="1:20" ht="20.399999999999999">
      <c r="A378" s="60"/>
      <c r="B378" s="59"/>
      <c r="C378" s="48" t="s">
        <v>66</v>
      </c>
      <c r="D378" s="48"/>
      <c r="E378" s="58"/>
      <c r="F378" s="48"/>
      <c r="G378" s="57"/>
      <c r="H378" s="57"/>
      <c r="I378" s="57"/>
      <c r="J378" s="56"/>
      <c r="K378" s="54"/>
      <c r="L378" s="55"/>
      <c r="M378" s="54"/>
      <c r="N378" s="53"/>
      <c r="O378" s="52"/>
      <c r="P378" s="51"/>
      <c r="Q378" s="50"/>
      <c r="R378" s="50"/>
      <c r="S378" s="50"/>
      <c r="T378" s="26"/>
    </row>
    <row r="379" spans="1:20" ht="20.399999999999999">
      <c r="A379" s="60"/>
      <c r="B379" s="59"/>
      <c r="C379" s="48" t="s">
        <v>65</v>
      </c>
      <c r="D379" s="48"/>
      <c r="E379" s="58"/>
      <c r="F379" s="48"/>
      <c r="G379" s="57"/>
      <c r="H379" s="57"/>
      <c r="I379" s="57"/>
      <c r="J379" s="56"/>
      <c r="K379" s="54"/>
      <c r="L379" s="55"/>
      <c r="M379" s="54"/>
      <c r="N379" s="53"/>
      <c r="O379" s="52"/>
      <c r="P379" s="51"/>
      <c r="Q379" s="50"/>
      <c r="R379" s="50"/>
      <c r="S379" s="50"/>
      <c r="T379" s="26"/>
    </row>
    <row r="380" spans="1:20" ht="20.399999999999999">
      <c r="A380" s="60"/>
      <c r="B380" s="59"/>
      <c r="C380" s="48" t="s">
        <v>64</v>
      </c>
      <c r="D380" s="48"/>
      <c r="E380" s="58"/>
      <c r="F380" s="48"/>
      <c r="G380" s="57"/>
      <c r="H380" s="57"/>
      <c r="I380" s="57"/>
      <c r="J380" s="56"/>
      <c r="K380" s="54"/>
      <c r="L380" s="55"/>
      <c r="M380" s="54"/>
      <c r="N380" s="53"/>
      <c r="O380" s="52"/>
      <c r="P380" s="51"/>
      <c r="Q380" s="50"/>
      <c r="R380" s="50"/>
      <c r="S380" s="50"/>
      <c r="T380" s="26"/>
    </row>
    <row r="381" spans="1:20" ht="20.100000000000001" customHeight="1">
      <c r="A381" s="49" t="s">
        <v>63</v>
      </c>
      <c r="B381" s="28"/>
      <c r="C381" s="30" t="s">
        <v>62</v>
      </c>
      <c r="D381" s="28"/>
      <c r="E381" s="33"/>
      <c r="F381" s="33"/>
      <c r="G381" s="33"/>
      <c r="H381" s="33"/>
      <c r="I381" s="28"/>
      <c r="J381" s="33"/>
      <c r="K381" s="28"/>
      <c r="L381" s="33"/>
      <c r="M381" s="28"/>
      <c r="N381" s="27"/>
      <c r="O381" s="26"/>
      <c r="P381" s="27"/>
      <c r="Q381" s="26"/>
      <c r="R381" s="26"/>
      <c r="S381" s="26"/>
      <c r="T381" s="26"/>
    </row>
    <row r="382" spans="1:20" ht="20.100000000000001" customHeight="1">
      <c r="A382" s="47"/>
      <c r="B382" s="40"/>
      <c r="C382" s="48" t="s">
        <v>61</v>
      </c>
      <c r="D382" s="40"/>
      <c r="E382" s="39"/>
      <c r="F382" s="39"/>
      <c r="G382" s="39"/>
      <c r="H382" s="39"/>
      <c r="I382" s="40"/>
      <c r="J382" s="39"/>
      <c r="K382" s="40"/>
      <c r="L382" s="39"/>
      <c r="M382" s="28"/>
      <c r="N382" s="27"/>
      <c r="O382" s="26"/>
      <c r="P382" s="27"/>
      <c r="Q382" s="26"/>
      <c r="R382" s="26"/>
      <c r="S382" s="26"/>
      <c r="T382" s="26"/>
    </row>
    <row r="383" spans="1:20" ht="20.100000000000001" customHeight="1">
      <c r="A383" s="47" t="s">
        <v>60</v>
      </c>
      <c r="B383" s="40"/>
      <c r="C383" s="30" t="s">
        <v>59</v>
      </c>
      <c r="D383" s="40"/>
      <c r="E383" s="39"/>
      <c r="F383" s="39"/>
      <c r="G383" s="39"/>
      <c r="H383" s="39"/>
      <c r="I383" s="40"/>
      <c r="J383" s="39"/>
      <c r="K383" s="40"/>
      <c r="L383" s="39"/>
      <c r="M383" s="28"/>
      <c r="N383" s="27"/>
      <c r="O383" s="26"/>
      <c r="P383" s="27"/>
      <c r="Q383" s="26"/>
      <c r="R383" s="26"/>
      <c r="S383" s="26"/>
      <c r="T383" s="26"/>
    </row>
    <row r="384" spans="1:20" ht="20.100000000000001" customHeight="1">
      <c r="A384" s="47" t="s">
        <v>58</v>
      </c>
      <c r="B384" s="45"/>
      <c r="C384" s="329" t="s">
        <v>57</v>
      </c>
      <c r="D384" s="330"/>
      <c r="E384" s="330"/>
      <c r="F384" s="330"/>
      <c r="G384" s="330"/>
      <c r="H384" s="330"/>
      <c r="I384" s="330"/>
      <c r="J384" s="330"/>
      <c r="K384" s="330"/>
      <c r="L384" s="330"/>
      <c r="M384" s="28"/>
      <c r="N384" s="27"/>
      <c r="O384" s="26"/>
      <c r="P384" s="27"/>
      <c r="Q384" s="26"/>
      <c r="R384" s="26"/>
      <c r="S384" s="26"/>
      <c r="T384" s="26"/>
    </row>
    <row r="385" spans="1:20" ht="20.100000000000001" customHeight="1">
      <c r="A385" s="46"/>
      <c r="B385" s="45"/>
      <c r="C385" s="329" t="s">
        <v>56</v>
      </c>
      <c r="D385" s="330"/>
      <c r="E385" s="330"/>
      <c r="F385" s="330"/>
      <c r="G385" s="330"/>
      <c r="H385" s="330"/>
      <c r="I385" s="330"/>
      <c r="J385" s="330"/>
      <c r="K385" s="330"/>
      <c r="L385" s="330"/>
      <c r="M385" s="28"/>
      <c r="N385" s="27"/>
      <c r="O385" s="26"/>
      <c r="P385" s="27"/>
      <c r="Q385" s="26"/>
      <c r="R385" s="26"/>
      <c r="S385" s="26"/>
      <c r="T385" s="26"/>
    </row>
    <row r="386" spans="1:20" ht="20.100000000000001" customHeight="1">
      <c r="A386" s="46"/>
      <c r="B386" s="45"/>
      <c r="C386" s="329" t="s">
        <v>55</v>
      </c>
      <c r="D386" s="330"/>
      <c r="E386" s="330"/>
      <c r="F386" s="330"/>
      <c r="G386" s="330"/>
      <c r="H386" s="330"/>
      <c r="I386" s="330"/>
      <c r="J386" s="330"/>
      <c r="K386" s="330"/>
      <c r="L386" s="330"/>
      <c r="M386" s="28"/>
      <c r="N386" s="27"/>
      <c r="O386" s="26"/>
      <c r="P386" s="27"/>
      <c r="Q386" s="26"/>
      <c r="R386" s="26"/>
      <c r="S386" s="26"/>
      <c r="T386" s="26"/>
    </row>
    <row r="387" spans="1:20" ht="20.100000000000001" customHeight="1">
      <c r="A387" s="46"/>
      <c r="B387" s="45"/>
      <c r="C387" s="329" t="s">
        <v>54</v>
      </c>
      <c r="D387" s="330"/>
      <c r="E387" s="330"/>
      <c r="F387" s="330"/>
      <c r="G387" s="330"/>
      <c r="H387" s="330"/>
      <c r="I387" s="330"/>
      <c r="J387" s="330"/>
      <c r="K387" s="330"/>
      <c r="L387" s="330"/>
      <c r="M387" s="28"/>
      <c r="N387" s="27"/>
      <c r="O387" s="26"/>
      <c r="P387" s="27"/>
      <c r="Q387" s="26"/>
      <c r="R387" s="26"/>
      <c r="S387" s="26"/>
      <c r="T387" s="26"/>
    </row>
    <row r="388" spans="1:20" ht="19.5" customHeight="1">
      <c r="A388" s="44" t="s">
        <v>53</v>
      </c>
      <c r="B388" s="43"/>
      <c r="C388" s="30" t="s">
        <v>52</v>
      </c>
      <c r="D388" s="42"/>
      <c r="E388" s="41"/>
      <c r="F388" s="41"/>
      <c r="G388" s="41"/>
      <c r="H388" s="41"/>
      <c r="I388" s="42"/>
      <c r="J388" s="41"/>
      <c r="K388" s="42"/>
      <c r="L388" s="41"/>
      <c r="M388" s="28"/>
      <c r="N388" s="27"/>
      <c r="O388" s="26"/>
      <c r="P388" s="27"/>
      <c r="Q388" s="26"/>
      <c r="R388" s="26"/>
      <c r="S388" s="26"/>
      <c r="T388" s="26"/>
    </row>
    <row r="389" spans="1:20" ht="19.5" customHeight="1">
      <c r="A389" s="32"/>
      <c r="B389" s="32"/>
      <c r="C389" s="30" t="s">
        <v>51</v>
      </c>
      <c r="D389" s="40"/>
      <c r="E389" s="39"/>
      <c r="F389" s="39"/>
      <c r="G389" s="39"/>
      <c r="H389" s="39"/>
      <c r="I389" s="40"/>
      <c r="J389" s="39"/>
      <c r="K389" s="40"/>
      <c r="L389" s="39"/>
      <c r="M389" s="28"/>
      <c r="N389" s="27"/>
      <c r="O389" s="26"/>
      <c r="P389" s="27"/>
      <c r="Q389" s="26"/>
      <c r="R389" s="26"/>
      <c r="S389" s="26"/>
      <c r="T389" s="26"/>
    </row>
    <row r="390" spans="1:20" ht="19.5" customHeight="1">
      <c r="A390" s="32"/>
      <c r="B390" s="32"/>
      <c r="C390" s="30" t="s">
        <v>50</v>
      </c>
      <c r="D390" s="35"/>
      <c r="E390" s="35"/>
      <c r="F390" s="35"/>
      <c r="G390" s="35"/>
      <c r="H390" s="35"/>
      <c r="I390" s="35"/>
      <c r="J390" s="36"/>
      <c r="K390" s="35"/>
      <c r="L390" s="38"/>
      <c r="M390" s="37"/>
      <c r="N390" s="27"/>
      <c r="O390" s="26"/>
      <c r="P390" s="27"/>
      <c r="Q390" s="26"/>
      <c r="R390" s="26"/>
      <c r="S390" s="26"/>
      <c r="T390" s="26"/>
    </row>
    <row r="391" spans="1:20" ht="19.5" customHeight="1">
      <c r="A391" s="31" t="s">
        <v>49</v>
      </c>
      <c r="B391" s="32"/>
      <c r="C391" s="30" t="s">
        <v>48</v>
      </c>
      <c r="D391" s="35"/>
      <c r="E391" s="35"/>
      <c r="F391" s="35"/>
      <c r="G391" s="35"/>
      <c r="H391" s="35"/>
      <c r="I391" s="35"/>
      <c r="J391" s="36"/>
      <c r="K391" s="35"/>
      <c r="L391" s="35"/>
      <c r="M391" s="34"/>
      <c r="N391" s="27"/>
      <c r="O391" s="26"/>
      <c r="P391" s="27"/>
      <c r="Q391" s="26"/>
      <c r="R391" s="26"/>
      <c r="S391" s="26"/>
      <c r="T391" s="26"/>
    </row>
    <row r="392" spans="1:20" ht="19.5" customHeight="1">
      <c r="A392" s="32"/>
      <c r="B392" s="32"/>
      <c r="C392" s="30" t="s">
        <v>47</v>
      </c>
      <c r="D392" s="28"/>
      <c r="E392" s="28"/>
      <c r="F392" s="28"/>
      <c r="G392" s="28"/>
      <c r="H392" s="28"/>
      <c r="I392" s="28"/>
      <c r="J392" s="33"/>
      <c r="K392" s="28"/>
      <c r="L392" s="28"/>
      <c r="M392" s="28"/>
      <c r="N392" s="26"/>
      <c r="O392" s="26"/>
      <c r="P392" s="27"/>
      <c r="Q392" s="26"/>
      <c r="R392" s="26"/>
      <c r="S392" s="26"/>
      <c r="T392" s="26"/>
    </row>
    <row r="393" spans="1:20" ht="19.5" customHeight="1">
      <c r="A393" s="32"/>
      <c r="B393" s="32"/>
      <c r="C393" s="30" t="s">
        <v>46</v>
      </c>
      <c r="D393" s="28"/>
      <c r="E393" s="28"/>
      <c r="F393" s="28"/>
      <c r="G393" s="28"/>
      <c r="H393" s="28"/>
      <c r="I393" s="28"/>
      <c r="J393" s="28"/>
      <c r="K393" s="28"/>
      <c r="L393" s="28"/>
      <c r="M393" s="28"/>
      <c r="N393" s="26"/>
      <c r="O393" s="26"/>
      <c r="P393" s="27"/>
      <c r="Q393" s="26"/>
      <c r="R393" s="26"/>
      <c r="S393" s="26"/>
      <c r="T393" s="26"/>
    </row>
    <row r="394" spans="1:20" ht="15" customHeight="1">
      <c r="A394" s="31" t="s">
        <v>45</v>
      </c>
      <c r="B394" s="28"/>
      <c r="C394" s="30" t="s">
        <v>44</v>
      </c>
      <c r="D394" s="28"/>
      <c r="E394" s="28"/>
      <c r="F394" s="28"/>
      <c r="G394" s="28"/>
      <c r="H394" s="28"/>
      <c r="I394" s="28"/>
      <c r="J394" s="28"/>
      <c r="K394" s="28"/>
      <c r="L394" s="28"/>
      <c r="M394" s="28"/>
      <c r="N394" s="26"/>
      <c r="O394" s="26"/>
      <c r="P394" s="27"/>
      <c r="Q394" s="26"/>
      <c r="R394" s="26"/>
      <c r="S394" s="26"/>
      <c r="T394" s="26"/>
    </row>
    <row r="395" spans="1:20" ht="15" customHeight="1">
      <c r="A395" s="29"/>
      <c r="B395" s="28"/>
      <c r="C395" s="28"/>
      <c r="D395" s="28"/>
      <c r="E395" s="28"/>
      <c r="F395" s="28"/>
      <c r="G395" s="28"/>
      <c r="H395" s="28"/>
      <c r="I395" s="28"/>
      <c r="J395" s="28"/>
      <c r="K395" s="28"/>
      <c r="L395" s="28"/>
      <c r="M395" s="28"/>
      <c r="N395" s="26"/>
      <c r="O395" s="26"/>
      <c r="P395" s="27"/>
      <c r="Q395" s="26"/>
      <c r="R395" s="26"/>
      <c r="S395" s="26"/>
      <c r="T395" s="26"/>
    </row>
    <row r="396" spans="1:20" ht="15" customHeight="1">
      <c r="A396" s="29"/>
      <c r="B396" s="28"/>
      <c r="C396" s="28"/>
      <c r="D396" s="28"/>
      <c r="E396" s="28"/>
      <c r="F396" s="28"/>
      <c r="G396" s="28"/>
      <c r="H396" s="28"/>
      <c r="I396" s="28"/>
      <c r="J396" s="28"/>
      <c r="K396" s="28"/>
      <c r="L396" s="28"/>
      <c r="M396" s="28"/>
      <c r="N396" s="26"/>
      <c r="O396" s="26"/>
      <c r="P396" s="27"/>
      <c r="Q396" s="26"/>
      <c r="R396" s="26"/>
      <c r="S396" s="26"/>
      <c r="T396" s="26"/>
    </row>
    <row r="397" spans="1:20" ht="15" customHeight="1">
      <c r="A397" s="29"/>
      <c r="B397" s="28"/>
      <c r="C397" s="28"/>
      <c r="D397" s="28"/>
      <c r="E397" s="28"/>
      <c r="F397" s="28"/>
      <c r="G397" s="28"/>
      <c r="H397" s="28"/>
      <c r="I397" s="28"/>
      <c r="J397" s="28"/>
      <c r="K397" s="28"/>
      <c r="L397" s="28"/>
      <c r="M397" s="28"/>
      <c r="N397" s="26"/>
      <c r="O397" s="26"/>
      <c r="P397" s="27"/>
      <c r="Q397" s="26"/>
      <c r="R397" s="26"/>
      <c r="S397" s="26"/>
      <c r="T397" s="26"/>
    </row>
    <row r="398" spans="1:20" ht="15" customHeight="1">
      <c r="A398" s="29"/>
      <c r="B398" s="28"/>
      <c r="C398" s="28"/>
      <c r="D398" s="28"/>
      <c r="E398" s="28"/>
      <c r="F398" s="28"/>
      <c r="G398" s="28"/>
      <c r="H398" s="28"/>
      <c r="I398" s="28"/>
      <c r="J398" s="28"/>
      <c r="K398" s="28"/>
      <c r="L398" s="28"/>
      <c r="M398" s="28"/>
      <c r="N398" s="26"/>
      <c r="O398" s="26"/>
      <c r="P398" s="27"/>
      <c r="Q398" s="26"/>
      <c r="R398" s="26"/>
      <c r="S398" s="26"/>
      <c r="T398" s="26"/>
    </row>
    <row r="399" spans="1:20" ht="15" customHeight="1">
      <c r="A399" s="29"/>
      <c r="B399" s="28"/>
      <c r="C399" s="28"/>
      <c r="D399" s="28"/>
      <c r="E399" s="28"/>
      <c r="F399" s="28"/>
      <c r="G399" s="28"/>
      <c r="H399" s="28"/>
      <c r="I399" s="28"/>
      <c r="J399" s="28"/>
      <c r="K399" s="28"/>
      <c r="L399" s="28"/>
      <c r="M399" s="28"/>
      <c r="N399" s="26"/>
      <c r="O399" s="26"/>
      <c r="P399" s="27"/>
      <c r="Q399" s="26"/>
      <c r="R399" s="26"/>
      <c r="S399" s="26"/>
      <c r="T399" s="26"/>
    </row>
    <row r="400" spans="1:20" ht="15" customHeight="1">
      <c r="A400" s="29"/>
      <c r="B400" s="28"/>
      <c r="C400" s="28"/>
      <c r="D400" s="28"/>
      <c r="E400" s="28"/>
      <c r="F400" s="28"/>
      <c r="G400" s="28"/>
      <c r="H400" s="28"/>
      <c r="I400" s="28"/>
      <c r="J400" s="28"/>
      <c r="K400" s="28"/>
      <c r="L400" s="28"/>
      <c r="M400" s="28"/>
      <c r="N400" s="26"/>
      <c r="O400" s="26"/>
      <c r="P400" s="27"/>
      <c r="Q400" s="26"/>
      <c r="R400" s="26"/>
      <c r="S400" s="26"/>
      <c r="T400" s="26"/>
    </row>
    <row r="401" spans="1:20" ht="15" customHeight="1">
      <c r="A401" s="29"/>
      <c r="B401" s="28"/>
      <c r="C401" s="28"/>
      <c r="D401" s="28"/>
      <c r="E401" s="28"/>
      <c r="F401" s="28"/>
      <c r="G401" s="28"/>
      <c r="H401" s="28"/>
      <c r="I401" s="28"/>
      <c r="J401" s="28"/>
      <c r="K401" s="28"/>
      <c r="L401" s="28"/>
      <c r="M401" s="28"/>
      <c r="N401" s="26"/>
      <c r="O401" s="26"/>
      <c r="P401" s="27"/>
      <c r="Q401" s="26"/>
      <c r="R401" s="26"/>
      <c r="S401" s="26"/>
      <c r="T401" s="26"/>
    </row>
    <row r="402" spans="1:20" ht="15" customHeight="1">
      <c r="A402" s="29"/>
      <c r="B402" s="28"/>
      <c r="C402" s="28"/>
      <c r="D402" s="28"/>
      <c r="E402" s="28"/>
      <c r="F402" s="28"/>
      <c r="G402" s="28"/>
      <c r="H402" s="28"/>
      <c r="I402" s="28"/>
      <c r="J402" s="28"/>
      <c r="K402" s="28"/>
      <c r="L402" s="28"/>
      <c r="M402" s="28"/>
      <c r="N402" s="26"/>
      <c r="O402" s="26"/>
      <c r="P402" s="27"/>
      <c r="Q402" s="26"/>
      <c r="R402" s="26"/>
      <c r="S402" s="26"/>
      <c r="T402" s="26"/>
    </row>
    <row r="403" spans="1:20" ht="15" customHeight="1">
      <c r="A403" s="29"/>
      <c r="B403" s="28"/>
      <c r="C403" s="28"/>
      <c r="D403" s="28"/>
      <c r="E403" s="28"/>
      <c r="F403" s="28"/>
      <c r="G403" s="28"/>
      <c r="H403" s="28"/>
      <c r="I403" s="28"/>
      <c r="J403" s="28"/>
      <c r="K403" s="28"/>
      <c r="L403" s="28"/>
      <c r="M403" s="28"/>
      <c r="N403" s="26"/>
      <c r="O403" s="26"/>
      <c r="P403" s="27"/>
      <c r="Q403" s="26"/>
      <c r="R403" s="26"/>
      <c r="S403" s="26"/>
      <c r="T403" s="26"/>
    </row>
    <row r="404" spans="1:20">
      <c r="A404" s="29"/>
      <c r="B404" s="28"/>
      <c r="C404" s="28"/>
      <c r="D404" s="28"/>
      <c r="E404" s="28"/>
      <c r="F404" s="28"/>
      <c r="G404" s="28"/>
      <c r="H404" s="28"/>
      <c r="I404" s="28"/>
      <c r="J404" s="28"/>
      <c r="K404" s="28"/>
      <c r="L404" s="28"/>
      <c r="M404" s="28"/>
      <c r="N404" s="26"/>
      <c r="O404" s="26"/>
      <c r="P404" s="27"/>
      <c r="Q404" s="26"/>
      <c r="R404" s="26"/>
      <c r="S404" s="26"/>
      <c r="T404" s="26"/>
    </row>
    <row r="405" spans="1:20">
      <c r="A405" s="29"/>
      <c r="B405" s="28"/>
      <c r="C405" s="28"/>
      <c r="D405" s="28"/>
      <c r="E405" s="28"/>
      <c r="F405" s="28"/>
      <c r="G405" s="28"/>
      <c r="H405" s="28"/>
      <c r="I405" s="28"/>
      <c r="J405" s="28"/>
      <c r="K405" s="28"/>
      <c r="L405" s="28"/>
      <c r="M405" s="28"/>
      <c r="N405" s="26"/>
      <c r="O405" s="26"/>
      <c r="P405" s="27"/>
      <c r="Q405" s="26"/>
      <c r="R405" s="26"/>
      <c r="S405" s="26"/>
      <c r="T405" s="26"/>
    </row>
    <row r="406" spans="1:20">
      <c r="A406" s="29"/>
      <c r="B406" s="28"/>
      <c r="C406" s="28"/>
      <c r="D406" s="28"/>
      <c r="E406" s="28"/>
      <c r="F406" s="28"/>
      <c r="G406" s="28"/>
      <c r="H406" s="28"/>
      <c r="I406" s="28"/>
      <c r="J406" s="28"/>
      <c r="K406" s="28"/>
      <c r="L406" s="28"/>
      <c r="M406" s="28"/>
      <c r="N406" s="26"/>
      <c r="O406" s="26"/>
      <c r="P406" s="27"/>
      <c r="Q406" s="26"/>
      <c r="R406" s="26"/>
      <c r="S406" s="26"/>
      <c r="T406" s="26"/>
    </row>
    <row r="407" spans="1:20">
      <c r="A407" s="29"/>
      <c r="B407" s="28"/>
      <c r="C407" s="28"/>
      <c r="D407" s="28"/>
      <c r="E407" s="28"/>
      <c r="F407" s="28"/>
      <c r="G407" s="28"/>
      <c r="H407" s="28"/>
      <c r="I407" s="28"/>
      <c r="J407" s="28"/>
      <c r="K407" s="28"/>
      <c r="L407" s="28"/>
      <c r="M407" s="28"/>
      <c r="N407" s="26"/>
      <c r="O407" s="26"/>
      <c r="P407" s="27"/>
      <c r="Q407" s="26"/>
      <c r="R407" s="26"/>
      <c r="S407" s="26"/>
      <c r="T407" s="26"/>
    </row>
    <row r="408" spans="1:20">
      <c r="A408" s="29"/>
      <c r="B408" s="28"/>
      <c r="C408" s="28"/>
      <c r="D408" s="28"/>
      <c r="E408" s="28"/>
      <c r="F408" s="28"/>
      <c r="G408" s="28"/>
      <c r="H408" s="28"/>
      <c r="I408" s="28"/>
      <c r="J408" s="28"/>
      <c r="K408" s="28"/>
      <c r="L408" s="28"/>
      <c r="M408" s="28"/>
      <c r="N408" s="26"/>
      <c r="O408" s="26"/>
      <c r="P408" s="27"/>
      <c r="Q408" s="26"/>
      <c r="R408" s="26"/>
      <c r="S408" s="26"/>
      <c r="T408" s="26"/>
    </row>
    <row r="409" spans="1:20">
      <c r="A409" s="29"/>
      <c r="B409" s="28"/>
      <c r="C409" s="28"/>
      <c r="D409" s="28"/>
      <c r="E409" s="28"/>
      <c r="F409" s="28"/>
      <c r="G409" s="28"/>
      <c r="H409" s="28"/>
      <c r="I409" s="28"/>
      <c r="J409" s="28"/>
      <c r="K409" s="28"/>
      <c r="L409" s="28"/>
      <c r="M409" s="28"/>
      <c r="N409" s="26"/>
      <c r="O409" s="26"/>
      <c r="P409" s="27"/>
      <c r="Q409" s="26"/>
      <c r="R409" s="26"/>
      <c r="S409" s="26"/>
      <c r="T409" s="26"/>
    </row>
    <row r="410" spans="1:20">
      <c r="A410" s="29"/>
      <c r="B410" s="28"/>
      <c r="C410" s="28"/>
      <c r="D410" s="28"/>
      <c r="E410" s="28"/>
      <c r="F410" s="28"/>
      <c r="G410" s="28"/>
      <c r="H410" s="28"/>
      <c r="I410" s="28"/>
      <c r="J410" s="28"/>
      <c r="K410" s="28"/>
      <c r="L410" s="28"/>
      <c r="M410" s="28"/>
      <c r="N410" s="26"/>
      <c r="O410" s="26"/>
      <c r="P410" s="27"/>
      <c r="Q410" s="26"/>
      <c r="R410" s="26"/>
      <c r="S410" s="26"/>
      <c r="T410" s="26"/>
    </row>
    <row r="411" spans="1:20">
      <c r="A411" s="29"/>
      <c r="B411" s="28"/>
      <c r="C411" s="28"/>
      <c r="D411" s="28"/>
      <c r="E411" s="28"/>
      <c r="F411" s="28"/>
      <c r="G411" s="28"/>
      <c r="H411" s="28"/>
      <c r="I411" s="28"/>
      <c r="J411" s="28"/>
      <c r="K411" s="28"/>
      <c r="L411" s="28"/>
      <c r="M411" s="28"/>
      <c r="N411" s="26"/>
      <c r="O411" s="26"/>
      <c r="P411" s="27"/>
      <c r="Q411" s="26"/>
      <c r="R411" s="26"/>
      <c r="S411" s="26"/>
      <c r="T411" s="26"/>
    </row>
    <row r="412" spans="1:20">
      <c r="A412" s="29"/>
      <c r="B412" s="28"/>
      <c r="C412" s="28"/>
      <c r="D412" s="28"/>
      <c r="E412" s="28"/>
      <c r="F412" s="28"/>
      <c r="G412" s="28"/>
      <c r="H412" s="28"/>
      <c r="I412" s="28"/>
      <c r="J412" s="28"/>
      <c r="K412" s="28"/>
      <c r="L412" s="28"/>
      <c r="M412" s="28"/>
      <c r="N412" s="26"/>
      <c r="O412" s="26"/>
      <c r="P412" s="27"/>
      <c r="Q412" s="26"/>
      <c r="R412" s="26"/>
      <c r="S412" s="26"/>
      <c r="T412" s="26"/>
    </row>
    <row r="413" spans="1:20">
      <c r="A413" s="29"/>
      <c r="B413" s="28"/>
      <c r="C413" s="28"/>
      <c r="D413" s="28"/>
      <c r="E413" s="28"/>
      <c r="F413" s="28"/>
      <c r="G413" s="28"/>
      <c r="H413" s="28"/>
      <c r="I413" s="28"/>
      <c r="J413" s="28"/>
      <c r="K413" s="28"/>
      <c r="L413" s="28"/>
      <c r="M413" s="28"/>
      <c r="N413" s="26"/>
      <c r="O413" s="26"/>
      <c r="P413" s="27"/>
      <c r="Q413" s="26"/>
      <c r="R413" s="26"/>
      <c r="S413" s="26"/>
      <c r="T413" s="26"/>
    </row>
    <row r="414" spans="1:20">
      <c r="A414" s="29"/>
      <c r="B414" s="28"/>
      <c r="C414" s="28"/>
      <c r="D414" s="28"/>
      <c r="E414" s="28"/>
      <c r="F414" s="28"/>
      <c r="G414" s="28"/>
      <c r="H414" s="28"/>
      <c r="I414" s="28"/>
      <c r="J414" s="28"/>
      <c r="K414" s="28"/>
      <c r="L414" s="28"/>
      <c r="M414" s="28"/>
      <c r="N414" s="26"/>
      <c r="O414" s="26"/>
      <c r="P414" s="27"/>
      <c r="Q414" s="26"/>
      <c r="R414" s="26"/>
      <c r="S414" s="26"/>
      <c r="T414" s="26"/>
    </row>
    <row r="415" spans="1:20">
      <c r="C415" s="28"/>
      <c r="D415" s="28"/>
      <c r="E415" s="28"/>
      <c r="F415" s="28"/>
      <c r="G415" s="28"/>
      <c r="H415" s="28"/>
      <c r="I415" s="28"/>
      <c r="J415" s="28"/>
      <c r="K415" s="28"/>
      <c r="L415" s="28"/>
      <c r="M415" s="28"/>
      <c r="N415" s="26"/>
      <c r="O415" s="26"/>
      <c r="P415" s="27"/>
      <c r="Q415" s="26"/>
      <c r="R415" s="26"/>
      <c r="S415" s="26"/>
      <c r="T415" s="26"/>
    </row>
    <row r="416" spans="1:20">
      <c r="C416" s="28"/>
      <c r="D416" s="28"/>
      <c r="E416" s="28"/>
      <c r="F416" s="28"/>
      <c r="G416" s="28"/>
      <c r="H416" s="28"/>
      <c r="I416" s="28"/>
      <c r="J416" s="28"/>
      <c r="K416" s="28"/>
      <c r="L416" s="28"/>
      <c r="M416" s="28"/>
      <c r="N416" s="26"/>
      <c r="O416" s="26"/>
      <c r="P416" s="27"/>
      <c r="Q416" s="26"/>
      <c r="R416" s="26"/>
      <c r="S416" s="26"/>
      <c r="T416" s="26"/>
    </row>
    <row r="417" spans="3:20">
      <c r="C417" s="28"/>
      <c r="D417" s="28"/>
      <c r="E417" s="28"/>
      <c r="F417" s="28"/>
      <c r="G417" s="28"/>
      <c r="H417" s="28"/>
      <c r="I417" s="28"/>
      <c r="J417" s="28"/>
      <c r="K417" s="28"/>
      <c r="L417" s="28"/>
      <c r="M417" s="28"/>
      <c r="N417" s="26"/>
      <c r="O417" s="26"/>
      <c r="P417" s="27"/>
      <c r="Q417" s="26"/>
      <c r="R417" s="26"/>
      <c r="S417" s="26"/>
      <c r="T417" s="26"/>
    </row>
    <row r="418" spans="3:20">
      <c r="C418" s="28"/>
      <c r="D418" s="28"/>
      <c r="E418" s="28"/>
      <c r="F418" s="28"/>
      <c r="G418" s="28"/>
      <c r="H418" s="28"/>
      <c r="I418" s="28"/>
      <c r="J418" s="28"/>
      <c r="K418" s="28"/>
      <c r="L418" s="28"/>
      <c r="M418" s="28"/>
      <c r="N418" s="26"/>
      <c r="O418" s="26"/>
      <c r="P418" s="27"/>
      <c r="Q418" s="26"/>
      <c r="R418" s="26"/>
      <c r="S418" s="26"/>
      <c r="T418" s="26"/>
    </row>
    <row r="419" spans="3:20">
      <c r="C419" s="28"/>
      <c r="D419" s="28"/>
      <c r="E419" s="28"/>
      <c r="F419" s="28"/>
      <c r="G419" s="28"/>
      <c r="H419" s="28"/>
      <c r="I419" s="28"/>
      <c r="J419" s="28"/>
      <c r="K419" s="28"/>
      <c r="L419" s="28"/>
      <c r="M419" s="28"/>
      <c r="N419" s="26"/>
      <c r="O419" s="26"/>
      <c r="P419" s="27"/>
      <c r="Q419" s="26"/>
      <c r="R419" s="26"/>
      <c r="S419" s="26"/>
      <c r="T419" s="26"/>
    </row>
    <row r="420" spans="3:20">
      <c r="C420" s="28"/>
      <c r="D420" s="28"/>
      <c r="E420" s="28"/>
      <c r="F420" s="28"/>
      <c r="G420" s="28"/>
      <c r="H420" s="28"/>
      <c r="I420" s="28"/>
      <c r="J420" s="28"/>
      <c r="K420" s="28"/>
      <c r="L420" s="28"/>
      <c r="M420" s="28"/>
      <c r="N420" s="26"/>
      <c r="O420" s="26"/>
      <c r="P420" s="27"/>
      <c r="Q420" s="26"/>
      <c r="R420" s="26"/>
      <c r="S420" s="26"/>
      <c r="T420" s="26"/>
    </row>
    <row r="421" spans="3:20">
      <c r="C421" s="28"/>
      <c r="D421" s="28"/>
      <c r="E421" s="28"/>
      <c r="F421" s="28"/>
      <c r="G421" s="28"/>
      <c r="H421" s="28"/>
      <c r="I421" s="28"/>
      <c r="J421" s="28"/>
      <c r="K421" s="28"/>
      <c r="L421" s="28"/>
      <c r="M421" s="28"/>
      <c r="N421" s="26"/>
      <c r="O421" s="26"/>
      <c r="P421" s="27"/>
      <c r="Q421" s="26"/>
      <c r="R421" s="26"/>
      <c r="S421" s="26"/>
      <c r="T421" s="26"/>
    </row>
    <row r="422" spans="3:20">
      <c r="C422" s="28"/>
      <c r="D422" s="28"/>
      <c r="E422" s="28"/>
      <c r="F422" s="28"/>
      <c r="G422" s="28"/>
      <c r="H422" s="28"/>
      <c r="I422" s="28"/>
      <c r="J422" s="28"/>
      <c r="K422" s="28"/>
      <c r="L422" s="28"/>
      <c r="M422" s="28"/>
      <c r="N422" s="26"/>
      <c r="O422" s="26"/>
      <c r="P422" s="27"/>
      <c r="Q422" s="26"/>
      <c r="R422" s="26"/>
      <c r="S422" s="26"/>
      <c r="T422" s="26"/>
    </row>
    <row r="423" spans="3:20">
      <c r="C423" s="28"/>
      <c r="D423" s="28"/>
      <c r="E423" s="28"/>
      <c r="F423" s="28"/>
      <c r="G423" s="28"/>
      <c r="H423" s="28"/>
      <c r="I423" s="28"/>
      <c r="J423" s="28"/>
      <c r="K423" s="28"/>
      <c r="L423" s="28"/>
      <c r="M423" s="28"/>
      <c r="N423" s="26"/>
      <c r="O423" s="26"/>
      <c r="P423" s="27"/>
      <c r="Q423" s="26"/>
      <c r="R423" s="26"/>
      <c r="S423" s="26"/>
      <c r="T423" s="26"/>
    </row>
  </sheetData>
  <mergeCells count="8">
    <mergeCell ref="K310:M310"/>
    <mergeCell ref="L311:M311"/>
    <mergeCell ref="L1:M1"/>
    <mergeCell ref="L75:M75"/>
    <mergeCell ref="L144:M144"/>
    <mergeCell ref="K223:M223"/>
    <mergeCell ref="L224:M224"/>
    <mergeCell ref="N243:S243"/>
  </mergeCells>
  <conditionalFormatting sqref="N38 N32:N35">
    <cfRule type="cellIs" dxfId="0" priority="1" stopIfTrue="1" operator="equal">
      <formula>"ERROR MW detail"</formula>
    </cfRule>
  </conditionalFormatting>
  <pageMargins left="0.56999999999999995" right="0.3" top="0.75" bottom="0.5" header="0.28000000000000003" footer="0.08"/>
  <pageSetup scale="54" fitToHeight="5" orientation="portrait" r:id="rId1"/>
  <headerFooter alignWithMargins="0"/>
  <rowBreaks count="5" manualBreakCount="5">
    <brk id="74" max="12" man="1"/>
    <brk id="143" max="12" man="1"/>
    <brk id="222" max="12" man="1"/>
    <brk id="309" max="12" man="1"/>
    <brk id="394" max="12" man="1"/>
  </rowBreaks>
  <colBreaks count="1" manualBreakCount="1">
    <brk id="13" max="1048575" man="1"/>
  </colBreaks>
</worksheet>
</file>

<file path=xl/worksheets/sheet4.xml><?xml version="1.0" encoding="utf-8"?>
<worksheet xmlns="http://schemas.openxmlformats.org/spreadsheetml/2006/main" xmlns:r="http://schemas.openxmlformats.org/officeDocument/2006/relationships">
  <sheetPr>
    <tabColor rgb="FFFF0000"/>
  </sheetPr>
  <dimension ref="A1:BO315"/>
  <sheetViews>
    <sheetView topLeftCell="A66" zoomScale="60" zoomScaleNormal="60" zoomScaleSheetLayoutView="55" workbookViewId="0">
      <selection activeCell="E73" sqref="E73"/>
    </sheetView>
  </sheetViews>
  <sheetFormatPr defaultColWidth="10.88671875" defaultRowHeight="15"/>
  <cols>
    <col min="1" max="1" width="7.33203125" style="371" customWidth="1"/>
    <col min="2" max="2" width="1.77734375" style="371" customWidth="1"/>
    <col min="3" max="3" width="46.88671875" style="371" customWidth="1"/>
    <col min="4" max="4" width="14.88671875" style="371" bestFit="1" customWidth="1"/>
    <col min="5" max="5" width="17.6640625" style="371" customWidth="1"/>
    <col min="6" max="6" width="15.88671875" style="371" customWidth="1"/>
    <col min="7" max="7" width="17.21875" style="371" customWidth="1"/>
    <col min="8" max="8" width="17" style="371" customWidth="1"/>
    <col min="9" max="9" width="17.6640625" style="371" customWidth="1"/>
    <col min="10" max="10" width="15.6640625" style="371" customWidth="1"/>
    <col min="11" max="11" width="17.33203125" style="371" customWidth="1"/>
    <col min="12" max="12" width="18.21875" style="371" customWidth="1"/>
    <col min="13" max="13" width="15.6640625" style="371" customWidth="1"/>
    <col min="14" max="14" width="17" style="371" customWidth="1"/>
    <col min="15" max="15" width="20.88671875" style="371" customWidth="1"/>
    <col min="16" max="16" width="18.88671875" style="371" bestFit="1" customWidth="1"/>
    <col min="17" max="17" width="17.5546875" style="371" customWidth="1"/>
    <col min="18" max="16384" width="10.88671875" style="371"/>
  </cols>
  <sheetData>
    <row r="1" spans="1:65" ht="15.6">
      <c r="A1" s="370"/>
      <c r="N1" s="372"/>
      <c r="O1" s="373"/>
    </row>
    <row r="2" spans="1:65" ht="15.6">
      <c r="A2" s="370"/>
      <c r="N2" s="372"/>
      <c r="O2" s="373"/>
    </row>
    <row r="4" spans="1:65">
      <c r="N4" s="373" t="s">
        <v>472</v>
      </c>
      <c r="O4" s="373"/>
    </row>
    <row r="5" spans="1:65">
      <c r="C5" s="374" t="s">
        <v>473</v>
      </c>
      <c r="D5" s="374"/>
      <c r="E5" s="374"/>
      <c r="F5" s="374"/>
      <c r="G5" s="375" t="s">
        <v>18</v>
      </c>
      <c r="H5" s="374"/>
      <c r="I5" s="374"/>
      <c r="J5" s="374"/>
      <c r="K5" s="376"/>
      <c r="M5" s="377"/>
      <c r="N5" s="378" t="s">
        <v>474</v>
      </c>
      <c r="O5" s="378"/>
      <c r="P5" s="379"/>
      <c r="Q5" s="380"/>
      <c r="R5" s="379"/>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row>
    <row r="6" spans="1:65">
      <c r="C6" s="374"/>
      <c r="D6" s="374"/>
      <c r="E6" s="381" t="s">
        <v>5</v>
      </c>
      <c r="F6" s="381"/>
      <c r="G6" s="381" t="s">
        <v>475</v>
      </c>
      <c r="H6" s="381"/>
      <c r="I6" s="381"/>
      <c r="J6" s="381"/>
      <c r="K6" s="376"/>
      <c r="M6" s="377"/>
      <c r="N6" s="376"/>
      <c r="O6" s="376"/>
      <c r="P6" s="379"/>
      <c r="Q6" s="382"/>
      <c r="R6" s="379"/>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row>
    <row r="7" spans="1:65">
      <c r="C7" s="377"/>
      <c r="D7" s="377"/>
      <c r="E7" s="377"/>
      <c r="F7" s="377"/>
      <c r="G7" s="377"/>
      <c r="H7" s="377"/>
      <c r="I7" s="377"/>
      <c r="J7" s="377"/>
      <c r="K7" s="377"/>
      <c r="M7" s="377"/>
      <c r="N7" s="377" t="s">
        <v>476</v>
      </c>
      <c r="O7" s="377"/>
      <c r="P7" s="379"/>
      <c r="Q7" s="380"/>
      <c r="R7" s="379"/>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row>
    <row r="8" spans="1:65">
      <c r="A8" s="383"/>
      <c r="C8" s="377"/>
      <c r="D8" s="377"/>
      <c r="E8" s="377"/>
      <c r="F8" s="377"/>
      <c r="G8" s="384" t="s">
        <v>19</v>
      </c>
      <c r="H8" s="377"/>
      <c r="I8" s="377"/>
      <c r="J8" s="377"/>
      <c r="K8" s="377"/>
      <c r="L8" s="377"/>
      <c r="M8" s="377"/>
      <c r="N8" s="377"/>
      <c r="O8" s="377"/>
      <c r="P8" s="379"/>
      <c r="Q8" s="380"/>
      <c r="R8" s="379"/>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row>
    <row r="9" spans="1:65">
      <c r="A9" s="383"/>
      <c r="C9" s="377"/>
      <c r="D9" s="377"/>
      <c r="E9" s="377"/>
      <c r="F9" s="377"/>
      <c r="G9" s="385"/>
      <c r="H9" s="377"/>
      <c r="I9" s="377"/>
      <c r="J9" s="377"/>
      <c r="K9" s="377"/>
      <c r="L9" s="377"/>
      <c r="M9" s="377"/>
      <c r="N9" s="377"/>
      <c r="O9" s="377"/>
      <c r="P9" s="379"/>
      <c r="Q9" s="380"/>
      <c r="R9" s="379"/>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row>
    <row r="10" spans="1:65">
      <c r="A10" s="383"/>
      <c r="C10" s="377" t="s">
        <v>477</v>
      </c>
      <c r="D10" s="377"/>
      <c r="E10" s="377"/>
      <c r="F10" s="377"/>
      <c r="G10" s="385"/>
      <c r="H10" s="377"/>
      <c r="I10" s="377"/>
      <c r="J10" s="377"/>
      <c r="K10" s="377"/>
      <c r="L10" s="377"/>
      <c r="M10" s="377"/>
      <c r="N10" s="377"/>
      <c r="O10" s="377"/>
      <c r="P10" s="379"/>
      <c r="Q10" s="380"/>
      <c r="R10" s="37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row>
    <row r="11" spans="1:65">
      <c r="A11" s="383"/>
      <c r="C11" s="377"/>
      <c r="D11" s="377"/>
      <c r="E11" s="377"/>
      <c r="F11" s="377"/>
      <c r="G11" s="385"/>
      <c r="L11" s="377"/>
      <c r="M11" s="377"/>
      <c r="N11" s="377"/>
      <c r="O11" s="377"/>
      <c r="P11" s="379"/>
      <c r="Q11" s="379"/>
      <c r="R11" s="37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row>
    <row r="12" spans="1:65">
      <c r="A12" s="383"/>
      <c r="C12" s="377"/>
      <c r="D12" s="377"/>
      <c r="E12" s="377"/>
      <c r="F12" s="377"/>
      <c r="G12" s="377"/>
      <c r="L12" s="386"/>
      <c r="M12" s="377"/>
      <c r="N12" s="377"/>
      <c r="O12" s="377"/>
      <c r="P12" s="379"/>
      <c r="Q12" s="379"/>
      <c r="R12" s="37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row>
    <row r="13" spans="1:65">
      <c r="C13" s="387" t="s">
        <v>20</v>
      </c>
      <c r="D13" s="387"/>
      <c r="E13" s="387" t="s">
        <v>21</v>
      </c>
      <c r="F13" s="387"/>
      <c r="G13" s="387" t="s">
        <v>22</v>
      </c>
      <c r="L13" s="388" t="s">
        <v>23</v>
      </c>
      <c r="M13" s="381"/>
      <c r="N13" s="388"/>
      <c r="O13" s="388"/>
      <c r="P13" s="389"/>
      <c r="Q13" s="388"/>
      <c r="R13" s="390"/>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row>
    <row r="14" spans="1:65" ht="15.6">
      <c r="C14" s="391"/>
      <c r="D14" s="391"/>
      <c r="E14" s="392" t="s">
        <v>24</v>
      </c>
      <c r="F14" s="392"/>
      <c r="G14" s="381"/>
      <c r="M14" s="381"/>
      <c r="P14" s="389"/>
      <c r="Q14" s="393"/>
      <c r="R14" s="390"/>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row>
    <row r="15" spans="1:65" ht="15.6">
      <c r="A15" s="383" t="s">
        <v>25</v>
      </c>
      <c r="C15" s="391"/>
      <c r="D15" s="391"/>
      <c r="E15" s="394" t="s">
        <v>478</v>
      </c>
      <c r="F15" s="394"/>
      <c r="G15" s="395" t="s">
        <v>26</v>
      </c>
      <c r="L15" s="395" t="s">
        <v>27</v>
      </c>
      <c r="M15" s="381"/>
      <c r="P15" s="379"/>
      <c r="Q15" s="396"/>
      <c r="R15" s="390"/>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row>
    <row r="16" spans="1:65" ht="15.6">
      <c r="A16" s="383" t="s">
        <v>28</v>
      </c>
      <c r="C16" s="397"/>
      <c r="D16" s="397"/>
      <c r="E16" s="381"/>
      <c r="F16" s="381"/>
      <c r="G16" s="381"/>
      <c r="L16" s="381"/>
      <c r="M16" s="381"/>
      <c r="N16" s="381"/>
      <c r="O16" s="381"/>
      <c r="P16" s="379"/>
      <c r="Q16" s="389"/>
      <c r="R16" s="390"/>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row>
    <row r="17" spans="1:65" ht="15.6">
      <c r="A17" s="398"/>
      <c r="C17" s="391"/>
      <c r="D17" s="391"/>
      <c r="E17" s="381"/>
      <c r="F17" s="381"/>
      <c r="G17" s="381"/>
      <c r="L17" s="381"/>
      <c r="M17" s="381"/>
      <c r="N17" s="381"/>
      <c r="O17" s="381"/>
      <c r="P17" s="379"/>
      <c r="Q17" s="389"/>
      <c r="R17" s="390"/>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row>
    <row r="18" spans="1:65">
      <c r="A18" s="399">
        <v>1</v>
      </c>
      <c r="C18" s="391" t="s">
        <v>479</v>
      </c>
      <c r="D18" s="391"/>
      <c r="E18" s="400" t="s">
        <v>480</v>
      </c>
      <c r="F18" s="400"/>
      <c r="G18" s="401">
        <f>737907395+118088827-6897234</f>
        <v>849098988</v>
      </c>
      <c r="M18" s="381"/>
      <c r="N18" s="381"/>
      <c r="O18" s="381"/>
      <c r="P18" s="379"/>
      <c r="Q18" s="389"/>
      <c r="R18" s="390"/>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row>
    <row r="19" spans="1:65">
      <c r="A19" s="399">
        <v>2</v>
      </c>
      <c r="C19" s="391" t="s">
        <v>481</v>
      </c>
      <c r="D19" s="391"/>
      <c r="E19" s="400" t="s">
        <v>482</v>
      </c>
      <c r="F19" s="400"/>
      <c r="G19" s="402">
        <f>481355024+118088827-6897234</f>
        <v>592546617</v>
      </c>
      <c r="M19" s="381"/>
      <c r="N19" s="381"/>
      <c r="O19" s="381"/>
      <c r="P19" s="379"/>
      <c r="Q19" s="389"/>
      <c r="R19" s="390"/>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row>
    <row r="20" spans="1:65">
      <c r="A20" s="399"/>
      <c r="E20" s="400"/>
      <c r="F20" s="400"/>
      <c r="M20" s="381"/>
      <c r="N20" s="381"/>
      <c r="O20" s="381"/>
      <c r="P20" s="379"/>
      <c r="Q20" s="389"/>
      <c r="R20" s="390"/>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row>
    <row r="21" spans="1:65">
      <c r="A21" s="399"/>
      <c r="C21" s="391" t="s">
        <v>483</v>
      </c>
      <c r="D21" s="391"/>
      <c r="E21" s="400"/>
      <c r="F21" s="400"/>
      <c r="G21" s="381"/>
      <c r="L21" s="381"/>
      <c r="M21" s="381"/>
      <c r="N21" s="381"/>
      <c r="O21" s="381"/>
      <c r="P21" s="389"/>
      <c r="Q21" s="389"/>
      <c r="R21" s="390"/>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row>
    <row r="22" spans="1:65">
      <c r="A22" s="399">
        <v>3</v>
      </c>
      <c r="C22" s="391" t="s">
        <v>484</v>
      </c>
      <c r="D22" s="391"/>
      <c r="E22" s="400" t="s">
        <v>485</v>
      </c>
      <c r="F22" s="400"/>
      <c r="G22" s="401">
        <v>52512070</v>
      </c>
      <c r="M22" s="381"/>
      <c r="N22" s="381"/>
      <c r="O22" s="381"/>
      <c r="P22" s="389"/>
      <c r="Q22" s="389"/>
      <c r="R22" s="390"/>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row>
    <row r="23" spans="1:65" ht="15.6">
      <c r="A23" s="399">
        <v>4</v>
      </c>
      <c r="C23" s="391" t="s">
        <v>486</v>
      </c>
      <c r="D23" s="391"/>
      <c r="E23" s="400" t="s">
        <v>487</v>
      </c>
      <c r="F23" s="400"/>
      <c r="G23" s="403">
        <f>IF(G22=0,0,G22/G18)</f>
        <v>6.1844461885049377E-2</v>
      </c>
      <c r="L23" s="404">
        <f>G23</f>
        <v>6.1844461885049377E-2</v>
      </c>
      <c r="M23" s="381"/>
      <c r="N23" s="405"/>
      <c r="O23" s="405"/>
      <c r="P23" s="406"/>
      <c r="Q23" s="407"/>
      <c r="R23" s="390"/>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row>
    <row r="24" spans="1:65" ht="15.6">
      <c r="A24" s="399"/>
      <c r="C24" s="391"/>
      <c r="D24" s="391"/>
      <c r="E24" s="400"/>
      <c r="F24" s="400"/>
      <c r="G24" s="403"/>
      <c r="L24" s="404"/>
      <c r="M24" s="381"/>
      <c r="N24" s="405"/>
      <c r="O24" s="405"/>
      <c r="P24" s="406"/>
      <c r="Q24" s="407"/>
      <c r="R24" s="390"/>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row>
    <row r="25" spans="1:65" ht="15.6">
      <c r="A25" s="408"/>
      <c r="B25" s="24"/>
      <c r="C25" s="391" t="s">
        <v>488</v>
      </c>
      <c r="D25" s="391"/>
      <c r="E25" s="409"/>
      <c r="F25" s="409"/>
      <c r="G25" s="381"/>
      <c r="H25" s="24"/>
      <c r="I25" s="24"/>
      <c r="J25" s="24"/>
      <c r="K25" s="24"/>
      <c r="L25" s="381"/>
      <c r="M25" s="381"/>
      <c r="N25" s="405"/>
      <c r="O25" s="405"/>
      <c r="P25" s="406"/>
      <c r="Q25" s="407"/>
      <c r="R25" s="390"/>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row>
    <row r="26" spans="1:65" ht="15.6">
      <c r="A26" s="408" t="s">
        <v>489</v>
      </c>
      <c r="B26" s="24"/>
      <c r="C26" s="391" t="s">
        <v>490</v>
      </c>
      <c r="D26" s="391"/>
      <c r="E26" s="400" t="s">
        <v>491</v>
      </c>
      <c r="F26" s="400"/>
      <c r="G26" s="401">
        <v>4333540</v>
      </c>
      <c r="H26" s="24"/>
      <c r="I26" s="24"/>
      <c r="J26" s="24"/>
      <c r="K26" s="24"/>
      <c r="L26" s="24"/>
      <c r="M26" s="381"/>
      <c r="N26" s="405"/>
      <c r="O26" s="405"/>
      <c r="P26" s="406"/>
      <c r="Q26" s="407"/>
      <c r="R26" s="390"/>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row>
    <row r="27" spans="1:65" ht="15.6">
      <c r="A27" s="408" t="s">
        <v>492</v>
      </c>
      <c r="B27" s="24"/>
      <c r="C27" s="391" t="s">
        <v>493</v>
      </c>
      <c r="D27" s="391"/>
      <c r="E27" s="400" t="s">
        <v>494</v>
      </c>
      <c r="F27" s="400"/>
      <c r="G27" s="403">
        <f>IF(G26=0,0,G26/G18)</f>
        <v>5.1036923388725081E-3</v>
      </c>
      <c r="H27" s="24"/>
      <c r="I27" s="24"/>
      <c r="J27" s="24"/>
      <c r="K27" s="24"/>
      <c r="L27" s="404">
        <f>G27</f>
        <v>5.1036923388725081E-3</v>
      </c>
      <c r="M27" s="381"/>
      <c r="N27" s="405"/>
      <c r="O27" s="405"/>
      <c r="P27" s="406"/>
      <c r="Q27" s="407"/>
      <c r="R27" s="390"/>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row>
    <row r="28" spans="1:65" ht="15.6">
      <c r="A28" s="399"/>
      <c r="C28" s="391"/>
      <c r="D28" s="391"/>
      <c r="E28" s="400"/>
      <c r="F28" s="400"/>
      <c r="G28" s="403"/>
      <c r="L28" s="404"/>
      <c r="M28" s="381"/>
      <c r="N28" s="405"/>
      <c r="O28" s="405"/>
      <c r="P28" s="406"/>
      <c r="Q28" s="407"/>
      <c r="R28" s="390"/>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row>
    <row r="29" spans="1:65">
      <c r="A29" s="410"/>
      <c r="C29" s="391" t="s">
        <v>495</v>
      </c>
      <c r="D29" s="391"/>
      <c r="E29" s="409"/>
      <c r="F29" s="409"/>
      <c r="G29" s="381"/>
      <c r="L29" s="381"/>
      <c r="M29" s="381"/>
      <c r="N29" s="381"/>
      <c r="O29" s="381"/>
      <c r="P29" s="389"/>
      <c r="Q29" s="381"/>
      <c r="R29" s="390"/>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row>
    <row r="30" spans="1:65" ht="15.6">
      <c r="A30" s="410" t="s">
        <v>496</v>
      </c>
      <c r="C30" s="391" t="s">
        <v>497</v>
      </c>
      <c r="D30" s="391"/>
      <c r="E30" s="400" t="s">
        <v>498</v>
      </c>
      <c r="F30" s="400"/>
      <c r="G30" s="401">
        <v>2132333</v>
      </c>
      <c r="M30" s="381"/>
      <c r="N30" s="411"/>
      <c r="O30" s="411"/>
      <c r="P30" s="389"/>
      <c r="Q30" s="412"/>
      <c r="R30" s="390"/>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row>
    <row r="31" spans="1:65" ht="15.6">
      <c r="A31" s="410" t="s">
        <v>499</v>
      </c>
      <c r="C31" s="391" t="s">
        <v>500</v>
      </c>
      <c r="D31" s="391"/>
      <c r="E31" s="400" t="s">
        <v>501</v>
      </c>
      <c r="F31" s="400"/>
      <c r="G31" s="403">
        <f>IF(G30=0,0,G30/G18)</f>
        <v>2.5112890606813444E-3</v>
      </c>
      <c r="L31" s="404">
        <f>G31</f>
        <v>2.5112890606813444E-3</v>
      </c>
      <c r="M31" s="381"/>
      <c r="N31" s="405"/>
      <c r="O31" s="405"/>
      <c r="P31" s="389"/>
      <c r="Q31" s="407"/>
      <c r="R31" s="390"/>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row>
    <row r="32" spans="1:65">
      <c r="A32" s="410"/>
      <c r="C32" s="391"/>
      <c r="D32" s="391"/>
      <c r="E32" s="400"/>
      <c r="F32" s="400"/>
      <c r="G32" s="381"/>
      <c r="L32" s="381"/>
      <c r="M32" s="381"/>
      <c r="R32" s="390"/>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row>
    <row r="33" spans="1:65" ht="15.6">
      <c r="A33" s="413" t="s">
        <v>502</v>
      </c>
      <c r="B33" s="414"/>
      <c r="C33" s="397" t="s">
        <v>503</v>
      </c>
      <c r="D33" s="397"/>
      <c r="E33" s="392" t="s">
        <v>504</v>
      </c>
      <c r="F33" s="392"/>
      <c r="G33" s="415"/>
      <c r="L33" s="416">
        <f>L23+L27+L31</f>
        <v>6.9459443284603239E-2</v>
      </c>
      <c r="M33" s="381"/>
      <c r="R33" s="390"/>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row>
    <row r="34" spans="1:65">
      <c r="A34" s="410"/>
      <c r="C34" s="391"/>
      <c r="D34" s="391"/>
      <c r="E34" s="400"/>
      <c r="F34" s="400"/>
      <c r="G34" s="381"/>
      <c r="L34" s="381"/>
      <c r="M34" s="381"/>
      <c r="N34" s="381"/>
      <c r="O34" s="381"/>
      <c r="P34" s="389"/>
      <c r="Q34" s="417"/>
      <c r="R34" s="390"/>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row>
    <row r="35" spans="1:65">
      <c r="A35" s="408"/>
      <c r="B35" s="418"/>
      <c r="C35" s="381" t="s">
        <v>505</v>
      </c>
      <c r="D35" s="381"/>
      <c r="E35" s="400"/>
      <c r="F35" s="400"/>
      <c r="G35" s="381"/>
      <c r="L35" s="381"/>
      <c r="M35" s="419"/>
      <c r="N35" s="418"/>
      <c r="O35" s="418"/>
      <c r="R35" s="389" t="s">
        <v>5</v>
      </c>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row>
    <row r="36" spans="1:65">
      <c r="A36" s="410" t="s">
        <v>506</v>
      </c>
      <c r="B36" s="418"/>
      <c r="C36" s="381" t="s">
        <v>29</v>
      </c>
      <c r="D36" s="381"/>
      <c r="E36" s="400" t="s">
        <v>507</v>
      </c>
      <c r="F36" s="400"/>
      <c r="G36" s="401">
        <f>'[4]GRE Non-Levelized RUS Form 12'!$J$196</f>
        <v>0</v>
      </c>
      <c r="L36" s="381"/>
      <c r="M36" s="419"/>
      <c r="N36" s="418"/>
      <c r="O36" s="418"/>
      <c r="R36" s="389"/>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row>
    <row r="37" spans="1:65" ht="15.6">
      <c r="A37" s="410" t="s">
        <v>508</v>
      </c>
      <c r="B37" s="418"/>
      <c r="C37" s="381" t="s">
        <v>509</v>
      </c>
      <c r="D37" s="381"/>
      <c r="E37" s="400" t="s">
        <v>510</v>
      </c>
      <c r="F37" s="400"/>
      <c r="G37" s="403">
        <f>G36/G19</f>
        <v>0</v>
      </c>
      <c r="L37" s="404">
        <f>G37</f>
        <v>0</v>
      </c>
      <c r="M37" s="419"/>
      <c r="N37" s="418"/>
      <c r="O37" s="418"/>
      <c r="P37" s="389"/>
      <c r="Q37" s="389"/>
      <c r="R37" s="389"/>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row>
    <row r="38" spans="1:65">
      <c r="A38" s="410"/>
      <c r="C38" s="381"/>
      <c r="D38" s="381"/>
      <c r="E38" s="400"/>
      <c r="F38" s="400"/>
      <c r="G38" s="381"/>
      <c r="L38" s="381"/>
      <c r="M38" s="381"/>
      <c r="P38" s="379"/>
      <c r="Q38" s="389"/>
      <c r="R38" s="390"/>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row>
    <row r="39" spans="1:65">
      <c r="A39" s="410"/>
      <c r="C39" s="391" t="s">
        <v>30</v>
      </c>
      <c r="D39" s="391"/>
      <c r="E39" s="420"/>
      <c r="F39" s="420"/>
      <c r="M39" s="381"/>
      <c r="P39" s="389"/>
      <c r="Q39" s="389"/>
      <c r="R39" s="390"/>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row>
    <row r="40" spans="1:65">
      <c r="A40" s="410" t="s">
        <v>511</v>
      </c>
      <c r="C40" s="391" t="s">
        <v>512</v>
      </c>
      <c r="D40" s="391"/>
      <c r="E40" s="400" t="s">
        <v>513</v>
      </c>
      <c r="F40" s="400"/>
      <c r="G40" s="401">
        <v>44115844</v>
      </c>
      <c r="L40" s="381"/>
      <c r="M40" s="381"/>
      <c r="P40" s="389"/>
      <c r="Q40" s="389"/>
      <c r="R40" s="390"/>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row>
    <row r="41" spans="1:65" ht="15.6">
      <c r="A41" s="410" t="s">
        <v>514</v>
      </c>
      <c r="B41" s="418"/>
      <c r="C41" s="381" t="s">
        <v>515</v>
      </c>
      <c r="D41" s="381"/>
      <c r="E41" s="400" t="s">
        <v>516</v>
      </c>
      <c r="F41" s="400"/>
      <c r="G41" s="421">
        <f>G40/G19</f>
        <v>7.4451262962826101E-2</v>
      </c>
      <c r="L41" s="404">
        <f>G41</f>
        <v>7.4451262962826101E-2</v>
      </c>
      <c r="M41" s="381"/>
      <c r="Q41" s="422"/>
      <c r="R41" s="389"/>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2" spans="1:65">
      <c r="A42" s="410"/>
      <c r="C42" s="391"/>
      <c r="D42" s="391"/>
      <c r="E42" s="400"/>
      <c r="F42" s="400"/>
      <c r="G42" s="381"/>
      <c r="L42" s="381"/>
      <c r="M42" s="381"/>
      <c r="N42" s="420"/>
      <c r="O42" s="420"/>
      <c r="P42" s="389"/>
      <c r="Q42" s="389"/>
      <c r="R42" s="390"/>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row>
    <row r="43" spans="1:65" ht="15.6">
      <c r="A43" s="413" t="s">
        <v>517</v>
      </c>
      <c r="B43" s="414"/>
      <c r="C43" s="397" t="s">
        <v>518</v>
      </c>
      <c r="D43" s="397"/>
      <c r="E43" s="392" t="s">
        <v>519</v>
      </c>
      <c r="F43" s="392"/>
      <c r="G43" s="415"/>
      <c r="L43" s="416">
        <f>L37+L41</f>
        <v>7.4451262962826101E-2</v>
      </c>
      <c r="M43" s="381"/>
      <c r="N43" s="420"/>
      <c r="O43" s="420"/>
      <c r="P43" s="389"/>
      <c r="Q43" s="389"/>
      <c r="R43" s="390"/>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row>
    <row r="44" spans="1:65">
      <c r="M44" s="423"/>
      <c r="N44" s="423"/>
      <c r="O44" s="423"/>
      <c r="P44" s="389"/>
      <c r="Q44" s="389"/>
      <c r="R44" s="390"/>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row>
    <row r="45" spans="1:65" ht="15.6">
      <c r="A45" s="424" t="s">
        <v>520</v>
      </c>
      <c r="B45" s="414"/>
      <c r="C45" s="415" t="s">
        <v>521</v>
      </c>
      <c r="D45" s="24"/>
      <c r="E45" s="400" t="s">
        <v>522</v>
      </c>
      <c r="G45" s="425">
        <v>3.4199999999999999E-3</v>
      </c>
      <c r="L45" s="426">
        <f>G45</f>
        <v>3.4199999999999999E-3</v>
      </c>
      <c r="M45" s="423"/>
      <c r="N45" s="423"/>
      <c r="O45" s="423"/>
      <c r="P45" s="389"/>
      <c r="Q45" s="389"/>
      <c r="R45" s="390"/>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row>
    <row r="46" spans="1:65" ht="15.6">
      <c r="A46" s="414"/>
      <c r="B46" s="414"/>
      <c r="C46" s="427"/>
      <c r="M46" s="423"/>
      <c r="N46" s="423"/>
      <c r="O46" s="423"/>
      <c r="P46" s="389"/>
      <c r="Q46" s="389"/>
      <c r="R46" s="390"/>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row>
    <row r="47" spans="1:65">
      <c r="M47" s="377"/>
      <c r="N47" s="377"/>
      <c r="O47" s="377"/>
      <c r="P47" s="390"/>
      <c r="Q47" s="390"/>
      <c r="R47" s="390"/>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row>
    <row r="48" spans="1:65">
      <c r="M48" s="381"/>
      <c r="N48" s="381"/>
      <c r="O48" s="381"/>
      <c r="P48" s="389"/>
      <c r="Q48" s="379"/>
      <c r="R48" s="390"/>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row>
    <row r="49" spans="1:65" ht="15.6">
      <c r="M49" s="381"/>
      <c r="N49" s="405"/>
      <c r="O49" s="405"/>
      <c r="P49" s="389"/>
      <c r="Q49" s="389"/>
      <c r="R49" s="389"/>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row>
    <row r="50" spans="1:65" ht="15.6">
      <c r="M50" s="381"/>
      <c r="N50" s="405"/>
      <c r="O50" s="405"/>
      <c r="P50" s="389"/>
      <c r="Q50" s="389"/>
      <c r="R50" s="389"/>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row>
    <row r="51" spans="1:65" ht="15.6">
      <c r="M51" s="381"/>
      <c r="N51" s="405"/>
      <c r="O51" s="405"/>
      <c r="P51" s="389"/>
      <c r="Q51" s="389"/>
      <c r="R51" s="389"/>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row>
    <row r="52" spans="1:65" ht="15.6">
      <c r="A52" s="408"/>
      <c r="B52" s="418"/>
      <c r="C52" s="428"/>
      <c r="D52" s="428"/>
      <c r="E52" s="409"/>
      <c r="F52" s="409"/>
      <c r="G52" s="381"/>
      <c r="H52" s="428"/>
      <c r="I52" s="428"/>
      <c r="J52" s="403"/>
      <c r="K52" s="428"/>
      <c r="L52" s="381"/>
      <c r="M52" s="381"/>
      <c r="N52" s="405"/>
      <c r="O52" s="405"/>
      <c r="P52" s="389"/>
      <c r="Q52" s="389"/>
      <c r="R52" s="389"/>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row>
    <row r="53" spans="1:65" ht="15.6">
      <c r="A53" s="408"/>
      <c r="B53" s="418"/>
      <c r="C53" s="428"/>
      <c r="D53" s="428"/>
      <c r="E53" s="409"/>
      <c r="F53" s="409"/>
      <c r="G53" s="381"/>
      <c r="H53" s="428"/>
      <c r="I53" s="428"/>
      <c r="J53" s="403"/>
      <c r="K53" s="428"/>
      <c r="L53" s="381"/>
      <c r="M53" s="381"/>
      <c r="N53" s="405"/>
      <c r="O53" s="405"/>
      <c r="P53" s="389"/>
      <c r="Q53" s="389"/>
      <c r="R53" s="389"/>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row>
    <row r="54" spans="1:65" ht="15.6">
      <c r="A54" s="429"/>
      <c r="B54" s="24"/>
      <c r="C54" s="408"/>
      <c r="D54" s="408"/>
      <c r="E54" s="409"/>
      <c r="F54" s="409"/>
      <c r="G54" s="381"/>
      <c r="H54" s="428"/>
      <c r="I54" s="428"/>
      <c r="J54" s="403"/>
      <c r="K54" s="428"/>
      <c r="M54" s="381"/>
      <c r="N54" s="430"/>
      <c r="O54" s="431"/>
      <c r="P54" s="432"/>
      <c r="Q54" s="389"/>
      <c r="R54" s="389"/>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row>
    <row r="55" spans="1:65" ht="15.6">
      <c r="A55" s="429"/>
      <c r="B55" s="24"/>
      <c r="C55" s="408"/>
      <c r="D55" s="408"/>
      <c r="E55" s="409"/>
      <c r="F55" s="409"/>
      <c r="G55" s="381"/>
      <c r="H55" s="428"/>
      <c r="I55" s="428"/>
      <c r="J55" s="403"/>
      <c r="K55" s="428"/>
      <c r="M55" s="381"/>
      <c r="N55" s="405"/>
      <c r="O55" s="405"/>
      <c r="P55" s="432"/>
      <c r="Q55" s="389"/>
      <c r="R55" s="389"/>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row>
    <row r="56" spans="1:65" ht="15.6">
      <c r="A56" s="433"/>
      <c r="B56" s="24"/>
      <c r="C56" s="408"/>
      <c r="D56" s="408"/>
      <c r="E56" s="409"/>
      <c r="F56" s="409"/>
      <c r="G56" s="381"/>
      <c r="H56" s="428"/>
      <c r="I56" s="428"/>
      <c r="J56" s="403"/>
      <c r="K56" s="428"/>
      <c r="M56" s="381"/>
      <c r="N56" s="405"/>
      <c r="O56" s="405"/>
      <c r="P56" s="432"/>
      <c r="Q56" s="389"/>
      <c r="R56" s="389"/>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row>
    <row r="57" spans="1:65">
      <c r="A57" s="383"/>
      <c r="C57" s="428"/>
      <c r="D57" s="428"/>
      <c r="E57" s="428"/>
      <c r="F57" s="428"/>
      <c r="G57" s="381"/>
      <c r="H57" s="428"/>
      <c r="I57" s="428"/>
      <c r="J57" s="428"/>
      <c r="K57" s="428"/>
      <c r="M57" s="381"/>
      <c r="N57" s="381"/>
      <c r="O57" s="381"/>
      <c r="P57" s="389"/>
      <c r="Q57" s="389"/>
      <c r="R57" s="389" t="s">
        <v>5</v>
      </c>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row>
    <row r="58" spans="1:65" ht="15.6">
      <c r="A58" s="370"/>
      <c r="N58" s="372"/>
      <c r="O58" s="373"/>
    </row>
    <row r="59" spans="1:65" ht="15.6">
      <c r="A59" s="370"/>
      <c r="N59" s="372"/>
      <c r="O59" s="373"/>
    </row>
    <row r="61" spans="1:65">
      <c r="A61" s="383"/>
      <c r="C61" s="428"/>
      <c r="D61" s="428"/>
      <c r="E61" s="428"/>
      <c r="F61" s="428"/>
      <c r="G61" s="381"/>
      <c r="H61" s="428"/>
      <c r="I61" s="428"/>
      <c r="J61" s="428"/>
      <c r="K61" s="428"/>
      <c r="M61" s="381"/>
      <c r="O61" s="373"/>
      <c r="P61" s="389"/>
      <c r="Q61" s="373" t="s">
        <v>472</v>
      </c>
      <c r="R61" s="390"/>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row>
    <row r="62" spans="1:65">
      <c r="A62" s="383"/>
      <c r="C62" s="391" t="str">
        <f>C5</f>
        <v>Formula Rate calculation</v>
      </c>
      <c r="D62" s="391"/>
      <c r="E62" s="428"/>
      <c r="F62" s="428"/>
      <c r="G62" s="428" t="str">
        <f>G5</f>
        <v xml:space="preserve">     Rate Formula Template</v>
      </c>
      <c r="H62" s="428"/>
      <c r="I62" s="428"/>
      <c r="J62" s="428"/>
      <c r="K62" s="428"/>
      <c r="M62" s="381"/>
      <c r="O62" s="434"/>
      <c r="P62" s="389"/>
      <c r="Q62" s="434" t="str">
        <f>N5</f>
        <v>Actuals for 12 months ended 12/31/13</v>
      </c>
      <c r="R62" s="390"/>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row>
    <row r="63" spans="1:65">
      <c r="A63" s="383"/>
      <c r="C63" s="391"/>
      <c r="D63" s="391"/>
      <c r="E63" s="428"/>
      <c r="F63" s="428"/>
      <c r="G63" s="428" t="str">
        <f>G6</f>
        <v xml:space="preserve"> Utilizing Attachment O Data</v>
      </c>
      <c r="H63" s="428"/>
      <c r="I63" s="428"/>
      <c r="J63" s="428"/>
      <c r="K63" s="428"/>
      <c r="L63" s="381"/>
      <c r="M63" s="381"/>
      <c r="P63" s="389"/>
      <c r="R63" s="390"/>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row>
    <row r="64" spans="1:65" ht="14.25" customHeight="1">
      <c r="A64" s="383"/>
      <c r="C64" s="428"/>
      <c r="D64" s="428"/>
      <c r="E64" s="428"/>
      <c r="F64" s="428"/>
      <c r="G64" s="428"/>
      <c r="H64" s="428"/>
      <c r="I64" s="428"/>
      <c r="J64" s="428"/>
      <c r="K64" s="428"/>
      <c r="M64" s="381"/>
      <c r="O64" s="428"/>
      <c r="P64" s="389"/>
      <c r="Q64" s="428" t="s">
        <v>523</v>
      </c>
      <c r="R64" s="390"/>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row>
    <row r="65" spans="1:67">
      <c r="A65" s="383"/>
      <c r="E65" s="428"/>
      <c r="F65" s="428"/>
      <c r="G65" s="428" t="str">
        <f>G8</f>
        <v>Great River Energy</v>
      </c>
      <c r="H65" s="428"/>
      <c r="I65" s="428"/>
      <c r="J65" s="428"/>
      <c r="K65" s="428"/>
      <c r="L65" s="428"/>
      <c r="M65" s="381"/>
      <c r="N65" s="381"/>
      <c r="O65" s="381"/>
      <c r="P65" s="389"/>
      <c r="Q65" s="379"/>
      <c r="R65" s="390"/>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row>
    <row r="66" spans="1:67">
      <c r="A66" s="383"/>
      <c r="E66" s="391"/>
      <c r="F66" s="391"/>
      <c r="G66" s="391"/>
      <c r="H66" s="391"/>
      <c r="I66" s="391"/>
      <c r="J66" s="391"/>
      <c r="K66" s="391"/>
      <c r="L66" s="391"/>
      <c r="M66" s="391"/>
      <c r="N66" s="391"/>
      <c r="O66" s="391"/>
      <c r="P66" s="389"/>
      <c r="Q66" s="379"/>
      <c r="R66" s="390"/>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row>
    <row r="67" spans="1:67" ht="15.6">
      <c r="A67" s="383"/>
      <c r="C67" s="428"/>
      <c r="D67" s="428"/>
      <c r="E67" s="397" t="s">
        <v>524</v>
      </c>
      <c r="F67" s="397"/>
      <c r="H67" s="377"/>
      <c r="I67" s="377"/>
      <c r="J67" s="377"/>
      <c r="K67" s="377"/>
      <c r="L67" s="377"/>
      <c r="M67" s="381"/>
      <c r="N67" s="381"/>
      <c r="O67" s="381"/>
      <c r="P67" s="389"/>
      <c r="Q67" s="379"/>
      <c r="R67" s="390"/>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row>
    <row r="68" spans="1:67" ht="15.6">
      <c r="A68" s="383"/>
      <c r="C68" s="428"/>
      <c r="D68" s="428"/>
      <c r="E68" s="397"/>
      <c r="F68" s="397"/>
      <c r="H68" s="377"/>
      <c r="I68" s="377"/>
      <c r="J68" s="377"/>
      <c r="K68" s="377"/>
      <c r="L68" s="377"/>
      <c r="M68" s="381"/>
      <c r="N68" s="381"/>
      <c r="O68" s="381"/>
      <c r="P68" s="389"/>
      <c r="Q68" s="379"/>
      <c r="R68" s="390"/>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row>
    <row r="69" spans="1:67" ht="15.6">
      <c r="A69" s="383"/>
      <c r="C69" s="435">
        <v>-1</v>
      </c>
      <c r="D69" s="435">
        <v>-2</v>
      </c>
      <c r="E69" s="435">
        <v>-3</v>
      </c>
      <c r="F69" s="435">
        <v>-4</v>
      </c>
      <c r="G69" s="435">
        <v>-5</v>
      </c>
      <c r="H69" s="435">
        <v>-6</v>
      </c>
      <c r="I69" s="435">
        <v>-7</v>
      </c>
      <c r="J69" s="435">
        <v>-8</v>
      </c>
      <c r="K69" s="435" t="s">
        <v>525</v>
      </c>
      <c r="L69" s="435" t="s">
        <v>526</v>
      </c>
      <c r="M69" s="435">
        <v>-9</v>
      </c>
      <c r="N69" s="435">
        <v>-10</v>
      </c>
      <c r="O69" s="435" t="s">
        <v>527</v>
      </c>
      <c r="P69" s="435">
        <v>-11</v>
      </c>
      <c r="Q69" s="435">
        <v>-12</v>
      </c>
      <c r="R69" s="379"/>
      <c r="S69" s="389"/>
      <c r="T69" s="390"/>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row>
    <row r="70" spans="1:67" ht="119.25" customHeight="1">
      <c r="A70" s="436" t="s">
        <v>528</v>
      </c>
      <c r="B70" s="437"/>
      <c r="C70" s="437" t="s">
        <v>529</v>
      </c>
      <c r="D70" s="438" t="s">
        <v>530</v>
      </c>
      <c r="E70" s="439" t="s">
        <v>531</v>
      </c>
      <c r="F70" s="439" t="s">
        <v>503</v>
      </c>
      <c r="G70" s="440" t="s">
        <v>532</v>
      </c>
      <c r="H70" s="439" t="s">
        <v>533</v>
      </c>
      <c r="I70" s="439" t="s">
        <v>518</v>
      </c>
      <c r="J70" s="440" t="s">
        <v>534</v>
      </c>
      <c r="K70" s="441" t="s">
        <v>521</v>
      </c>
      <c r="L70" s="440" t="s">
        <v>535</v>
      </c>
      <c r="M70" s="439" t="s">
        <v>536</v>
      </c>
      <c r="N70" s="441" t="s">
        <v>537</v>
      </c>
      <c r="O70" s="441" t="s">
        <v>538</v>
      </c>
      <c r="P70" s="442" t="s">
        <v>539</v>
      </c>
      <c r="Q70" s="441" t="s">
        <v>540</v>
      </c>
      <c r="R70" s="379"/>
      <c r="S70" s="389"/>
      <c r="T70" s="390"/>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row>
    <row r="71" spans="1:67" s="453" customFormat="1" ht="48" customHeight="1">
      <c r="A71" s="443"/>
      <c r="B71" s="444"/>
      <c r="C71" s="444"/>
      <c r="D71" s="444"/>
      <c r="E71" s="445" t="s">
        <v>31</v>
      </c>
      <c r="F71" s="445" t="s">
        <v>541</v>
      </c>
      <c r="G71" s="446" t="s">
        <v>542</v>
      </c>
      <c r="H71" s="445" t="s">
        <v>32</v>
      </c>
      <c r="I71" s="445" t="s">
        <v>543</v>
      </c>
      <c r="J71" s="446" t="s">
        <v>544</v>
      </c>
      <c r="K71" s="447" t="s">
        <v>545</v>
      </c>
      <c r="L71" s="446" t="s">
        <v>546</v>
      </c>
      <c r="M71" s="445" t="s">
        <v>547</v>
      </c>
      <c r="N71" s="446" t="s">
        <v>548</v>
      </c>
      <c r="O71" s="446" t="s">
        <v>549</v>
      </c>
      <c r="P71" s="448" t="s">
        <v>550</v>
      </c>
      <c r="Q71" s="449" t="s">
        <v>551</v>
      </c>
      <c r="R71" s="450"/>
      <c r="S71" s="451"/>
      <c r="T71" s="450"/>
      <c r="U71" s="452"/>
      <c r="V71" s="452"/>
      <c r="W71" s="452"/>
      <c r="X71" s="452"/>
      <c r="Y71" s="452"/>
      <c r="Z71" s="452"/>
      <c r="AA71" s="452"/>
      <c r="AB71" s="452"/>
      <c r="AC71" s="452"/>
      <c r="AD71" s="452"/>
      <c r="AE71" s="452"/>
      <c r="AF71" s="452"/>
      <c r="AG71" s="452"/>
      <c r="AH71" s="452"/>
      <c r="AI71" s="452"/>
      <c r="AJ71" s="452"/>
      <c r="AK71" s="452"/>
      <c r="AL71" s="452"/>
      <c r="AM71" s="452"/>
      <c r="AN71" s="452"/>
      <c r="AO71" s="452"/>
      <c r="AP71" s="452"/>
      <c r="AQ71" s="452"/>
      <c r="AR71" s="452"/>
      <c r="AS71" s="452"/>
      <c r="AT71" s="452"/>
      <c r="AU71" s="452"/>
      <c r="AV71" s="452"/>
      <c r="AW71" s="452"/>
      <c r="AX71" s="452"/>
      <c r="AY71" s="452"/>
      <c r="AZ71" s="452"/>
      <c r="BA71" s="452"/>
      <c r="BB71" s="452"/>
      <c r="BC71" s="452"/>
      <c r="BD71" s="452"/>
      <c r="BE71" s="452"/>
      <c r="BF71" s="452"/>
      <c r="BG71" s="452"/>
      <c r="BH71" s="452"/>
      <c r="BI71" s="452"/>
      <c r="BJ71" s="452"/>
      <c r="BK71" s="452"/>
      <c r="BL71" s="452"/>
      <c r="BM71" s="452"/>
      <c r="BN71" s="452"/>
      <c r="BO71" s="452"/>
    </row>
    <row r="72" spans="1:67">
      <c r="A72" s="454"/>
      <c r="B72" s="377"/>
      <c r="C72" s="377"/>
      <c r="D72" s="377"/>
      <c r="E72" s="377"/>
      <c r="F72" s="377"/>
      <c r="G72" s="455"/>
      <c r="H72" s="377"/>
      <c r="I72" s="377"/>
      <c r="J72" s="455"/>
      <c r="K72" s="455"/>
      <c r="L72" s="455"/>
      <c r="M72" s="377"/>
      <c r="N72" s="455"/>
      <c r="O72" s="455"/>
      <c r="P72" s="381"/>
      <c r="Q72" s="456"/>
      <c r="R72" s="379"/>
      <c r="S72" s="389"/>
      <c r="T72" s="390"/>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row>
    <row r="73" spans="1:67" ht="15.6">
      <c r="A73" s="457" t="s">
        <v>552</v>
      </c>
      <c r="B73" s="458"/>
      <c r="C73" s="459" t="s">
        <v>553</v>
      </c>
      <c r="D73" s="460">
        <v>2097</v>
      </c>
      <c r="E73" s="461">
        <f>'Forward Rate TO Support Data GG'!H24</f>
        <v>2037349.2849999999</v>
      </c>
      <c r="F73" s="404">
        <f>$L$33</f>
        <v>6.9459443284603239E-2</v>
      </c>
      <c r="G73" s="462">
        <f>E73*F73</f>
        <v>141513.14711238447</v>
      </c>
      <c r="H73" s="463">
        <f>'Forward Rate TO Support Data GG'!H57</f>
        <v>1809004.6499999997</v>
      </c>
      <c r="I73" s="404">
        <f>$L$43</f>
        <v>7.4451262962826101E-2</v>
      </c>
      <c r="J73" s="464">
        <f>H73*I73</f>
        <v>134682.68089812517</v>
      </c>
      <c r="K73" s="465">
        <v>0</v>
      </c>
      <c r="L73" s="466">
        <f>K73*H73</f>
        <v>0</v>
      </c>
      <c r="M73" s="467">
        <f>'Forward Rate TO Support Data GG'!H62</f>
        <v>57054.525000000023</v>
      </c>
      <c r="N73" s="466">
        <f>G73+J73+L73+M73</f>
        <v>333250.35301050963</v>
      </c>
      <c r="O73" s="466">
        <f>+N73-L73</f>
        <v>333250.35301050963</v>
      </c>
      <c r="P73" s="468">
        <v>35272</v>
      </c>
      <c r="Q73" s="469">
        <f>N73+P73</f>
        <v>368522.35301050963</v>
      </c>
      <c r="R73" s="470"/>
      <c r="S73" s="470"/>
      <c r="T73" s="470"/>
      <c r="U73" s="470"/>
      <c r="V73" s="470"/>
      <c r="W73" s="470"/>
    </row>
    <row r="74" spans="1:67" ht="15.6">
      <c r="A74" s="457" t="s">
        <v>554</v>
      </c>
      <c r="B74" s="458"/>
      <c r="C74" s="471" t="s">
        <v>555</v>
      </c>
      <c r="D74" s="460" t="s">
        <v>556</v>
      </c>
      <c r="E74" s="472">
        <f>'Forward Rate TO Support Data GG'!E24</f>
        <v>6818430.4200000009</v>
      </c>
      <c r="F74" s="404">
        <f>$L$33</f>
        <v>6.9459443284603239E-2</v>
      </c>
      <c r="G74" s="462">
        <f>E74*F74</f>
        <v>473604.3810480035</v>
      </c>
      <c r="H74" s="463">
        <f>'Forward Rate TO Support Data GG'!E57</f>
        <v>6157235.5053846156</v>
      </c>
      <c r="I74" s="404">
        <f>$L$43</f>
        <v>7.4451262962826101E-2</v>
      </c>
      <c r="J74" s="464">
        <f>H74*I74</f>
        <v>458413.95973543951</v>
      </c>
      <c r="K74" s="465">
        <v>0</v>
      </c>
      <c r="L74" s="466">
        <f>K74*H74</f>
        <v>0</v>
      </c>
      <c r="M74" s="467">
        <f>'Forward Rate TO Support Data GG'!E62</f>
        <v>181459.46000000008</v>
      </c>
      <c r="N74" s="466">
        <f>G74+J74+L74+M74</f>
        <v>1113477.8007834433</v>
      </c>
      <c r="O74" s="466">
        <f>+N74-L74</f>
        <v>1113477.8007834433</v>
      </c>
      <c r="P74" s="468">
        <v>56531</v>
      </c>
      <c r="Q74" s="469">
        <f>N74+P74</f>
        <v>1170008.8007834433</v>
      </c>
      <c r="R74" s="470"/>
      <c r="S74" s="470"/>
      <c r="T74" s="470"/>
      <c r="U74" s="470"/>
      <c r="V74" s="470"/>
      <c r="W74" s="470"/>
    </row>
    <row r="75" spans="1:67" ht="15.6">
      <c r="A75" s="457" t="s">
        <v>557</v>
      </c>
      <c r="B75" s="458"/>
      <c r="C75" s="471" t="s">
        <v>558</v>
      </c>
      <c r="D75" s="460" t="s">
        <v>559</v>
      </c>
      <c r="E75" s="472">
        <f>'Forward Rate TO Support Data GG'!F24</f>
        <v>37830.280000000013</v>
      </c>
      <c r="F75" s="404">
        <f>$L$33</f>
        <v>6.9459443284603239E-2</v>
      </c>
      <c r="G75" s="462">
        <f>E75*F75</f>
        <v>2627.6701881006611</v>
      </c>
      <c r="H75" s="463">
        <f>'Forward Rate TO Support Data GG'!F57</f>
        <v>32488.446153846147</v>
      </c>
      <c r="I75" s="404">
        <f>$L$43</f>
        <v>7.4451262962826101E-2</v>
      </c>
      <c r="J75" s="464">
        <f>H75*I75</f>
        <v>2418.8058478536159</v>
      </c>
      <c r="K75" s="465">
        <v>0</v>
      </c>
      <c r="L75" s="466">
        <f>K75*H75</f>
        <v>0</v>
      </c>
      <c r="M75" s="467">
        <f>'Forward Rate TO Support Data GG'!F62</f>
        <v>1050.8499999999995</v>
      </c>
      <c r="N75" s="466">
        <f>G75+J75+L75+M75</f>
        <v>6097.3260359542764</v>
      </c>
      <c r="O75" s="466">
        <f>+N75-L75</f>
        <v>6097.3260359542764</v>
      </c>
      <c r="P75" s="468">
        <v>482</v>
      </c>
      <c r="Q75" s="469">
        <f>N75+P75</f>
        <v>6579.3260359542764</v>
      </c>
      <c r="R75" s="470"/>
      <c r="S75" s="470"/>
      <c r="T75" s="470"/>
      <c r="U75" s="470"/>
      <c r="V75" s="470"/>
      <c r="W75" s="470"/>
    </row>
    <row r="76" spans="1:67" ht="15.6">
      <c r="A76" s="457" t="s">
        <v>560</v>
      </c>
      <c r="B76" s="458"/>
      <c r="C76" s="471" t="s">
        <v>561</v>
      </c>
      <c r="D76" s="460" t="s">
        <v>562</v>
      </c>
      <c r="E76" s="472">
        <f>'Forward Rate TO Support Data GG'!G24</f>
        <v>41615.020000000004</v>
      </c>
      <c r="F76" s="404">
        <f t="shared" ref="F76:F83" si="0">$L$33</f>
        <v>6.9459443284603239E-2</v>
      </c>
      <c r="G76" s="462">
        <f t="shared" ref="G76:G83" si="1">E76*F76</f>
        <v>2890.5561214776299</v>
      </c>
      <c r="H76" s="463">
        <f>'Forward Rate TO Support Data GG'!G57</f>
        <v>35738.849230769229</v>
      </c>
      <c r="I76" s="404">
        <f t="shared" ref="I76:I83" si="2">$L$43</f>
        <v>7.4451262962826101E-2</v>
      </c>
      <c r="J76" s="464">
        <f t="shared" ref="J76:J83" si="3">H76*I76</f>
        <v>2660.8024620687952</v>
      </c>
      <c r="K76" s="465">
        <v>0</v>
      </c>
      <c r="L76" s="466">
        <f t="shared" ref="L76:L83" si="4">K76*H76</f>
        <v>0</v>
      </c>
      <c r="M76" s="467">
        <f>'Forward Rate TO Support Data GG'!G62</f>
        <v>1155.9700000000003</v>
      </c>
      <c r="N76" s="466">
        <f t="shared" ref="N76:N83" si="5">G76+J76+L76+M76</f>
        <v>6707.3285835464258</v>
      </c>
      <c r="O76" s="466">
        <f t="shared" ref="O76:O83" si="6">+N76-L76</f>
        <v>6707.3285835464258</v>
      </c>
      <c r="P76" s="468">
        <v>530</v>
      </c>
      <c r="Q76" s="469">
        <f t="shared" ref="Q76:Q83" si="7">N76+P76</f>
        <v>7237.3285835464258</v>
      </c>
      <c r="R76" s="470"/>
      <c r="S76" s="470"/>
      <c r="T76" s="470"/>
      <c r="U76" s="470"/>
      <c r="V76" s="470"/>
      <c r="W76" s="470"/>
    </row>
    <row r="77" spans="1:67" ht="15.6">
      <c r="A77" s="457" t="s">
        <v>563</v>
      </c>
      <c r="B77" s="458"/>
      <c r="C77" s="473" t="s">
        <v>564</v>
      </c>
      <c r="D77" s="460" t="s">
        <v>565</v>
      </c>
      <c r="E77" s="472">
        <f>'Forward Rate TO Support Data GG'!I24</f>
        <v>4721657.4323076913</v>
      </c>
      <c r="F77" s="404">
        <f t="shared" si="0"/>
        <v>6.9459443284603239E-2</v>
      </c>
      <c r="G77" s="462">
        <f t="shared" si="1"/>
        <v>327963.69662870147</v>
      </c>
      <c r="H77" s="463">
        <f>'Forward Rate TO Support Data GG'!I57</f>
        <v>4410224.0669230772</v>
      </c>
      <c r="I77" s="404">
        <f t="shared" si="2"/>
        <v>7.4451262962826101E-2</v>
      </c>
      <c r="J77" s="464">
        <f t="shared" si="3"/>
        <v>328346.75173147442</v>
      </c>
      <c r="K77" s="465">
        <v>0</v>
      </c>
      <c r="L77" s="466">
        <f t="shared" si="4"/>
        <v>0</v>
      </c>
      <c r="M77" s="467">
        <f>'Forward Rate TO Support Data GG'!I62</f>
        <v>133306.37000000002</v>
      </c>
      <c r="N77" s="466">
        <f t="shared" si="5"/>
        <v>789616.81836017582</v>
      </c>
      <c r="O77" s="466">
        <f t="shared" si="6"/>
        <v>789616.81836017582</v>
      </c>
      <c r="P77" s="468">
        <v>-5928</v>
      </c>
      <c r="Q77" s="469">
        <f t="shared" si="7"/>
        <v>783688.81836017582</v>
      </c>
      <c r="R77" s="470"/>
      <c r="S77" s="470"/>
      <c r="T77" s="470"/>
      <c r="U77" s="470"/>
      <c r="V77" s="470"/>
      <c r="W77" s="470"/>
    </row>
    <row r="78" spans="1:67" ht="15.6">
      <c r="A78" s="457" t="s">
        <v>566</v>
      </c>
      <c r="B78" s="458"/>
      <c r="C78" s="471" t="s">
        <v>567</v>
      </c>
      <c r="D78" s="460">
        <v>279</v>
      </c>
      <c r="E78" s="472">
        <f>'Forward Rate TO Support Data GG'!C24</f>
        <v>14988494.763846152</v>
      </c>
      <c r="F78" s="404">
        <f t="shared" si="0"/>
        <v>6.9459443284603239E-2</v>
      </c>
      <c r="G78" s="462">
        <f t="shared" si="1"/>
        <v>1041092.5019709443</v>
      </c>
      <c r="H78" s="463">
        <f>'Forward Rate TO Support Data GG'!C57</f>
        <v>14657829.100769229</v>
      </c>
      <c r="I78" s="404">
        <f t="shared" si="2"/>
        <v>7.4451262962826101E-2</v>
      </c>
      <c r="J78" s="464">
        <f t="shared" si="3"/>
        <v>1091293.8888455348</v>
      </c>
      <c r="K78" s="465">
        <f t="shared" ref="K78:K79" si="8">G$45</f>
        <v>3.4199999999999999E-3</v>
      </c>
      <c r="L78" s="466">
        <f t="shared" si="4"/>
        <v>50129.775524630764</v>
      </c>
      <c r="M78" s="467">
        <f>'Forward Rate TO Support Data GG'!C62</f>
        <v>402154.61000000004</v>
      </c>
      <c r="N78" s="466">
        <f t="shared" si="5"/>
        <v>2584670.7763411095</v>
      </c>
      <c r="O78" s="466">
        <f t="shared" si="6"/>
        <v>2534541.0008164789</v>
      </c>
      <c r="P78" s="468">
        <v>-260260</v>
      </c>
      <c r="Q78" s="469">
        <f t="shared" si="7"/>
        <v>2324410.7763411095</v>
      </c>
      <c r="R78" s="470"/>
      <c r="S78" s="470"/>
      <c r="T78" s="470"/>
      <c r="U78" s="470"/>
      <c r="V78" s="470"/>
      <c r="W78" s="470"/>
    </row>
    <row r="79" spans="1:67" ht="27">
      <c r="A79" s="457" t="s">
        <v>568</v>
      </c>
      <c r="B79" s="458"/>
      <c r="C79" s="473" t="s">
        <v>569</v>
      </c>
      <c r="D79" s="460">
        <v>286</v>
      </c>
      <c r="E79" s="472">
        <f>'Forward Rate TO Support Data GG'!D24</f>
        <v>88173271.257692307</v>
      </c>
      <c r="F79" s="404">
        <f t="shared" si="0"/>
        <v>6.9459443284603239E-2</v>
      </c>
      <c r="G79" s="462">
        <f t="shared" si="1"/>
        <v>6124466.3341416158</v>
      </c>
      <c r="H79" s="463">
        <f>'Forward Rate TO Support Data GG'!D57</f>
        <v>87396708.085384622</v>
      </c>
      <c r="I79" s="404">
        <f t="shared" si="2"/>
        <v>7.4451262962826101E-2</v>
      </c>
      <c r="J79" s="464">
        <f t="shared" si="3"/>
        <v>6506795.2957503209</v>
      </c>
      <c r="K79" s="465">
        <f t="shared" si="8"/>
        <v>3.4199999999999999E-3</v>
      </c>
      <c r="L79" s="466">
        <f t="shared" si="4"/>
        <v>298896.74165201542</v>
      </c>
      <c r="M79" s="467">
        <f>'Forward Rate TO Support Data GG'!D62</f>
        <v>524479.76</v>
      </c>
      <c r="N79" s="466">
        <f t="shared" si="5"/>
        <v>13454638.131543951</v>
      </c>
      <c r="O79" s="466">
        <f t="shared" si="6"/>
        <v>13155741.389891936</v>
      </c>
      <c r="P79" s="468">
        <v>98201</v>
      </c>
      <c r="Q79" s="469">
        <f t="shared" si="7"/>
        <v>13552839.131543951</v>
      </c>
      <c r="R79" s="470"/>
      <c r="S79" s="470"/>
      <c r="T79" s="470"/>
      <c r="U79" s="470"/>
      <c r="V79" s="470"/>
      <c r="W79" s="470"/>
    </row>
    <row r="80" spans="1:67" ht="15.6">
      <c r="A80" s="457" t="s">
        <v>570</v>
      </c>
      <c r="B80" s="458"/>
      <c r="C80" s="471" t="s">
        <v>571</v>
      </c>
      <c r="D80" s="460">
        <v>3104</v>
      </c>
      <c r="E80" s="472">
        <f>'Forward Rate TO Support Data GG'!J24</f>
        <v>309681.10000000003</v>
      </c>
      <c r="F80" s="404">
        <f t="shared" si="0"/>
        <v>6.9459443284603239E-2</v>
      </c>
      <c r="G80" s="462">
        <f t="shared" si="1"/>
        <v>21510.276801763546</v>
      </c>
      <c r="H80" s="463">
        <f>'Forward Rate TO Support Data GG'!J57</f>
        <v>441616.5215384615</v>
      </c>
      <c r="I80" s="404">
        <f t="shared" si="2"/>
        <v>7.4451262962826101E-2</v>
      </c>
      <c r="J80" s="464">
        <f t="shared" si="3"/>
        <v>32878.907773788553</v>
      </c>
      <c r="K80" s="465">
        <v>0</v>
      </c>
      <c r="L80" s="466">
        <f t="shared" si="4"/>
        <v>0</v>
      </c>
      <c r="M80" s="467">
        <f>'Forward Rate TO Support Data GG'!J62</f>
        <v>15617.970000000001</v>
      </c>
      <c r="N80" s="466">
        <f t="shared" si="5"/>
        <v>70007.154575552093</v>
      </c>
      <c r="O80" s="466">
        <f t="shared" si="6"/>
        <v>70007.154575552093</v>
      </c>
      <c r="P80" s="468">
        <v>1151</v>
      </c>
      <c r="Q80" s="469">
        <f t="shared" si="7"/>
        <v>71158.154575552093</v>
      </c>
      <c r="R80" s="470"/>
      <c r="S80" s="470"/>
      <c r="T80" s="470"/>
      <c r="U80" s="470"/>
      <c r="V80" s="470"/>
      <c r="W80" s="470"/>
    </row>
    <row r="81" spans="1:23" ht="15.6">
      <c r="A81" s="457" t="s">
        <v>572</v>
      </c>
      <c r="B81" s="458"/>
      <c r="C81" s="471" t="s">
        <v>573</v>
      </c>
      <c r="D81" s="460">
        <v>3105</v>
      </c>
      <c r="E81" s="472">
        <f>'Forward Rate TO Support Data GG'!K24</f>
        <v>79583.810000000027</v>
      </c>
      <c r="F81" s="404">
        <f t="shared" si="0"/>
        <v>6.9459443284603239E-2</v>
      </c>
      <c r="G81" s="462">
        <f t="shared" si="1"/>
        <v>5527.8471370676416</v>
      </c>
      <c r="H81" s="463">
        <f>'Forward Rate TO Support Data GG'!K57</f>
        <v>79943.607692307691</v>
      </c>
      <c r="I81" s="404">
        <f t="shared" si="2"/>
        <v>7.4451262962826101E-2</v>
      </c>
      <c r="J81" s="464">
        <f t="shared" si="3"/>
        <v>5951.9025584970077</v>
      </c>
      <c r="K81" s="465">
        <v>0</v>
      </c>
      <c r="L81" s="466">
        <f t="shared" si="4"/>
        <v>0</v>
      </c>
      <c r="M81" s="467">
        <f>'Forward Rate TO Support Data GG'!K62</f>
        <v>2401.14</v>
      </c>
      <c r="N81" s="466">
        <f t="shared" si="5"/>
        <v>13880.889695564649</v>
      </c>
      <c r="O81" s="466">
        <f t="shared" si="6"/>
        <v>13880.889695564649</v>
      </c>
      <c r="P81" s="468">
        <v>-9109</v>
      </c>
      <c r="Q81" s="469">
        <f t="shared" si="7"/>
        <v>4771.8896955646487</v>
      </c>
      <c r="R81" s="470"/>
      <c r="S81" s="470"/>
      <c r="T81" s="470"/>
      <c r="U81" s="470"/>
      <c r="V81" s="470"/>
      <c r="W81" s="470"/>
    </row>
    <row r="82" spans="1:23" ht="15.6">
      <c r="A82" s="474" t="s">
        <v>574</v>
      </c>
      <c r="B82" s="458"/>
      <c r="C82" s="475" t="s">
        <v>575</v>
      </c>
      <c r="D82" s="476">
        <v>1542</v>
      </c>
      <c r="E82" s="472">
        <f>'Forward Rate TO Support Data GG'!L24</f>
        <v>88941.59</v>
      </c>
      <c r="F82" s="404">
        <f t="shared" si="0"/>
        <v>6.9459443284603239E-2</v>
      </c>
      <c r="G82" s="462">
        <f t="shared" si="1"/>
        <v>6177.8333262474343</v>
      </c>
      <c r="H82" s="463">
        <f>'Forward Rate TO Support Data GG'!L57</f>
        <v>79882.717692307691</v>
      </c>
      <c r="I82" s="404">
        <f t="shared" si="2"/>
        <v>7.4451262962826101E-2</v>
      </c>
      <c r="J82" s="464">
        <f t="shared" si="3"/>
        <v>5947.3692210952013</v>
      </c>
      <c r="K82" s="465">
        <v>0</v>
      </c>
      <c r="L82" s="466">
        <f t="shared" si="4"/>
        <v>0</v>
      </c>
      <c r="M82" s="467">
        <f>'Forward Rate TO Support Data GG'!L62</f>
        <v>2470.6000000000004</v>
      </c>
      <c r="N82" s="466">
        <f t="shared" si="5"/>
        <v>14595.802547342637</v>
      </c>
      <c r="O82" s="466">
        <f t="shared" si="6"/>
        <v>14595.802547342637</v>
      </c>
      <c r="P82" s="468">
        <v>1154</v>
      </c>
      <c r="Q82" s="469">
        <f t="shared" si="7"/>
        <v>15749.802547342637</v>
      </c>
      <c r="R82" s="470"/>
      <c r="S82" s="470"/>
      <c r="T82" s="470"/>
      <c r="U82" s="470"/>
      <c r="V82" s="470"/>
      <c r="W82" s="470"/>
    </row>
    <row r="83" spans="1:23" ht="15.6">
      <c r="A83" s="457" t="s">
        <v>576</v>
      </c>
      <c r="C83" s="371" t="s">
        <v>577</v>
      </c>
      <c r="D83" s="393">
        <v>3106</v>
      </c>
      <c r="E83" s="472">
        <v>0</v>
      </c>
      <c r="F83" s="404">
        <f t="shared" si="0"/>
        <v>6.9459443284603239E-2</v>
      </c>
      <c r="G83" s="462">
        <f t="shared" si="1"/>
        <v>0</v>
      </c>
      <c r="H83" s="463">
        <v>0</v>
      </c>
      <c r="I83" s="404">
        <f t="shared" si="2"/>
        <v>7.4451262962826101E-2</v>
      </c>
      <c r="J83" s="464">
        <f t="shared" si="3"/>
        <v>0</v>
      </c>
      <c r="K83" s="465">
        <v>0</v>
      </c>
      <c r="L83" s="466">
        <f t="shared" si="4"/>
        <v>0</v>
      </c>
      <c r="M83" s="467">
        <v>0</v>
      </c>
      <c r="N83" s="466">
        <f t="shared" si="5"/>
        <v>0</v>
      </c>
      <c r="O83" s="466">
        <f t="shared" si="6"/>
        <v>0</v>
      </c>
      <c r="P83" s="468">
        <v>-60255</v>
      </c>
      <c r="Q83" s="477">
        <f t="shared" si="7"/>
        <v>-60255</v>
      </c>
      <c r="R83" s="470"/>
      <c r="S83" s="470"/>
      <c r="T83" s="470"/>
      <c r="U83" s="470"/>
      <c r="V83" s="470"/>
      <c r="W83" s="470"/>
    </row>
    <row r="84" spans="1:23">
      <c r="A84" s="478"/>
      <c r="C84" s="470"/>
      <c r="D84" s="470"/>
      <c r="E84" s="470"/>
      <c r="F84" s="470"/>
      <c r="G84" s="479"/>
      <c r="H84" s="470"/>
      <c r="I84" s="470"/>
      <c r="J84" s="480"/>
      <c r="K84" s="481"/>
      <c r="L84" s="482"/>
      <c r="M84" s="483"/>
      <c r="N84" s="480"/>
      <c r="O84" s="482"/>
      <c r="P84" s="483"/>
      <c r="Q84" s="480"/>
      <c r="R84" s="470"/>
      <c r="S84" s="470"/>
      <c r="T84" s="470"/>
      <c r="U84" s="470"/>
      <c r="V84" s="470"/>
      <c r="W84" s="470"/>
    </row>
    <row r="85" spans="1:23">
      <c r="A85" s="478"/>
      <c r="C85" s="470"/>
      <c r="D85" s="470"/>
      <c r="E85" s="470"/>
      <c r="F85" s="470"/>
      <c r="G85" s="479"/>
      <c r="H85" s="470"/>
      <c r="I85" s="470"/>
      <c r="J85" s="480"/>
      <c r="K85" s="481"/>
      <c r="L85" s="482"/>
      <c r="M85" s="483"/>
      <c r="N85" s="480"/>
      <c r="O85" s="482"/>
      <c r="P85" s="483"/>
      <c r="Q85" s="480"/>
      <c r="R85" s="470"/>
      <c r="S85" s="470"/>
      <c r="T85" s="470"/>
      <c r="U85" s="470"/>
      <c r="V85" s="470"/>
      <c r="W85" s="470"/>
    </row>
    <row r="86" spans="1:23">
      <c r="A86" s="478"/>
      <c r="C86" s="470"/>
      <c r="D86" s="470"/>
      <c r="E86" s="470"/>
      <c r="F86" s="470"/>
      <c r="G86" s="479"/>
      <c r="H86" s="470"/>
      <c r="I86" s="470"/>
      <c r="J86" s="480"/>
      <c r="K86" s="481"/>
      <c r="L86" s="482"/>
      <c r="M86" s="483"/>
      <c r="N86" s="480"/>
      <c r="O86" s="482"/>
      <c r="P86" s="483"/>
      <c r="Q86" s="480"/>
      <c r="R86" s="470"/>
      <c r="S86" s="470"/>
      <c r="T86" s="470"/>
      <c r="U86" s="470"/>
      <c r="V86" s="470"/>
      <c r="W86" s="470"/>
    </row>
    <row r="87" spans="1:23">
      <c r="A87" s="478"/>
      <c r="C87" s="470"/>
      <c r="D87" s="470"/>
      <c r="E87" s="470"/>
      <c r="F87" s="470"/>
      <c r="G87" s="479"/>
      <c r="H87" s="470"/>
      <c r="I87" s="470"/>
      <c r="J87" s="480"/>
      <c r="K87" s="481"/>
      <c r="L87" s="482"/>
      <c r="M87" s="483"/>
      <c r="N87" s="480"/>
      <c r="O87" s="482"/>
      <c r="P87" s="483"/>
      <c r="Q87" s="480"/>
      <c r="R87" s="470"/>
      <c r="S87" s="470"/>
      <c r="T87" s="470"/>
      <c r="U87" s="470"/>
      <c r="V87" s="470"/>
      <c r="W87" s="470"/>
    </row>
    <row r="88" spans="1:23">
      <c r="A88" s="478"/>
      <c r="C88" s="470"/>
      <c r="D88" s="470"/>
      <c r="E88" s="470"/>
      <c r="F88" s="470"/>
      <c r="G88" s="479"/>
      <c r="H88" s="470"/>
      <c r="I88" s="470"/>
      <c r="J88" s="480"/>
      <c r="K88" s="481"/>
      <c r="L88" s="482"/>
      <c r="M88" s="483"/>
      <c r="N88" s="480"/>
      <c r="O88" s="482"/>
      <c r="P88" s="483"/>
      <c r="Q88" s="480"/>
      <c r="R88" s="470"/>
      <c r="S88" s="470"/>
      <c r="T88" s="470"/>
      <c r="U88" s="470"/>
      <c r="V88" s="470"/>
      <c r="W88" s="470"/>
    </row>
    <row r="89" spans="1:23">
      <c r="A89" s="478"/>
      <c r="C89" s="470"/>
      <c r="D89" s="470"/>
      <c r="E89" s="470"/>
      <c r="F89" s="470"/>
      <c r="G89" s="479"/>
      <c r="H89" s="470"/>
      <c r="I89" s="470"/>
      <c r="J89" s="480"/>
      <c r="K89" s="481"/>
      <c r="L89" s="482"/>
      <c r="M89" s="483"/>
      <c r="N89" s="480"/>
      <c r="O89" s="482"/>
      <c r="P89" s="483"/>
      <c r="Q89" s="480"/>
      <c r="R89" s="470"/>
      <c r="S89" s="470"/>
      <c r="T89" s="470"/>
      <c r="U89" s="470"/>
      <c r="V89" s="470"/>
      <c r="W89" s="470"/>
    </row>
    <row r="90" spans="1:23">
      <c r="A90" s="478"/>
      <c r="C90" s="470"/>
      <c r="D90" s="470"/>
      <c r="E90" s="470"/>
      <c r="F90" s="470"/>
      <c r="G90" s="479"/>
      <c r="H90" s="470"/>
      <c r="I90" s="470"/>
      <c r="J90" s="480"/>
      <c r="K90" s="481"/>
      <c r="L90" s="482"/>
      <c r="M90" s="483"/>
      <c r="N90" s="480"/>
      <c r="O90" s="482"/>
      <c r="P90" s="483"/>
      <c r="Q90" s="480"/>
      <c r="R90" s="470"/>
      <c r="S90" s="470"/>
      <c r="T90" s="470"/>
      <c r="U90" s="470"/>
      <c r="V90" s="470"/>
      <c r="W90" s="470"/>
    </row>
    <row r="91" spans="1:23">
      <c r="A91" s="478"/>
      <c r="C91" s="470"/>
      <c r="D91" s="470"/>
      <c r="E91" s="470"/>
      <c r="F91" s="470"/>
      <c r="G91" s="479"/>
      <c r="H91" s="470"/>
      <c r="I91" s="470"/>
      <c r="J91" s="480"/>
      <c r="K91" s="481"/>
      <c r="L91" s="482"/>
      <c r="M91" s="483"/>
      <c r="N91" s="480"/>
      <c r="O91" s="482"/>
      <c r="P91" s="483"/>
      <c r="Q91" s="480"/>
      <c r="R91" s="470"/>
      <c r="S91" s="470"/>
      <c r="T91" s="470"/>
      <c r="U91" s="470"/>
      <c r="V91" s="470"/>
      <c r="W91" s="470"/>
    </row>
    <row r="92" spans="1:23">
      <c r="A92" s="484"/>
      <c r="B92" s="485"/>
      <c r="C92" s="486"/>
      <c r="D92" s="486"/>
      <c r="E92" s="486"/>
      <c r="F92" s="486"/>
      <c r="G92" s="487"/>
      <c r="H92" s="486"/>
      <c r="I92" s="486"/>
      <c r="J92" s="488"/>
      <c r="K92" s="489"/>
      <c r="L92" s="490"/>
      <c r="M92" s="491"/>
      <c r="N92" s="488"/>
      <c r="O92" s="490"/>
      <c r="P92" s="491"/>
      <c r="Q92" s="488"/>
      <c r="R92" s="470"/>
      <c r="S92" s="470"/>
      <c r="T92" s="470"/>
      <c r="U92" s="470"/>
      <c r="V92" s="470"/>
      <c r="W92" s="470"/>
    </row>
    <row r="93" spans="1:23">
      <c r="A93" s="410" t="s">
        <v>578</v>
      </c>
      <c r="B93" s="418"/>
      <c r="C93" s="391" t="s">
        <v>579</v>
      </c>
      <c r="D93" s="391"/>
      <c r="E93" s="409"/>
      <c r="F93" s="409"/>
      <c r="G93" s="381"/>
      <c r="H93" s="381"/>
      <c r="I93" s="381"/>
      <c r="J93" s="381"/>
      <c r="K93" s="381"/>
      <c r="L93" s="492">
        <f>SUM(L73:L92)</f>
        <v>349026.51717664616</v>
      </c>
      <c r="M93" s="381"/>
      <c r="N93" s="493">
        <f>SUM(N73:N92)</f>
        <v>18386942.381477151</v>
      </c>
      <c r="O93" s="493">
        <f>SUM(O73:O92)</f>
        <v>18037915.864300504</v>
      </c>
      <c r="P93" s="494">
        <f>SUM(P73:P92)</f>
        <v>-142231</v>
      </c>
      <c r="Q93" s="493">
        <f>SUM(Q73:Q92)</f>
        <v>18244711.381477151</v>
      </c>
      <c r="R93" s="470"/>
      <c r="S93" s="470"/>
      <c r="T93" s="470"/>
      <c r="U93" s="470"/>
      <c r="V93" s="470"/>
      <c r="W93" s="470"/>
    </row>
    <row r="94" spans="1:23">
      <c r="A94" s="470"/>
      <c r="B94" s="470"/>
      <c r="C94" s="470"/>
      <c r="D94" s="470"/>
      <c r="E94" s="470"/>
      <c r="F94" s="470"/>
      <c r="G94" s="470"/>
      <c r="H94" s="470"/>
      <c r="I94" s="470"/>
      <c r="J94" s="470"/>
      <c r="K94" s="470"/>
      <c r="L94" s="470"/>
      <c r="M94" s="470"/>
      <c r="N94" s="470"/>
      <c r="O94" s="470"/>
      <c r="P94" s="470"/>
      <c r="Q94" s="470"/>
      <c r="R94" s="470"/>
      <c r="S94" s="470"/>
      <c r="T94" s="470"/>
      <c r="U94" s="470"/>
      <c r="V94" s="470"/>
      <c r="W94" s="470"/>
    </row>
    <row r="95" spans="1:23">
      <c r="A95" s="495">
        <v>3</v>
      </c>
      <c r="B95" s="428"/>
      <c r="C95" s="428" t="s">
        <v>580</v>
      </c>
      <c r="D95" s="470"/>
      <c r="E95" s="470"/>
      <c r="F95" s="470"/>
      <c r="G95" s="470"/>
      <c r="H95" s="470"/>
      <c r="I95" s="470"/>
      <c r="J95" s="470"/>
      <c r="K95" s="470"/>
      <c r="L95" s="470"/>
      <c r="M95" s="470"/>
      <c r="N95" s="492"/>
      <c r="O95" s="492">
        <f>O93</f>
        <v>18037915.864300504</v>
      </c>
      <c r="P95" s="470"/>
      <c r="Q95" s="470"/>
      <c r="R95" s="470"/>
      <c r="S95" s="470"/>
      <c r="T95" s="470"/>
      <c r="U95" s="470"/>
      <c r="V95" s="470"/>
      <c r="W95" s="470"/>
    </row>
    <row r="96" spans="1:23">
      <c r="A96" s="470"/>
      <c r="B96" s="470"/>
      <c r="C96" s="470"/>
      <c r="D96" s="470"/>
      <c r="E96" s="470"/>
      <c r="F96" s="470"/>
      <c r="G96" s="470"/>
      <c r="H96" s="470"/>
      <c r="I96" s="470"/>
      <c r="J96" s="470"/>
      <c r="K96" s="470"/>
      <c r="L96" s="470"/>
      <c r="M96" s="470"/>
      <c r="N96" s="470"/>
      <c r="O96" s="470"/>
      <c r="P96" s="470"/>
      <c r="Q96" s="470"/>
      <c r="R96" s="470"/>
      <c r="S96" s="470"/>
      <c r="T96" s="470"/>
      <c r="U96" s="470"/>
      <c r="V96" s="470"/>
    </row>
    <row r="97" spans="1:21">
      <c r="A97" s="470"/>
      <c r="B97" s="470"/>
      <c r="C97" s="470"/>
      <c r="D97" s="470"/>
      <c r="E97" s="470"/>
      <c r="F97" s="470"/>
      <c r="G97" s="470"/>
      <c r="H97" s="470"/>
      <c r="I97" s="470"/>
      <c r="J97" s="470"/>
      <c r="K97" s="470"/>
      <c r="L97" s="470"/>
      <c r="M97" s="470"/>
      <c r="N97" s="470"/>
      <c r="O97" s="470"/>
      <c r="P97" s="470"/>
      <c r="Q97" s="470"/>
      <c r="R97" s="470"/>
      <c r="S97" s="470"/>
      <c r="T97" s="470"/>
      <c r="U97" s="470"/>
    </row>
    <row r="98" spans="1:21">
      <c r="A98" s="470" t="s">
        <v>33</v>
      </c>
      <c r="B98" s="470"/>
      <c r="C98" s="470"/>
      <c r="D98" s="470"/>
      <c r="E98" s="470"/>
      <c r="F98" s="470"/>
      <c r="G98" s="470"/>
      <c r="H98" s="470"/>
      <c r="I98" s="470"/>
      <c r="J98" s="470"/>
      <c r="K98" s="470"/>
      <c r="L98" s="470"/>
      <c r="M98" s="470"/>
      <c r="N98" s="470"/>
      <c r="O98" s="470"/>
      <c r="P98" s="470"/>
      <c r="Q98" s="470"/>
      <c r="R98" s="470"/>
      <c r="S98" s="470"/>
      <c r="T98" s="470"/>
      <c r="U98" s="470"/>
    </row>
    <row r="99" spans="1:21" ht="15.6" thickBot="1">
      <c r="A99" s="496" t="s">
        <v>34</v>
      </c>
      <c r="B99" s="470"/>
      <c r="C99" s="470"/>
      <c r="D99" s="470"/>
      <c r="E99" s="470"/>
      <c r="F99" s="470"/>
      <c r="G99" s="470"/>
      <c r="H99" s="470"/>
      <c r="I99" s="470"/>
      <c r="J99" s="470"/>
      <c r="K99" s="470"/>
      <c r="L99" s="470"/>
      <c r="M99" s="470"/>
      <c r="N99" s="470"/>
      <c r="O99" s="470"/>
      <c r="P99" s="470"/>
      <c r="Q99" s="470"/>
      <c r="R99" s="470"/>
      <c r="S99" s="470"/>
      <c r="T99" s="470"/>
      <c r="U99" s="470"/>
    </row>
    <row r="100" spans="1:21" ht="32.25" customHeight="1">
      <c r="A100" s="497" t="s">
        <v>35</v>
      </c>
      <c r="B100" s="24"/>
      <c r="C100" s="680" t="s">
        <v>581</v>
      </c>
      <c r="D100" s="681"/>
      <c r="E100" s="681"/>
      <c r="F100" s="681"/>
      <c r="G100" s="681"/>
      <c r="H100" s="681"/>
      <c r="I100" s="681"/>
      <c r="J100" s="681"/>
      <c r="K100" s="681"/>
      <c r="L100" s="681"/>
      <c r="M100" s="681"/>
      <c r="N100" s="681"/>
      <c r="O100" s="498"/>
      <c r="P100" s="470"/>
      <c r="Q100" s="470"/>
      <c r="R100" s="470"/>
      <c r="S100" s="470"/>
      <c r="T100" s="470"/>
      <c r="U100" s="470"/>
    </row>
    <row r="101" spans="1:21" ht="30" customHeight="1">
      <c r="A101" s="497" t="s">
        <v>36</v>
      </c>
      <c r="B101" s="24"/>
      <c r="C101" s="680" t="s">
        <v>582</v>
      </c>
      <c r="D101" s="681"/>
      <c r="E101" s="681"/>
      <c r="F101" s="681"/>
      <c r="G101" s="681"/>
      <c r="H101" s="681"/>
      <c r="I101" s="681"/>
      <c r="J101" s="681"/>
      <c r="K101" s="681"/>
      <c r="L101" s="681"/>
      <c r="M101" s="681"/>
      <c r="N101" s="681"/>
      <c r="O101" s="498"/>
      <c r="P101" s="470"/>
      <c r="Q101" s="470"/>
      <c r="R101" s="470"/>
      <c r="S101" s="470"/>
      <c r="T101" s="470"/>
      <c r="U101" s="470"/>
    </row>
    <row r="102" spans="1:21" ht="33" customHeight="1">
      <c r="A102" s="497" t="s">
        <v>37</v>
      </c>
      <c r="B102" s="24"/>
      <c r="C102" s="680" t="s">
        <v>583</v>
      </c>
      <c r="D102" s="681"/>
      <c r="E102" s="681"/>
      <c r="F102" s="681"/>
      <c r="G102" s="681"/>
      <c r="H102" s="681"/>
      <c r="I102" s="681"/>
      <c r="J102" s="681"/>
      <c r="K102" s="681"/>
      <c r="L102" s="681"/>
      <c r="M102" s="681"/>
      <c r="N102" s="681"/>
      <c r="O102" s="499"/>
      <c r="P102" s="470"/>
      <c r="Q102" s="470"/>
      <c r="R102" s="470"/>
      <c r="S102" s="470"/>
      <c r="T102" s="470"/>
      <c r="U102" s="470"/>
    </row>
    <row r="103" spans="1:21" ht="30" customHeight="1">
      <c r="A103" s="497" t="s">
        <v>38</v>
      </c>
      <c r="B103" s="24"/>
      <c r="C103" s="680" t="s">
        <v>584</v>
      </c>
      <c r="D103" s="681"/>
      <c r="E103" s="681"/>
      <c r="F103" s="681"/>
      <c r="G103" s="681"/>
      <c r="H103" s="681"/>
      <c r="I103" s="681"/>
      <c r="J103" s="681"/>
      <c r="K103" s="681"/>
      <c r="L103" s="681"/>
      <c r="M103" s="681"/>
      <c r="N103" s="681"/>
      <c r="O103" s="499"/>
      <c r="P103" s="470"/>
      <c r="Q103" s="470"/>
      <c r="R103" s="470"/>
      <c r="S103" s="470"/>
      <c r="T103" s="470"/>
      <c r="U103" s="470"/>
    </row>
    <row r="104" spans="1:21">
      <c r="A104" s="500" t="s">
        <v>39</v>
      </c>
      <c r="B104" s="24"/>
      <c r="C104" s="679" t="s">
        <v>585</v>
      </c>
      <c r="D104" s="679"/>
      <c r="E104" s="679"/>
      <c r="F104" s="679"/>
      <c r="G104" s="679"/>
      <c r="H104" s="679"/>
      <c r="I104" s="679"/>
      <c r="J104" s="679"/>
      <c r="K104" s="679"/>
      <c r="L104" s="679"/>
      <c r="M104" s="679"/>
      <c r="N104" s="679"/>
      <c r="O104" s="498"/>
      <c r="P104" s="470"/>
      <c r="Q104" s="470"/>
      <c r="R104" s="470"/>
      <c r="S104" s="470"/>
      <c r="T104" s="470"/>
      <c r="U104" s="470"/>
    </row>
    <row r="105" spans="1:21">
      <c r="A105" s="500" t="s">
        <v>40</v>
      </c>
      <c r="B105" s="24"/>
      <c r="C105" s="679" t="s">
        <v>586</v>
      </c>
      <c r="D105" s="679"/>
      <c r="E105" s="679"/>
      <c r="F105" s="679"/>
      <c r="G105" s="679"/>
      <c r="H105" s="679"/>
      <c r="I105" s="679"/>
      <c r="J105" s="679"/>
      <c r="K105" s="679"/>
      <c r="L105" s="679"/>
      <c r="M105" s="679"/>
      <c r="N105" s="679"/>
      <c r="O105" s="498"/>
      <c r="P105" s="470"/>
      <c r="Q105" s="470"/>
      <c r="R105" s="470"/>
      <c r="S105" s="470"/>
      <c r="T105" s="470"/>
      <c r="U105" s="470"/>
    </row>
    <row r="106" spans="1:21">
      <c r="A106" s="500" t="s">
        <v>41</v>
      </c>
      <c r="B106" s="24"/>
      <c r="C106" s="679" t="s">
        <v>587</v>
      </c>
      <c r="D106" s="679"/>
      <c r="E106" s="679"/>
      <c r="F106" s="679"/>
      <c r="G106" s="679"/>
      <c r="H106" s="679"/>
      <c r="I106" s="679"/>
      <c r="J106" s="679"/>
      <c r="K106" s="679"/>
      <c r="L106" s="679"/>
      <c r="M106" s="679"/>
      <c r="N106" s="679"/>
      <c r="O106" s="498"/>
      <c r="P106" s="470"/>
      <c r="Q106" s="470"/>
      <c r="R106" s="470"/>
      <c r="S106" s="470"/>
      <c r="T106" s="470"/>
      <c r="U106" s="470"/>
    </row>
    <row r="107" spans="1:21">
      <c r="A107" s="500" t="s">
        <v>42</v>
      </c>
      <c r="B107" s="24"/>
      <c r="C107" s="501" t="s">
        <v>588</v>
      </c>
      <c r="D107" s="24"/>
      <c r="E107" s="24"/>
      <c r="F107" s="24"/>
      <c r="G107" s="24"/>
      <c r="H107" s="24"/>
      <c r="I107" s="24"/>
      <c r="J107" s="24"/>
      <c r="K107" s="24"/>
      <c r="L107" s="24"/>
      <c r="M107" s="24"/>
      <c r="N107" s="24"/>
      <c r="O107" s="470"/>
      <c r="P107" s="470"/>
      <c r="Q107" s="470"/>
      <c r="R107" s="470"/>
      <c r="S107" s="470"/>
      <c r="T107" s="470"/>
      <c r="U107" s="470"/>
    </row>
    <row r="108" spans="1:21">
      <c r="A108" s="500" t="s">
        <v>43</v>
      </c>
      <c r="B108" s="24"/>
      <c r="C108" s="679" t="s">
        <v>589</v>
      </c>
      <c r="D108" s="679"/>
      <c r="E108" s="679"/>
      <c r="F108" s="679"/>
      <c r="G108" s="679"/>
      <c r="H108" s="679"/>
      <c r="I108" s="679"/>
      <c r="J108" s="679"/>
      <c r="K108" s="679"/>
      <c r="L108" s="679"/>
      <c r="M108" s="679"/>
      <c r="N108" s="679"/>
      <c r="O108" s="431"/>
      <c r="P108" s="470"/>
      <c r="Q108" s="470"/>
      <c r="R108" s="470"/>
      <c r="S108" s="470"/>
      <c r="T108" s="470"/>
      <c r="U108" s="470"/>
    </row>
    <row r="109" spans="1:21">
      <c r="B109" s="24"/>
      <c r="C109" s="408"/>
      <c r="D109" s="408"/>
      <c r="E109" s="409"/>
      <c r="F109" s="409"/>
      <c r="G109" s="381"/>
      <c r="H109" s="428"/>
      <c r="I109" s="428"/>
      <c r="J109" s="403"/>
      <c r="K109" s="428"/>
      <c r="M109" s="381"/>
      <c r="N109" s="431"/>
      <c r="O109" s="431"/>
      <c r="P109" s="470"/>
      <c r="Q109" s="470"/>
      <c r="R109" s="470"/>
      <c r="S109" s="470"/>
      <c r="T109" s="470"/>
      <c r="U109" s="470"/>
    </row>
    <row r="110" spans="1:21">
      <c r="B110" s="24"/>
      <c r="C110" s="408"/>
      <c r="D110" s="408"/>
      <c r="E110" s="409"/>
      <c r="F110" s="409"/>
      <c r="G110" s="381"/>
      <c r="H110" s="428"/>
      <c r="I110" s="428"/>
      <c r="J110" s="403"/>
      <c r="K110" s="428"/>
      <c r="M110" s="381"/>
      <c r="N110" s="431"/>
      <c r="O110" s="431"/>
      <c r="P110" s="470"/>
      <c r="Q110" s="470"/>
      <c r="R110" s="470"/>
      <c r="S110" s="470"/>
      <c r="T110" s="470"/>
      <c r="U110" s="470"/>
    </row>
    <row r="111" spans="1:21">
      <c r="B111" s="24"/>
      <c r="C111" s="408"/>
      <c r="D111" s="408"/>
      <c r="E111" s="409"/>
      <c r="F111" s="409"/>
      <c r="G111" s="381"/>
      <c r="H111" s="428"/>
      <c r="I111" s="428"/>
      <c r="J111" s="403"/>
      <c r="K111" s="428"/>
      <c r="M111" s="381"/>
      <c r="N111" s="431"/>
      <c r="O111" s="431"/>
      <c r="P111" s="470"/>
      <c r="Q111" s="470"/>
      <c r="R111" s="470"/>
      <c r="S111" s="470"/>
      <c r="T111" s="470"/>
      <c r="U111" s="470"/>
    </row>
    <row r="112" spans="1:21">
      <c r="B112" s="24"/>
      <c r="C112" s="408"/>
      <c r="D112" s="408"/>
      <c r="E112" s="409"/>
      <c r="F112" s="409"/>
      <c r="G112" s="381"/>
      <c r="H112" s="428"/>
      <c r="I112" s="428"/>
      <c r="J112" s="403"/>
      <c r="K112" s="428"/>
      <c r="M112" s="381"/>
      <c r="N112" s="431"/>
      <c r="O112" s="431"/>
      <c r="P112" s="470"/>
      <c r="Q112" s="470"/>
      <c r="R112" s="470"/>
      <c r="S112" s="470"/>
      <c r="T112" s="470"/>
      <c r="U112" s="470"/>
    </row>
    <row r="113" spans="1:21">
      <c r="B113" s="24"/>
      <c r="C113" s="408"/>
      <c r="D113" s="408"/>
      <c r="E113" s="409"/>
      <c r="F113" s="409"/>
      <c r="G113" s="381"/>
      <c r="H113" s="428"/>
      <c r="I113" s="428"/>
      <c r="J113" s="403"/>
      <c r="K113" s="428"/>
      <c r="M113" s="381"/>
      <c r="N113" s="431"/>
      <c r="O113" s="431"/>
      <c r="P113" s="470"/>
      <c r="Q113" s="470"/>
      <c r="R113" s="470"/>
      <c r="S113" s="470"/>
      <c r="T113" s="470"/>
      <c r="U113" s="470"/>
    </row>
    <row r="114" spans="1:21">
      <c r="B114" s="24"/>
      <c r="C114" s="408"/>
      <c r="D114" s="408"/>
      <c r="E114" s="409"/>
      <c r="F114" s="409"/>
      <c r="G114" s="381"/>
      <c r="H114" s="428"/>
      <c r="I114" s="428"/>
      <c r="J114" s="403"/>
      <c r="K114" s="428"/>
      <c r="M114" s="381"/>
      <c r="N114" s="431"/>
      <c r="O114" s="431"/>
      <c r="P114" s="470"/>
      <c r="Q114" s="470"/>
      <c r="R114" s="470"/>
      <c r="S114" s="470"/>
      <c r="T114" s="470"/>
      <c r="U114" s="470"/>
    </row>
    <row r="115" spans="1:21">
      <c r="B115" s="24"/>
      <c r="C115" s="408"/>
      <c r="D115" s="408"/>
      <c r="E115" s="409"/>
      <c r="F115" s="409"/>
      <c r="G115" s="381"/>
      <c r="H115" s="428"/>
      <c r="I115" s="428"/>
      <c r="J115" s="403"/>
      <c r="K115" s="428"/>
      <c r="M115" s="381"/>
      <c r="N115" s="431"/>
      <c r="O115" s="431"/>
      <c r="P115" s="470"/>
      <c r="Q115" s="470"/>
      <c r="R115" s="470"/>
      <c r="S115" s="470"/>
      <c r="T115" s="470"/>
      <c r="U115" s="470"/>
    </row>
    <row r="116" spans="1:21">
      <c r="B116" s="24"/>
      <c r="C116" s="408"/>
      <c r="D116" s="408"/>
      <c r="E116" s="409"/>
      <c r="F116" s="409"/>
      <c r="G116" s="381"/>
      <c r="H116" s="428"/>
      <c r="I116" s="428"/>
      <c r="J116" s="403"/>
      <c r="K116" s="428"/>
      <c r="M116" s="381"/>
      <c r="N116" s="431"/>
      <c r="O116" s="431"/>
      <c r="P116" s="470"/>
      <c r="Q116" s="470"/>
      <c r="R116" s="470"/>
      <c r="S116" s="470"/>
      <c r="T116" s="470"/>
      <c r="U116" s="470"/>
    </row>
    <row r="117" spans="1:21">
      <c r="B117" s="24"/>
      <c r="C117" s="408"/>
      <c r="D117" s="408"/>
      <c r="E117" s="409"/>
      <c r="F117" s="409"/>
      <c r="G117" s="381"/>
      <c r="H117" s="428"/>
      <c r="I117" s="428"/>
      <c r="J117" s="403"/>
      <c r="K117" s="428"/>
      <c r="M117" s="381"/>
      <c r="N117" s="431"/>
      <c r="O117" s="431"/>
      <c r="P117" s="470"/>
      <c r="Q117" s="470"/>
      <c r="R117" s="470"/>
      <c r="S117" s="470"/>
      <c r="T117" s="470"/>
      <c r="U117" s="470"/>
    </row>
    <row r="118" spans="1:21">
      <c r="B118" s="24"/>
      <c r="C118" s="408"/>
      <c r="D118" s="408"/>
      <c r="E118" s="409"/>
      <c r="F118" s="409"/>
      <c r="G118" s="381"/>
      <c r="H118" s="428"/>
      <c r="I118" s="428"/>
      <c r="J118" s="403"/>
      <c r="K118" s="428"/>
      <c r="M118" s="381"/>
      <c r="N118" s="431"/>
      <c r="O118" s="431"/>
      <c r="P118" s="470"/>
      <c r="Q118" s="470"/>
      <c r="R118" s="470"/>
      <c r="S118" s="470"/>
      <c r="T118" s="470"/>
      <c r="U118" s="470"/>
    </row>
    <row r="119" spans="1:21" ht="15.6">
      <c r="A119" s="429"/>
      <c r="B119" s="24"/>
      <c r="C119" s="408"/>
      <c r="D119" s="408"/>
      <c r="E119" s="409"/>
      <c r="F119" s="409"/>
      <c r="G119" s="381"/>
      <c r="H119" s="428"/>
      <c r="I119" s="428"/>
      <c r="J119" s="403"/>
      <c r="K119" s="428"/>
      <c r="M119" s="381"/>
      <c r="N119" s="430"/>
      <c r="O119" s="405"/>
      <c r="P119" s="470"/>
      <c r="Q119" s="470"/>
      <c r="R119" s="470"/>
      <c r="S119" s="470"/>
      <c r="T119" s="470"/>
      <c r="U119" s="470"/>
    </row>
    <row r="120" spans="1:21" ht="15.6">
      <c r="A120" s="429"/>
      <c r="C120" s="470"/>
      <c r="D120" s="470"/>
      <c r="E120" s="470"/>
      <c r="F120" s="470"/>
      <c r="G120" s="470"/>
      <c r="H120" s="470"/>
      <c r="I120" s="470"/>
      <c r="J120" s="470"/>
      <c r="K120" s="470"/>
      <c r="L120" s="470"/>
      <c r="M120" s="470"/>
      <c r="N120" s="470"/>
      <c r="O120" s="470"/>
      <c r="P120" s="470"/>
      <c r="Q120" s="470"/>
      <c r="R120" s="470"/>
      <c r="S120" s="470"/>
      <c r="T120" s="470"/>
      <c r="U120" s="470"/>
    </row>
    <row r="121" spans="1:21">
      <c r="C121" s="470"/>
      <c r="D121" s="470"/>
      <c r="E121" s="470"/>
      <c r="F121" s="470"/>
      <c r="G121" s="470"/>
      <c r="H121" s="470"/>
      <c r="I121" s="470"/>
      <c r="J121" s="470"/>
      <c r="K121" s="470"/>
      <c r="L121" s="470"/>
      <c r="M121" s="470"/>
      <c r="N121" s="470"/>
      <c r="O121" s="470"/>
      <c r="P121" s="470"/>
      <c r="Q121" s="470"/>
      <c r="R121" s="470"/>
      <c r="S121" s="470"/>
      <c r="T121" s="470"/>
      <c r="U121" s="470"/>
    </row>
    <row r="122" spans="1:21">
      <c r="C122" s="470"/>
      <c r="D122" s="470"/>
      <c r="E122" s="470"/>
      <c r="F122" s="470"/>
      <c r="G122" s="470"/>
      <c r="H122" s="470"/>
      <c r="I122" s="470"/>
      <c r="J122" s="470"/>
      <c r="K122" s="470"/>
      <c r="L122" s="470"/>
      <c r="M122" s="470"/>
      <c r="N122" s="470"/>
      <c r="O122" s="470"/>
      <c r="P122" s="470"/>
      <c r="Q122" s="470"/>
      <c r="R122" s="470"/>
      <c r="S122" s="470"/>
      <c r="T122" s="470"/>
      <c r="U122" s="470"/>
    </row>
    <row r="123" spans="1:21">
      <c r="C123" s="470"/>
      <c r="D123" s="470"/>
      <c r="E123" s="470"/>
      <c r="F123" s="470"/>
      <c r="G123" s="470"/>
      <c r="H123" s="470"/>
      <c r="I123" s="470"/>
      <c r="J123" s="470"/>
      <c r="K123" s="470"/>
      <c r="L123" s="470"/>
      <c r="M123" s="470"/>
      <c r="N123" s="470"/>
      <c r="O123" s="470"/>
      <c r="P123" s="470"/>
      <c r="Q123" s="470"/>
      <c r="R123" s="470"/>
      <c r="S123" s="470"/>
      <c r="T123" s="470"/>
      <c r="U123" s="470"/>
    </row>
    <row r="124" spans="1:21">
      <c r="C124" s="470"/>
      <c r="D124" s="470"/>
      <c r="E124" s="470"/>
      <c r="F124" s="470"/>
      <c r="G124" s="470"/>
      <c r="H124" s="470"/>
      <c r="I124" s="470"/>
      <c r="J124" s="470"/>
      <c r="K124" s="470"/>
      <c r="L124" s="470"/>
      <c r="M124" s="470"/>
      <c r="N124" s="470"/>
      <c r="O124" s="470"/>
      <c r="P124" s="470"/>
      <c r="Q124" s="470"/>
      <c r="R124" s="470"/>
      <c r="S124" s="470"/>
      <c r="T124" s="470"/>
      <c r="U124" s="470"/>
    </row>
    <row r="125" spans="1:21">
      <c r="C125" s="470"/>
      <c r="D125" s="470"/>
      <c r="E125" s="470"/>
      <c r="F125" s="470"/>
      <c r="G125" s="470"/>
      <c r="H125" s="470"/>
      <c r="I125" s="470"/>
      <c r="J125" s="470"/>
      <c r="K125" s="470"/>
      <c r="L125" s="470"/>
      <c r="M125" s="470"/>
      <c r="N125" s="470"/>
      <c r="O125" s="470"/>
      <c r="P125" s="470"/>
      <c r="Q125" s="470"/>
      <c r="R125" s="470"/>
      <c r="S125" s="470"/>
      <c r="T125" s="470"/>
      <c r="U125" s="470"/>
    </row>
    <row r="126" spans="1:21">
      <c r="C126" s="470"/>
      <c r="D126" s="470"/>
      <c r="E126" s="470"/>
      <c r="F126" s="470"/>
      <c r="G126" s="470"/>
      <c r="H126" s="470"/>
      <c r="I126" s="470"/>
      <c r="J126" s="470"/>
      <c r="K126" s="470"/>
      <c r="L126" s="470"/>
      <c r="M126" s="470"/>
      <c r="N126" s="470"/>
      <c r="O126" s="470"/>
      <c r="P126" s="470"/>
      <c r="Q126" s="470"/>
      <c r="R126" s="470"/>
      <c r="S126" s="470"/>
      <c r="T126" s="470"/>
      <c r="U126" s="470"/>
    </row>
    <row r="127" spans="1:21">
      <c r="C127" s="470"/>
      <c r="D127" s="470"/>
      <c r="E127" s="470"/>
      <c r="F127" s="470"/>
      <c r="G127" s="470"/>
      <c r="H127" s="470"/>
      <c r="I127" s="470"/>
      <c r="J127" s="470"/>
      <c r="K127" s="470"/>
      <c r="L127" s="470"/>
      <c r="M127" s="470"/>
      <c r="N127" s="470"/>
      <c r="O127" s="470"/>
      <c r="P127" s="470"/>
      <c r="Q127" s="470"/>
      <c r="R127" s="470"/>
      <c r="S127" s="470"/>
      <c r="T127" s="470"/>
      <c r="U127" s="470"/>
    </row>
    <row r="128" spans="1:21">
      <c r="C128" s="470"/>
      <c r="D128" s="470"/>
      <c r="E128" s="470"/>
      <c r="F128" s="470"/>
      <c r="G128" s="470"/>
      <c r="H128" s="470"/>
      <c r="I128" s="470"/>
      <c r="J128" s="470"/>
      <c r="K128" s="470"/>
      <c r="L128" s="470"/>
      <c r="M128" s="470"/>
      <c r="N128" s="470"/>
      <c r="O128" s="470"/>
      <c r="P128" s="470"/>
      <c r="Q128" s="470"/>
      <c r="R128" s="470"/>
      <c r="S128" s="470"/>
      <c r="T128" s="470"/>
      <c r="U128" s="470"/>
    </row>
    <row r="129" spans="3:21">
      <c r="C129" s="470"/>
      <c r="D129" s="470"/>
      <c r="E129" s="470"/>
      <c r="F129" s="470"/>
      <c r="G129" s="470"/>
      <c r="H129" s="470"/>
      <c r="I129" s="470"/>
      <c r="J129" s="470"/>
      <c r="K129" s="470"/>
      <c r="L129" s="470"/>
      <c r="M129" s="470"/>
      <c r="N129" s="470"/>
      <c r="O129" s="470"/>
      <c r="P129" s="470"/>
      <c r="Q129" s="470"/>
      <c r="R129" s="470"/>
      <c r="S129" s="470"/>
      <c r="T129" s="470"/>
      <c r="U129" s="470"/>
    </row>
    <row r="130" spans="3:21">
      <c r="C130" s="470"/>
      <c r="D130" s="470"/>
      <c r="E130" s="470"/>
      <c r="F130" s="470"/>
      <c r="G130" s="470"/>
      <c r="H130" s="470"/>
      <c r="I130" s="470"/>
      <c r="J130" s="470"/>
      <c r="K130" s="470"/>
      <c r="L130" s="470"/>
      <c r="M130" s="470"/>
      <c r="N130" s="470"/>
      <c r="O130" s="470"/>
      <c r="P130" s="470"/>
      <c r="Q130" s="470"/>
      <c r="R130" s="470"/>
      <c r="S130" s="470"/>
      <c r="T130" s="470"/>
      <c r="U130" s="470"/>
    </row>
    <row r="131" spans="3:21">
      <c r="C131" s="470"/>
      <c r="D131" s="470"/>
      <c r="E131" s="470"/>
      <c r="F131" s="470"/>
      <c r="G131" s="470"/>
      <c r="H131" s="470"/>
      <c r="I131" s="470"/>
      <c r="J131" s="470"/>
      <c r="K131" s="470"/>
      <c r="L131" s="470"/>
      <c r="M131" s="470"/>
      <c r="N131" s="470"/>
      <c r="O131" s="470"/>
      <c r="P131" s="470"/>
      <c r="Q131" s="470"/>
      <c r="R131" s="470"/>
      <c r="S131" s="470"/>
      <c r="T131" s="470"/>
      <c r="U131" s="470"/>
    </row>
    <row r="132" spans="3:21">
      <c r="C132" s="470"/>
      <c r="D132" s="470"/>
      <c r="E132" s="470"/>
      <c r="F132" s="470"/>
      <c r="G132" s="470"/>
      <c r="H132" s="470"/>
      <c r="I132" s="470"/>
      <c r="J132" s="470"/>
      <c r="K132" s="470"/>
      <c r="L132" s="470"/>
      <c r="M132" s="470"/>
      <c r="N132" s="470"/>
      <c r="O132" s="470"/>
      <c r="P132" s="470"/>
      <c r="Q132" s="470"/>
      <c r="R132" s="470"/>
      <c r="S132" s="470"/>
      <c r="T132" s="470"/>
      <c r="U132" s="470"/>
    </row>
    <row r="133" spans="3:21">
      <c r="C133" s="470"/>
      <c r="D133" s="470"/>
      <c r="E133" s="470"/>
      <c r="F133" s="470"/>
      <c r="G133" s="470"/>
      <c r="H133" s="470"/>
      <c r="I133" s="470"/>
      <c r="J133" s="470"/>
      <c r="K133" s="470"/>
      <c r="L133" s="470"/>
      <c r="M133" s="470"/>
      <c r="N133" s="470"/>
      <c r="O133" s="470"/>
      <c r="P133" s="470"/>
      <c r="Q133" s="470"/>
      <c r="R133" s="470"/>
      <c r="S133" s="470"/>
      <c r="T133" s="470"/>
      <c r="U133" s="470"/>
    </row>
    <row r="134" spans="3:21">
      <c r="C134" s="470"/>
      <c r="D134" s="470"/>
      <c r="E134" s="470"/>
      <c r="F134" s="470"/>
      <c r="G134" s="470"/>
      <c r="H134" s="470"/>
      <c r="I134" s="470"/>
      <c r="J134" s="470"/>
      <c r="K134" s="470"/>
      <c r="L134" s="470"/>
      <c r="M134" s="470"/>
      <c r="N134" s="470"/>
      <c r="O134" s="470"/>
      <c r="P134" s="470"/>
      <c r="Q134" s="470"/>
      <c r="R134" s="470"/>
      <c r="S134" s="470"/>
      <c r="T134" s="470"/>
      <c r="U134" s="470"/>
    </row>
    <row r="135" spans="3:21">
      <c r="C135" s="470"/>
      <c r="D135" s="470"/>
      <c r="E135" s="470"/>
      <c r="F135" s="470"/>
      <c r="G135" s="470"/>
      <c r="H135" s="470"/>
      <c r="I135" s="470"/>
      <c r="J135" s="470"/>
      <c r="K135" s="470"/>
      <c r="L135" s="470"/>
      <c r="M135" s="470"/>
      <c r="N135" s="470"/>
      <c r="O135" s="470"/>
      <c r="P135" s="470"/>
      <c r="Q135" s="470"/>
      <c r="R135" s="470"/>
      <c r="S135" s="470"/>
      <c r="T135" s="470"/>
      <c r="U135" s="470"/>
    </row>
    <row r="136" spans="3:21">
      <c r="C136" s="470"/>
      <c r="D136" s="470"/>
      <c r="E136" s="470"/>
      <c r="F136" s="470"/>
      <c r="G136" s="470"/>
      <c r="H136" s="470"/>
      <c r="I136" s="470"/>
      <c r="J136" s="470"/>
      <c r="K136" s="470"/>
      <c r="L136" s="470"/>
      <c r="M136" s="470"/>
      <c r="N136" s="470"/>
      <c r="O136" s="470"/>
      <c r="P136" s="470"/>
      <c r="Q136" s="470"/>
      <c r="R136" s="470"/>
      <c r="S136" s="470"/>
      <c r="T136" s="470"/>
      <c r="U136" s="470"/>
    </row>
    <row r="137" spans="3:21">
      <c r="C137" s="470"/>
      <c r="D137" s="470"/>
      <c r="E137" s="470"/>
      <c r="F137" s="470"/>
      <c r="G137" s="470"/>
      <c r="H137" s="470"/>
      <c r="I137" s="470"/>
      <c r="J137" s="470"/>
      <c r="K137" s="470"/>
      <c r="L137" s="470"/>
      <c r="M137" s="470"/>
      <c r="N137" s="470"/>
      <c r="O137" s="470"/>
      <c r="P137" s="470"/>
      <c r="Q137" s="470"/>
      <c r="R137" s="470"/>
      <c r="S137" s="470"/>
      <c r="T137" s="470"/>
      <c r="U137" s="470"/>
    </row>
    <row r="138" spans="3:21">
      <c r="C138" s="470"/>
      <c r="D138" s="470"/>
      <c r="E138" s="470"/>
      <c r="F138" s="470"/>
      <c r="G138" s="470"/>
      <c r="H138" s="470"/>
      <c r="I138" s="470"/>
      <c r="J138" s="470"/>
      <c r="K138" s="470"/>
      <c r="L138" s="470"/>
      <c r="M138" s="470"/>
      <c r="N138" s="470"/>
      <c r="O138" s="470"/>
      <c r="P138" s="470"/>
      <c r="Q138" s="470"/>
      <c r="R138" s="470"/>
      <c r="S138" s="470"/>
      <c r="T138" s="470"/>
      <c r="U138" s="470"/>
    </row>
    <row r="139" spans="3:21">
      <c r="C139" s="470"/>
      <c r="D139" s="470"/>
      <c r="E139" s="470"/>
      <c r="F139" s="470"/>
      <c r="G139" s="470"/>
      <c r="H139" s="470"/>
      <c r="I139" s="470"/>
      <c r="J139" s="470"/>
      <c r="K139" s="470"/>
      <c r="L139" s="470"/>
      <c r="M139" s="470"/>
      <c r="N139" s="470"/>
      <c r="O139" s="470"/>
      <c r="P139" s="470"/>
      <c r="Q139" s="470"/>
      <c r="R139" s="470"/>
      <c r="S139" s="470"/>
      <c r="T139" s="470"/>
      <c r="U139" s="470"/>
    </row>
    <row r="140" spans="3:21">
      <c r="C140" s="470"/>
      <c r="D140" s="470"/>
      <c r="E140" s="470"/>
      <c r="F140" s="470"/>
      <c r="G140" s="470"/>
      <c r="H140" s="470"/>
      <c r="I140" s="470"/>
      <c r="J140" s="470"/>
      <c r="K140" s="470"/>
      <c r="L140" s="470"/>
      <c r="M140" s="470"/>
      <c r="N140" s="470"/>
      <c r="O140" s="470"/>
      <c r="P140" s="470"/>
      <c r="Q140" s="470"/>
      <c r="R140" s="470"/>
      <c r="S140" s="470"/>
      <c r="T140" s="470"/>
      <c r="U140" s="470"/>
    </row>
    <row r="141" spans="3:21">
      <c r="C141" s="470"/>
      <c r="D141" s="470"/>
      <c r="E141" s="470"/>
      <c r="F141" s="470"/>
      <c r="G141" s="470"/>
      <c r="H141" s="470"/>
      <c r="I141" s="470"/>
      <c r="J141" s="470"/>
      <c r="K141" s="470"/>
      <c r="L141" s="470"/>
      <c r="M141" s="470"/>
      <c r="N141" s="470"/>
      <c r="O141" s="470"/>
      <c r="P141" s="470"/>
      <c r="Q141" s="470"/>
      <c r="R141" s="470"/>
      <c r="S141" s="470"/>
      <c r="T141" s="470"/>
      <c r="U141" s="470"/>
    </row>
    <row r="142" spans="3:21">
      <c r="C142" s="470"/>
      <c r="D142" s="470"/>
      <c r="E142" s="470"/>
      <c r="F142" s="470"/>
      <c r="G142" s="470"/>
      <c r="H142" s="470"/>
      <c r="I142" s="470"/>
      <c r="J142" s="470"/>
      <c r="K142" s="470"/>
      <c r="L142" s="470"/>
      <c r="M142" s="470"/>
      <c r="N142" s="470"/>
      <c r="O142" s="470"/>
      <c r="P142" s="470"/>
      <c r="Q142" s="470"/>
      <c r="R142" s="470"/>
      <c r="S142" s="470"/>
      <c r="T142" s="470"/>
      <c r="U142" s="470"/>
    </row>
    <row r="143" spans="3:21">
      <c r="C143" s="470"/>
      <c r="D143" s="470"/>
      <c r="E143" s="470"/>
      <c r="F143" s="470"/>
      <c r="G143" s="470"/>
      <c r="H143" s="470"/>
      <c r="I143" s="470"/>
      <c r="J143" s="470"/>
      <c r="K143" s="470"/>
      <c r="L143" s="470"/>
      <c r="M143" s="470"/>
      <c r="N143" s="470"/>
      <c r="O143" s="470"/>
      <c r="P143" s="470"/>
      <c r="Q143" s="470"/>
      <c r="R143" s="470"/>
      <c r="S143" s="470"/>
      <c r="T143" s="470"/>
      <c r="U143" s="470"/>
    </row>
    <row r="144" spans="3:21">
      <c r="C144" s="470"/>
      <c r="D144" s="470"/>
      <c r="E144" s="470"/>
      <c r="F144" s="470"/>
      <c r="G144" s="470"/>
      <c r="H144" s="470"/>
      <c r="I144" s="470"/>
      <c r="J144" s="470"/>
      <c r="K144" s="470"/>
      <c r="L144" s="470"/>
      <c r="M144" s="470"/>
      <c r="N144" s="470"/>
      <c r="O144" s="470"/>
      <c r="P144" s="470"/>
      <c r="Q144" s="470"/>
      <c r="R144" s="470"/>
      <c r="S144" s="470"/>
      <c r="T144" s="470"/>
      <c r="U144" s="470"/>
    </row>
    <row r="145" spans="3:21">
      <c r="C145" s="470"/>
      <c r="D145" s="470"/>
      <c r="E145" s="470"/>
      <c r="F145" s="470"/>
      <c r="G145" s="470"/>
      <c r="H145" s="470"/>
      <c r="I145" s="470"/>
      <c r="J145" s="470"/>
      <c r="K145" s="470"/>
      <c r="L145" s="470"/>
      <c r="M145" s="470"/>
      <c r="N145" s="470"/>
      <c r="O145" s="470"/>
      <c r="P145" s="470"/>
      <c r="Q145" s="470"/>
      <c r="R145" s="470"/>
      <c r="S145" s="470"/>
      <c r="T145" s="470"/>
      <c r="U145" s="470"/>
    </row>
    <row r="146" spans="3:21">
      <c r="C146" s="470"/>
      <c r="D146" s="470"/>
      <c r="E146" s="470"/>
      <c r="F146" s="470"/>
      <c r="G146" s="470"/>
      <c r="H146" s="470"/>
      <c r="I146" s="470"/>
      <c r="J146" s="470"/>
      <c r="K146" s="470"/>
      <c r="L146" s="470"/>
      <c r="M146" s="470"/>
      <c r="N146" s="470"/>
      <c r="O146" s="470"/>
      <c r="P146" s="470"/>
      <c r="Q146" s="470"/>
      <c r="R146" s="470"/>
      <c r="S146" s="470"/>
      <c r="T146" s="470"/>
      <c r="U146" s="470"/>
    </row>
    <row r="147" spans="3:21">
      <c r="C147" s="470"/>
      <c r="D147" s="470"/>
      <c r="E147" s="470"/>
      <c r="F147" s="470"/>
      <c r="G147" s="470"/>
      <c r="H147" s="470"/>
      <c r="I147" s="470"/>
      <c r="J147" s="470"/>
      <c r="K147" s="470"/>
      <c r="L147" s="470"/>
      <c r="M147" s="470"/>
      <c r="N147" s="470"/>
      <c r="O147" s="470"/>
      <c r="P147" s="470"/>
      <c r="Q147" s="470"/>
      <c r="R147" s="470"/>
      <c r="S147" s="470"/>
      <c r="T147" s="470"/>
      <c r="U147" s="470"/>
    </row>
    <row r="148" spans="3:21">
      <c r="C148" s="470"/>
      <c r="D148" s="470"/>
      <c r="E148" s="470"/>
      <c r="F148" s="470"/>
      <c r="G148" s="470"/>
      <c r="H148" s="470"/>
      <c r="I148" s="470"/>
      <c r="J148" s="470"/>
      <c r="K148" s="470"/>
      <c r="L148" s="470"/>
      <c r="M148" s="470"/>
      <c r="N148" s="470"/>
      <c r="O148" s="470"/>
      <c r="P148" s="470"/>
      <c r="Q148" s="470"/>
      <c r="R148" s="470"/>
      <c r="S148" s="470"/>
      <c r="T148" s="470"/>
      <c r="U148" s="470"/>
    </row>
    <row r="149" spans="3:21">
      <c r="C149" s="470"/>
      <c r="D149" s="470"/>
      <c r="E149" s="470"/>
      <c r="F149" s="470"/>
      <c r="G149" s="470"/>
      <c r="H149" s="470"/>
      <c r="I149" s="470"/>
      <c r="J149" s="470"/>
      <c r="K149" s="470"/>
      <c r="L149" s="470"/>
      <c r="M149" s="470"/>
      <c r="N149" s="470"/>
      <c r="O149" s="470"/>
      <c r="P149" s="470"/>
      <c r="Q149" s="470"/>
      <c r="R149" s="470"/>
      <c r="S149" s="470"/>
      <c r="T149" s="470"/>
      <c r="U149" s="470"/>
    </row>
    <row r="150" spans="3:21">
      <c r="C150" s="470"/>
      <c r="D150" s="470"/>
      <c r="E150" s="470"/>
      <c r="F150" s="470"/>
      <c r="G150" s="470"/>
      <c r="H150" s="470"/>
      <c r="I150" s="470"/>
      <c r="J150" s="470"/>
      <c r="K150" s="470"/>
      <c r="L150" s="470"/>
      <c r="M150" s="470"/>
      <c r="N150" s="470"/>
      <c r="O150" s="470"/>
      <c r="P150" s="470"/>
      <c r="Q150" s="470"/>
      <c r="R150" s="470"/>
      <c r="S150" s="470"/>
      <c r="T150" s="470"/>
      <c r="U150" s="470"/>
    </row>
    <row r="151" spans="3:21">
      <c r="C151" s="470"/>
      <c r="D151" s="470"/>
      <c r="E151" s="470"/>
      <c r="F151" s="470"/>
      <c r="G151" s="470"/>
      <c r="H151" s="470"/>
      <c r="I151" s="470"/>
      <c r="J151" s="470"/>
      <c r="K151" s="470"/>
      <c r="L151" s="470"/>
      <c r="M151" s="470"/>
      <c r="N151" s="470"/>
      <c r="O151" s="470"/>
      <c r="P151" s="470"/>
      <c r="Q151" s="470"/>
      <c r="R151" s="470"/>
      <c r="S151" s="470"/>
      <c r="T151" s="470"/>
      <c r="U151" s="470"/>
    </row>
    <row r="152" spans="3:21">
      <c r="C152" s="470"/>
      <c r="D152" s="470"/>
      <c r="E152" s="470"/>
      <c r="F152" s="470"/>
      <c r="G152" s="470"/>
      <c r="H152" s="470"/>
      <c r="I152" s="470"/>
      <c r="J152" s="470"/>
      <c r="K152" s="470"/>
      <c r="L152" s="470"/>
      <c r="M152" s="470"/>
      <c r="N152" s="470"/>
      <c r="O152" s="470"/>
      <c r="P152" s="470"/>
      <c r="Q152" s="470"/>
      <c r="R152" s="470"/>
      <c r="S152" s="470"/>
      <c r="T152" s="470"/>
      <c r="U152" s="470"/>
    </row>
    <row r="153" spans="3:21">
      <c r="C153" s="470"/>
      <c r="D153" s="470"/>
      <c r="E153" s="470"/>
      <c r="F153" s="470"/>
      <c r="G153" s="470"/>
      <c r="H153" s="470"/>
      <c r="I153" s="470"/>
      <c r="J153" s="470"/>
      <c r="K153" s="470"/>
      <c r="L153" s="470"/>
      <c r="M153" s="470"/>
      <c r="N153" s="470"/>
      <c r="O153" s="470"/>
      <c r="P153" s="470"/>
      <c r="Q153" s="470"/>
      <c r="R153" s="470"/>
      <c r="S153" s="470"/>
      <c r="T153" s="470"/>
      <c r="U153" s="470"/>
    </row>
    <row r="154" spans="3:21">
      <c r="C154" s="470"/>
      <c r="D154" s="470"/>
      <c r="E154" s="470"/>
      <c r="F154" s="470"/>
      <c r="G154" s="470"/>
      <c r="H154" s="470"/>
      <c r="I154" s="470"/>
      <c r="J154" s="470"/>
      <c r="K154" s="470"/>
      <c r="L154" s="470"/>
      <c r="M154" s="470"/>
      <c r="N154" s="470"/>
      <c r="O154" s="470"/>
      <c r="P154" s="470"/>
      <c r="Q154" s="470"/>
      <c r="R154" s="470"/>
      <c r="S154" s="470"/>
      <c r="T154" s="470"/>
      <c r="U154" s="470"/>
    </row>
    <row r="155" spans="3:21">
      <c r="C155" s="470"/>
      <c r="D155" s="470"/>
      <c r="E155" s="470"/>
      <c r="F155" s="470"/>
      <c r="G155" s="470"/>
      <c r="H155" s="470"/>
      <c r="I155" s="470"/>
      <c r="J155" s="470"/>
      <c r="K155" s="470"/>
      <c r="L155" s="470"/>
      <c r="M155" s="470"/>
      <c r="N155" s="470"/>
      <c r="O155" s="470"/>
      <c r="P155" s="470"/>
      <c r="Q155" s="470"/>
      <c r="R155" s="470"/>
      <c r="S155" s="470"/>
      <c r="T155" s="470"/>
      <c r="U155" s="470"/>
    </row>
    <row r="156" spans="3:21">
      <c r="C156" s="470"/>
      <c r="D156" s="470"/>
      <c r="E156" s="470"/>
      <c r="F156" s="470"/>
      <c r="G156" s="470"/>
      <c r="H156" s="470"/>
      <c r="I156" s="470"/>
      <c r="J156" s="470"/>
      <c r="K156" s="470"/>
      <c r="L156" s="470"/>
      <c r="M156" s="470"/>
      <c r="N156" s="470"/>
      <c r="O156" s="470"/>
      <c r="P156" s="470"/>
      <c r="Q156" s="470"/>
      <c r="R156" s="470"/>
      <c r="S156" s="470"/>
      <c r="T156" s="470"/>
      <c r="U156" s="470"/>
    </row>
    <row r="157" spans="3:21">
      <c r="C157" s="470"/>
      <c r="D157" s="470"/>
      <c r="E157" s="470"/>
      <c r="F157" s="470"/>
      <c r="G157" s="470"/>
      <c r="H157" s="470"/>
      <c r="I157" s="470"/>
      <c r="J157" s="470"/>
      <c r="K157" s="470"/>
      <c r="L157" s="470"/>
      <c r="M157" s="470"/>
      <c r="N157" s="470"/>
      <c r="O157" s="470"/>
      <c r="P157" s="470"/>
      <c r="Q157" s="470"/>
      <c r="R157" s="470"/>
      <c r="S157" s="470"/>
      <c r="T157" s="470"/>
      <c r="U157" s="470"/>
    </row>
    <row r="158" spans="3:21">
      <c r="C158" s="470"/>
      <c r="D158" s="470"/>
      <c r="E158" s="470"/>
      <c r="F158" s="470"/>
      <c r="G158" s="470"/>
      <c r="H158" s="470"/>
      <c r="I158" s="470"/>
      <c r="J158" s="470"/>
      <c r="K158" s="470"/>
      <c r="L158" s="470"/>
      <c r="M158" s="470"/>
      <c r="N158" s="470"/>
      <c r="O158" s="470"/>
      <c r="P158" s="470"/>
      <c r="Q158" s="470"/>
      <c r="R158" s="470"/>
      <c r="S158" s="470"/>
      <c r="T158" s="470"/>
      <c r="U158" s="470"/>
    </row>
    <row r="159" spans="3:21">
      <c r="C159" s="470"/>
      <c r="D159" s="470"/>
      <c r="E159" s="470"/>
      <c r="F159" s="470"/>
      <c r="G159" s="470"/>
      <c r="H159" s="470"/>
      <c r="I159" s="470"/>
      <c r="J159" s="470"/>
      <c r="K159" s="470"/>
      <c r="L159" s="470"/>
      <c r="M159" s="470"/>
      <c r="N159" s="470"/>
      <c r="O159" s="470"/>
      <c r="P159" s="470"/>
      <c r="Q159" s="470"/>
      <c r="R159" s="470"/>
      <c r="S159" s="470"/>
      <c r="T159" s="470"/>
      <c r="U159" s="470"/>
    </row>
    <row r="160" spans="3:21">
      <c r="C160" s="470"/>
      <c r="D160" s="470"/>
      <c r="E160" s="470"/>
      <c r="F160" s="470"/>
      <c r="G160" s="470"/>
      <c r="H160" s="470"/>
      <c r="I160" s="470"/>
      <c r="J160" s="470"/>
      <c r="K160" s="470"/>
      <c r="L160" s="470"/>
      <c r="M160" s="470"/>
      <c r="N160" s="470"/>
      <c r="O160" s="470"/>
      <c r="P160" s="470"/>
      <c r="Q160" s="470"/>
      <c r="R160" s="470"/>
      <c r="S160" s="470"/>
      <c r="T160" s="470"/>
      <c r="U160" s="470"/>
    </row>
    <row r="161" spans="3:21">
      <c r="C161" s="470"/>
      <c r="D161" s="470"/>
      <c r="E161" s="470"/>
      <c r="F161" s="470"/>
      <c r="G161" s="470"/>
      <c r="H161" s="470"/>
      <c r="I161" s="470"/>
      <c r="J161" s="470"/>
      <c r="K161" s="470"/>
      <c r="L161" s="470"/>
      <c r="M161" s="470"/>
      <c r="N161" s="470"/>
      <c r="O161" s="470"/>
      <c r="P161" s="470"/>
      <c r="Q161" s="470"/>
      <c r="R161" s="470"/>
      <c r="S161" s="470"/>
      <c r="T161" s="470"/>
      <c r="U161" s="470"/>
    </row>
    <row r="162" spans="3:21">
      <c r="C162" s="470"/>
      <c r="D162" s="470"/>
      <c r="E162" s="470"/>
      <c r="F162" s="470"/>
      <c r="G162" s="470"/>
      <c r="H162" s="470"/>
      <c r="I162" s="470"/>
      <c r="J162" s="470"/>
      <c r="K162" s="470"/>
      <c r="L162" s="470"/>
      <c r="M162" s="470"/>
      <c r="N162" s="470"/>
      <c r="O162" s="470"/>
      <c r="P162" s="470"/>
      <c r="Q162" s="470"/>
      <c r="R162" s="470"/>
      <c r="S162" s="470"/>
      <c r="T162" s="470"/>
      <c r="U162" s="470"/>
    </row>
    <row r="163" spans="3:21">
      <c r="C163" s="470"/>
      <c r="D163" s="470"/>
      <c r="E163" s="470"/>
      <c r="F163" s="470"/>
      <c r="G163" s="470"/>
      <c r="H163" s="470"/>
      <c r="I163" s="470"/>
      <c r="J163" s="470"/>
      <c r="K163" s="470"/>
      <c r="L163" s="470"/>
      <c r="M163" s="470"/>
      <c r="N163" s="470"/>
      <c r="O163" s="470"/>
      <c r="P163" s="470"/>
      <c r="Q163" s="470"/>
      <c r="R163" s="470"/>
      <c r="S163" s="470"/>
      <c r="T163" s="470"/>
      <c r="U163" s="470"/>
    </row>
    <row r="164" spans="3:21">
      <c r="C164" s="470"/>
      <c r="D164" s="470"/>
      <c r="E164" s="470"/>
      <c r="F164" s="470"/>
      <c r="G164" s="470"/>
      <c r="H164" s="470"/>
      <c r="I164" s="470"/>
      <c r="J164" s="470"/>
      <c r="K164" s="470"/>
      <c r="L164" s="470"/>
      <c r="M164" s="470"/>
      <c r="N164" s="470"/>
      <c r="O164" s="470"/>
      <c r="P164" s="470"/>
      <c r="Q164" s="470"/>
      <c r="R164" s="470"/>
      <c r="S164" s="470"/>
      <c r="T164" s="470"/>
      <c r="U164" s="470"/>
    </row>
    <row r="165" spans="3:21">
      <c r="C165" s="470"/>
      <c r="D165" s="470"/>
      <c r="E165" s="470"/>
      <c r="F165" s="470"/>
      <c r="G165" s="470"/>
      <c r="H165" s="470"/>
      <c r="I165" s="470"/>
      <c r="J165" s="470"/>
      <c r="K165" s="470"/>
      <c r="L165" s="470"/>
      <c r="M165" s="470"/>
      <c r="N165" s="470"/>
      <c r="O165" s="470"/>
      <c r="P165" s="470"/>
      <c r="Q165" s="470"/>
      <c r="R165" s="470"/>
      <c r="S165" s="470"/>
      <c r="T165" s="470"/>
      <c r="U165" s="470"/>
    </row>
    <row r="166" spans="3:21">
      <c r="C166" s="470"/>
      <c r="D166" s="470"/>
      <c r="E166" s="470"/>
      <c r="F166" s="470"/>
      <c r="G166" s="470"/>
      <c r="H166" s="470"/>
      <c r="I166" s="470"/>
      <c r="J166" s="470"/>
      <c r="K166" s="470"/>
      <c r="L166" s="470"/>
      <c r="M166" s="470"/>
      <c r="N166" s="470"/>
      <c r="O166" s="470"/>
      <c r="P166" s="470"/>
      <c r="Q166" s="470"/>
      <c r="R166" s="470"/>
      <c r="S166" s="470"/>
      <c r="T166" s="470"/>
      <c r="U166" s="470"/>
    </row>
    <row r="167" spans="3:21">
      <c r="C167" s="470"/>
      <c r="D167" s="470"/>
      <c r="E167" s="470"/>
      <c r="F167" s="470"/>
      <c r="G167" s="470"/>
      <c r="H167" s="470"/>
      <c r="I167" s="470"/>
      <c r="J167" s="470"/>
      <c r="K167" s="470"/>
      <c r="L167" s="470"/>
      <c r="M167" s="470"/>
      <c r="N167" s="470"/>
      <c r="O167" s="470"/>
      <c r="P167" s="470"/>
      <c r="Q167" s="470"/>
      <c r="R167" s="470"/>
      <c r="S167" s="470"/>
      <c r="T167" s="470"/>
      <c r="U167" s="470"/>
    </row>
    <row r="168" spans="3:21">
      <c r="C168" s="470"/>
      <c r="D168" s="470"/>
      <c r="E168" s="470"/>
      <c r="F168" s="470"/>
      <c r="G168" s="470"/>
      <c r="H168" s="470"/>
      <c r="I168" s="470"/>
      <c r="J168" s="470"/>
      <c r="K168" s="470"/>
      <c r="L168" s="470"/>
      <c r="M168" s="470"/>
      <c r="N168" s="470"/>
      <c r="O168" s="470"/>
      <c r="P168" s="470"/>
      <c r="Q168" s="470"/>
      <c r="R168" s="470"/>
      <c r="S168" s="470"/>
      <c r="T168" s="470"/>
      <c r="U168" s="470"/>
    </row>
    <row r="169" spans="3:21">
      <c r="C169" s="470"/>
      <c r="D169" s="470"/>
      <c r="E169" s="470"/>
      <c r="F169" s="470"/>
      <c r="G169" s="470"/>
      <c r="H169" s="470"/>
      <c r="I169" s="470"/>
      <c r="J169" s="470"/>
      <c r="K169" s="470"/>
      <c r="L169" s="470"/>
      <c r="M169" s="470"/>
      <c r="N169" s="470"/>
      <c r="O169" s="470"/>
      <c r="P169" s="470"/>
      <c r="Q169" s="470"/>
      <c r="R169" s="470"/>
      <c r="S169" s="470"/>
      <c r="T169" s="470"/>
      <c r="U169" s="470"/>
    </row>
    <row r="170" spans="3:21">
      <c r="C170" s="470"/>
      <c r="D170" s="470"/>
      <c r="E170" s="470"/>
      <c r="F170" s="470"/>
      <c r="G170" s="470"/>
      <c r="H170" s="470"/>
      <c r="I170" s="470"/>
      <c r="J170" s="470"/>
      <c r="K170" s="470"/>
      <c r="L170" s="470"/>
      <c r="M170" s="470"/>
      <c r="N170" s="470"/>
      <c r="O170" s="470"/>
      <c r="P170" s="470"/>
      <c r="Q170" s="470"/>
      <c r="R170" s="470"/>
      <c r="S170" s="470"/>
      <c r="T170" s="470"/>
      <c r="U170" s="470"/>
    </row>
    <row r="171" spans="3:21">
      <c r="C171" s="470"/>
      <c r="D171" s="470"/>
      <c r="E171" s="470"/>
      <c r="F171" s="470"/>
      <c r="G171" s="470"/>
      <c r="H171" s="470"/>
      <c r="I171" s="470"/>
      <c r="J171" s="470"/>
      <c r="K171" s="470"/>
      <c r="L171" s="470"/>
      <c r="M171" s="470"/>
      <c r="N171" s="470"/>
      <c r="O171" s="470"/>
      <c r="P171" s="470"/>
      <c r="Q171" s="470"/>
      <c r="R171" s="470"/>
      <c r="S171" s="470"/>
      <c r="T171" s="470"/>
      <c r="U171" s="470"/>
    </row>
    <row r="172" spans="3:21">
      <c r="C172" s="470"/>
      <c r="D172" s="470"/>
      <c r="E172" s="470"/>
      <c r="F172" s="470"/>
      <c r="G172" s="470"/>
      <c r="H172" s="470"/>
      <c r="I172" s="470"/>
      <c r="J172" s="470"/>
      <c r="K172" s="470"/>
      <c r="L172" s="470"/>
      <c r="M172" s="470"/>
      <c r="N172" s="470"/>
      <c r="O172" s="470"/>
      <c r="P172" s="470"/>
      <c r="Q172" s="470"/>
      <c r="R172" s="470"/>
      <c r="S172" s="470"/>
      <c r="T172" s="470"/>
      <c r="U172" s="470"/>
    </row>
    <row r="173" spans="3:21">
      <c r="C173" s="470"/>
      <c r="D173" s="470"/>
      <c r="E173" s="470"/>
      <c r="F173" s="470"/>
      <c r="G173" s="470"/>
      <c r="H173" s="470"/>
      <c r="I173" s="470"/>
      <c r="J173" s="470"/>
      <c r="K173" s="470"/>
      <c r="L173" s="470"/>
      <c r="M173" s="470"/>
      <c r="N173" s="470"/>
      <c r="O173" s="470"/>
      <c r="P173" s="470"/>
      <c r="Q173" s="470"/>
      <c r="R173" s="470"/>
      <c r="S173" s="470"/>
      <c r="T173" s="470"/>
      <c r="U173" s="470"/>
    </row>
    <row r="174" spans="3:21">
      <c r="C174" s="470"/>
      <c r="D174" s="470"/>
      <c r="E174" s="470"/>
      <c r="F174" s="470"/>
      <c r="G174" s="470"/>
      <c r="H174" s="470"/>
      <c r="I174" s="470"/>
      <c r="J174" s="470"/>
      <c r="K174" s="470"/>
      <c r="L174" s="470"/>
      <c r="M174" s="470"/>
      <c r="N174" s="470"/>
      <c r="O174" s="470"/>
      <c r="P174" s="470"/>
      <c r="Q174" s="470"/>
      <c r="R174" s="470"/>
      <c r="S174" s="470"/>
      <c r="T174" s="470"/>
      <c r="U174" s="470"/>
    </row>
    <row r="175" spans="3:21">
      <c r="C175" s="470"/>
      <c r="D175" s="470"/>
      <c r="E175" s="470"/>
      <c r="F175" s="470"/>
      <c r="G175" s="470"/>
      <c r="H175" s="470"/>
      <c r="I175" s="470"/>
      <c r="J175" s="470"/>
      <c r="K175" s="470"/>
      <c r="L175" s="470"/>
      <c r="M175" s="470"/>
      <c r="N175" s="470"/>
      <c r="O175" s="470"/>
      <c r="P175" s="470"/>
      <c r="Q175" s="470"/>
      <c r="R175" s="470"/>
      <c r="S175" s="470"/>
      <c r="T175" s="470"/>
      <c r="U175" s="470"/>
    </row>
    <row r="176" spans="3:21">
      <c r="C176" s="470"/>
      <c r="D176" s="470"/>
      <c r="E176" s="470"/>
      <c r="F176" s="470"/>
      <c r="G176" s="470"/>
      <c r="H176" s="470"/>
      <c r="I176" s="470"/>
      <c r="J176" s="470"/>
      <c r="K176" s="470"/>
      <c r="L176" s="470"/>
      <c r="M176" s="470"/>
      <c r="N176" s="470"/>
      <c r="O176" s="470"/>
      <c r="P176" s="470"/>
      <c r="Q176" s="470"/>
      <c r="R176" s="470"/>
      <c r="S176" s="470"/>
      <c r="T176" s="470"/>
      <c r="U176" s="470"/>
    </row>
    <row r="177" spans="3:21">
      <c r="C177" s="470"/>
      <c r="D177" s="470"/>
      <c r="E177" s="470"/>
      <c r="F177" s="470"/>
      <c r="G177" s="470"/>
      <c r="H177" s="470"/>
      <c r="I177" s="470"/>
      <c r="J177" s="470"/>
      <c r="K177" s="470"/>
      <c r="L177" s="470"/>
      <c r="M177" s="470"/>
      <c r="N177" s="470"/>
      <c r="O177" s="470"/>
      <c r="P177" s="470"/>
      <c r="Q177" s="470"/>
      <c r="R177" s="470"/>
      <c r="S177" s="470"/>
      <c r="T177" s="470"/>
      <c r="U177" s="470"/>
    </row>
    <row r="178" spans="3:21">
      <c r="C178" s="470"/>
      <c r="D178" s="470"/>
      <c r="E178" s="470"/>
      <c r="F178" s="470"/>
      <c r="G178" s="470"/>
      <c r="H178" s="470"/>
      <c r="I178" s="470"/>
      <c r="J178" s="470"/>
      <c r="K178" s="470"/>
      <c r="L178" s="470"/>
      <c r="M178" s="470"/>
      <c r="N178" s="470"/>
      <c r="O178" s="470"/>
      <c r="P178" s="470"/>
      <c r="Q178" s="470"/>
      <c r="R178" s="470"/>
      <c r="S178" s="470"/>
      <c r="T178" s="470"/>
      <c r="U178" s="470"/>
    </row>
    <row r="179" spans="3:21">
      <c r="C179" s="470"/>
      <c r="D179" s="470"/>
      <c r="E179" s="470"/>
      <c r="F179" s="470"/>
      <c r="G179" s="470"/>
      <c r="H179" s="470"/>
      <c r="I179" s="470"/>
      <c r="J179" s="470"/>
      <c r="K179" s="470"/>
      <c r="L179" s="470"/>
      <c r="M179" s="470"/>
      <c r="N179" s="470"/>
      <c r="O179" s="470"/>
      <c r="P179" s="470"/>
      <c r="Q179" s="470"/>
      <c r="R179" s="470"/>
      <c r="S179" s="470"/>
      <c r="T179" s="470"/>
      <c r="U179" s="470"/>
    </row>
    <row r="180" spans="3:21">
      <c r="C180" s="470"/>
      <c r="D180" s="470"/>
      <c r="E180" s="470"/>
      <c r="F180" s="470"/>
      <c r="G180" s="470"/>
      <c r="H180" s="470"/>
      <c r="I180" s="470"/>
      <c r="J180" s="470"/>
      <c r="K180" s="470"/>
      <c r="L180" s="470"/>
      <c r="M180" s="470"/>
      <c r="N180" s="470"/>
      <c r="O180" s="470"/>
      <c r="P180" s="470"/>
      <c r="Q180" s="470"/>
      <c r="R180" s="470"/>
      <c r="S180" s="470"/>
      <c r="T180" s="470"/>
      <c r="U180" s="470"/>
    </row>
    <row r="181" spans="3:21">
      <c r="C181" s="470"/>
      <c r="D181" s="470"/>
      <c r="E181" s="470"/>
      <c r="F181" s="470"/>
      <c r="G181" s="470"/>
      <c r="H181" s="470"/>
      <c r="I181" s="470"/>
      <c r="J181" s="470"/>
      <c r="K181" s="470"/>
      <c r="L181" s="470"/>
      <c r="M181" s="470"/>
      <c r="N181" s="470"/>
      <c r="O181" s="470"/>
      <c r="P181" s="470"/>
      <c r="Q181" s="470"/>
      <c r="R181" s="470"/>
      <c r="S181" s="470"/>
      <c r="T181" s="470"/>
      <c r="U181" s="470"/>
    </row>
    <row r="182" spans="3:21">
      <c r="C182" s="470"/>
      <c r="D182" s="470"/>
      <c r="E182" s="470"/>
      <c r="F182" s="470"/>
      <c r="G182" s="470"/>
      <c r="H182" s="470"/>
      <c r="I182" s="470"/>
      <c r="J182" s="470"/>
      <c r="K182" s="470"/>
      <c r="L182" s="470"/>
      <c r="M182" s="470"/>
      <c r="N182" s="470"/>
      <c r="O182" s="470"/>
      <c r="P182" s="470"/>
      <c r="Q182" s="470"/>
      <c r="R182" s="470"/>
      <c r="S182" s="470"/>
      <c r="T182" s="470"/>
      <c r="U182" s="470"/>
    </row>
    <row r="183" spans="3:21">
      <c r="C183" s="470"/>
      <c r="D183" s="470"/>
      <c r="E183" s="470"/>
      <c r="F183" s="470"/>
      <c r="G183" s="470"/>
      <c r="H183" s="470"/>
      <c r="I183" s="470"/>
      <c r="J183" s="470"/>
      <c r="K183" s="470"/>
      <c r="L183" s="470"/>
      <c r="M183" s="470"/>
      <c r="N183" s="470"/>
      <c r="O183" s="470"/>
      <c r="P183" s="470"/>
      <c r="Q183" s="470"/>
      <c r="R183" s="470"/>
      <c r="S183" s="470"/>
      <c r="T183" s="470"/>
      <c r="U183" s="470"/>
    </row>
    <row r="184" spans="3:21">
      <c r="C184" s="470"/>
      <c r="D184" s="470"/>
      <c r="E184" s="470"/>
      <c r="F184" s="470"/>
      <c r="G184" s="470"/>
      <c r="H184" s="470"/>
      <c r="I184" s="470"/>
      <c r="J184" s="470"/>
      <c r="K184" s="470"/>
      <c r="L184" s="470"/>
      <c r="M184" s="470"/>
      <c r="N184" s="470"/>
      <c r="O184" s="470"/>
      <c r="P184" s="470"/>
      <c r="Q184" s="470"/>
      <c r="R184" s="470"/>
      <c r="S184" s="470"/>
      <c r="T184" s="470"/>
      <c r="U184" s="470"/>
    </row>
    <row r="185" spans="3:21">
      <c r="C185" s="470"/>
      <c r="D185" s="470"/>
      <c r="E185" s="470"/>
      <c r="F185" s="470"/>
      <c r="G185" s="470"/>
      <c r="H185" s="470"/>
      <c r="I185" s="470"/>
      <c r="J185" s="470"/>
      <c r="K185" s="470"/>
      <c r="L185" s="470"/>
      <c r="M185" s="470"/>
      <c r="N185" s="470"/>
      <c r="O185" s="470"/>
      <c r="P185" s="470"/>
      <c r="Q185" s="470"/>
      <c r="R185" s="470"/>
      <c r="S185" s="470"/>
      <c r="T185" s="470"/>
      <c r="U185" s="470"/>
    </row>
    <row r="186" spans="3:21">
      <c r="C186" s="470"/>
      <c r="D186" s="470"/>
      <c r="E186" s="470"/>
      <c r="F186" s="470"/>
      <c r="G186" s="470"/>
      <c r="H186" s="470"/>
      <c r="I186" s="470"/>
      <c r="J186" s="470"/>
      <c r="K186" s="470"/>
      <c r="L186" s="470"/>
      <c r="M186" s="470"/>
      <c r="N186" s="470"/>
      <c r="O186" s="470"/>
      <c r="P186" s="470"/>
      <c r="Q186" s="470"/>
      <c r="R186" s="470"/>
      <c r="S186" s="470"/>
      <c r="T186" s="470"/>
      <c r="U186" s="470"/>
    </row>
    <row r="187" spans="3:21">
      <c r="C187" s="470"/>
      <c r="D187" s="470"/>
      <c r="E187" s="470"/>
      <c r="F187" s="470"/>
      <c r="G187" s="470"/>
      <c r="H187" s="470"/>
      <c r="I187" s="470"/>
      <c r="J187" s="470"/>
      <c r="K187" s="470"/>
      <c r="L187" s="470"/>
      <c r="M187" s="470"/>
      <c r="N187" s="470"/>
      <c r="O187" s="470"/>
      <c r="P187" s="470"/>
      <c r="Q187" s="470"/>
      <c r="R187" s="470"/>
      <c r="S187" s="470"/>
      <c r="T187" s="470"/>
      <c r="U187" s="470"/>
    </row>
    <row r="188" spans="3:21">
      <c r="C188" s="470"/>
      <c r="D188" s="470"/>
      <c r="E188" s="470"/>
      <c r="F188" s="470"/>
      <c r="G188" s="470"/>
      <c r="H188" s="470"/>
      <c r="I188" s="470"/>
      <c r="J188" s="470"/>
      <c r="K188" s="470"/>
      <c r="L188" s="470"/>
      <c r="M188" s="470"/>
      <c r="N188" s="470"/>
      <c r="O188" s="470"/>
      <c r="P188" s="470"/>
      <c r="Q188" s="470"/>
      <c r="R188" s="470"/>
      <c r="S188" s="470"/>
      <c r="T188" s="470"/>
      <c r="U188" s="470"/>
    </row>
    <row r="189" spans="3:21">
      <c r="C189" s="470"/>
      <c r="D189" s="470"/>
      <c r="E189" s="470"/>
      <c r="F189" s="470"/>
      <c r="G189" s="470"/>
      <c r="H189" s="470"/>
      <c r="I189" s="470"/>
      <c r="J189" s="470"/>
      <c r="K189" s="470"/>
      <c r="L189" s="470"/>
      <c r="M189" s="470"/>
      <c r="N189" s="470"/>
      <c r="O189" s="470"/>
      <c r="P189" s="470"/>
      <c r="Q189" s="470"/>
      <c r="R189" s="470"/>
      <c r="S189" s="470"/>
      <c r="T189" s="470"/>
      <c r="U189" s="470"/>
    </row>
    <row r="190" spans="3:21">
      <c r="C190" s="470"/>
      <c r="D190" s="470"/>
      <c r="E190" s="470"/>
      <c r="F190" s="470"/>
      <c r="G190" s="470"/>
      <c r="H190" s="470"/>
      <c r="I190" s="470"/>
      <c r="J190" s="470"/>
      <c r="K190" s="470"/>
      <c r="L190" s="470"/>
      <c r="M190" s="470"/>
      <c r="N190" s="470"/>
      <c r="O190" s="470"/>
      <c r="P190" s="470"/>
      <c r="Q190" s="470"/>
      <c r="R190" s="470"/>
      <c r="S190" s="470"/>
      <c r="T190" s="470"/>
      <c r="U190" s="470"/>
    </row>
    <row r="191" spans="3:21">
      <c r="C191" s="470"/>
      <c r="D191" s="470"/>
      <c r="E191" s="470"/>
      <c r="F191" s="470"/>
      <c r="G191" s="470"/>
      <c r="H191" s="470"/>
      <c r="I191" s="470"/>
      <c r="J191" s="470"/>
      <c r="K191" s="470"/>
      <c r="L191" s="470"/>
      <c r="M191" s="470"/>
      <c r="N191" s="470"/>
      <c r="O191" s="470"/>
      <c r="P191" s="470"/>
      <c r="Q191" s="470"/>
      <c r="R191" s="470"/>
      <c r="S191" s="470"/>
      <c r="T191" s="470"/>
      <c r="U191" s="470"/>
    </row>
    <row r="192" spans="3:21">
      <c r="C192" s="470"/>
      <c r="D192" s="470"/>
      <c r="E192" s="470"/>
      <c r="F192" s="470"/>
      <c r="G192" s="470"/>
      <c r="H192" s="470"/>
      <c r="I192" s="470"/>
      <c r="J192" s="470"/>
      <c r="K192" s="470"/>
      <c r="L192" s="470"/>
      <c r="M192" s="470"/>
      <c r="N192" s="470"/>
      <c r="O192" s="470"/>
      <c r="P192" s="470"/>
      <c r="Q192" s="470"/>
      <c r="R192" s="470"/>
      <c r="S192" s="470"/>
      <c r="T192" s="470"/>
      <c r="U192" s="470"/>
    </row>
    <row r="193" spans="3:21">
      <c r="C193" s="470"/>
      <c r="D193" s="470"/>
      <c r="E193" s="470"/>
      <c r="F193" s="470"/>
      <c r="G193" s="470"/>
      <c r="H193" s="470"/>
      <c r="I193" s="470"/>
      <c r="J193" s="470"/>
      <c r="K193" s="470"/>
      <c r="L193" s="470"/>
      <c r="M193" s="470"/>
      <c r="N193" s="470"/>
      <c r="O193" s="470"/>
      <c r="P193" s="470"/>
      <c r="Q193" s="470"/>
      <c r="R193" s="470"/>
      <c r="S193" s="470"/>
      <c r="T193" s="470"/>
      <c r="U193" s="470"/>
    </row>
    <row r="194" spans="3:21">
      <c r="C194" s="470"/>
      <c r="D194" s="470"/>
      <c r="E194" s="470"/>
      <c r="F194" s="470"/>
      <c r="G194" s="470"/>
      <c r="H194" s="470"/>
      <c r="I194" s="470"/>
      <c r="J194" s="470"/>
      <c r="K194" s="470"/>
      <c r="L194" s="470"/>
      <c r="M194" s="470"/>
      <c r="N194" s="470"/>
      <c r="O194" s="470"/>
      <c r="P194" s="470"/>
      <c r="Q194" s="470"/>
      <c r="R194" s="470"/>
      <c r="S194" s="470"/>
      <c r="T194" s="470"/>
      <c r="U194" s="470"/>
    </row>
    <row r="195" spans="3:21">
      <c r="C195" s="470"/>
      <c r="D195" s="470"/>
      <c r="E195" s="470"/>
      <c r="F195" s="470"/>
      <c r="G195" s="470"/>
      <c r="H195" s="470"/>
      <c r="I195" s="470"/>
      <c r="J195" s="470"/>
      <c r="K195" s="470"/>
      <c r="L195" s="470"/>
      <c r="M195" s="470"/>
      <c r="N195" s="470"/>
      <c r="O195" s="470"/>
      <c r="P195" s="470"/>
      <c r="Q195" s="470"/>
      <c r="R195" s="470"/>
      <c r="S195" s="470"/>
      <c r="T195" s="470"/>
      <c r="U195" s="470"/>
    </row>
    <row r="196" spans="3:21">
      <c r="C196" s="470"/>
      <c r="D196" s="470"/>
      <c r="E196" s="470"/>
      <c r="F196" s="470"/>
      <c r="G196" s="470"/>
      <c r="H196" s="470"/>
      <c r="I196" s="470"/>
      <c r="J196" s="470"/>
      <c r="K196" s="470"/>
      <c r="L196" s="470"/>
      <c r="M196" s="470"/>
      <c r="N196" s="470"/>
      <c r="O196" s="470"/>
      <c r="P196" s="470"/>
      <c r="Q196" s="470"/>
      <c r="R196" s="470"/>
      <c r="S196" s="470"/>
      <c r="T196" s="470"/>
      <c r="U196" s="470"/>
    </row>
    <row r="197" spans="3:21">
      <c r="C197" s="470"/>
      <c r="D197" s="470"/>
      <c r="E197" s="470"/>
      <c r="F197" s="470"/>
      <c r="G197" s="470"/>
      <c r="H197" s="470"/>
      <c r="I197" s="470"/>
      <c r="J197" s="470"/>
      <c r="K197" s="470"/>
      <c r="L197" s="470"/>
      <c r="M197" s="470"/>
      <c r="N197" s="470"/>
      <c r="O197" s="470"/>
      <c r="P197" s="470"/>
      <c r="Q197" s="470"/>
      <c r="R197" s="470"/>
      <c r="S197" s="470"/>
      <c r="T197" s="470"/>
      <c r="U197" s="470"/>
    </row>
    <row r="198" spans="3:21">
      <c r="C198" s="470"/>
      <c r="D198" s="470"/>
      <c r="E198" s="470"/>
      <c r="F198" s="470"/>
      <c r="G198" s="470"/>
      <c r="H198" s="470"/>
      <c r="I198" s="470"/>
      <c r="J198" s="470"/>
      <c r="K198" s="470"/>
      <c r="L198" s="470"/>
      <c r="M198" s="470"/>
      <c r="N198" s="470"/>
      <c r="O198" s="470"/>
      <c r="P198" s="470"/>
      <c r="Q198" s="470"/>
      <c r="R198" s="470"/>
      <c r="S198" s="470"/>
      <c r="T198" s="470"/>
      <c r="U198" s="470"/>
    </row>
    <row r="199" spans="3:21">
      <c r="C199" s="470"/>
      <c r="D199" s="470"/>
      <c r="E199" s="470"/>
      <c r="F199" s="470"/>
      <c r="G199" s="470"/>
      <c r="H199" s="470"/>
      <c r="I199" s="470"/>
      <c r="J199" s="470"/>
      <c r="K199" s="470"/>
      <c r="L199" s="470"/>
      <c r="M199" s="470"/>
      <c r="N199" s="470"/>
      <c r="O199" s="470"/>
      <c r="P199" s="470"/>
      <c r="Q199" s="470"/>
      <c r="R199" s="470"/>
      <c r="S199" s="470"/>
      <c r="T199" s="470"/>
      <c r="U199" s="470"/>
    </row>
    <row r="200" spans="3:21">
      <c r="C200" s="470"/>
      <c r="D200" s="470"/>
      <c r="E200" s="470"/>
      <c r="F200" s="470"/>
      <c r="G200" s="470"/>
      <c r="H200" s="470"/>
      <c r="I200" s="470"/>
      <c r="J200" s="470"/>
      <c r="K200" s="470"/>
      <c r="L200" s="470"/>
      <c r="M200" s="470"/>
      <c r="N200" s="470"/>
      <c r="O200" s="470"/>
      <c r="P200" s="470"/>
      <c r="Q200" s="470"/>
      <c r="R200" s="470"/>
      <c r="S200" s="470"/>
      <c r="T200" s="470"/>
      <c r="U200" s="470"/>
    </row>
    <row r="201" spans="3:21">
      <c r="C201" s="470"/>
      <c r="D201" s="470"/>
      <c r="E201" s="470"/>
      <c r="F201" s="470"/>
      <c r="G201" s="470"/>
      <c r="H201" s="470"/>
      <c r="I201" s="470"/>
      <c r="J201" s="470"/>
      <c r="K201" s="470"/>
      <c r="L201" s="470"/>
      <c r="M201" s="470"/>
      <c r="N201" s="470"/>
      <c r="O201" s="470"/>
      <c r="P201" s="470"/>
      <c r="Q201" s="470"/>
      <c r="R201" s="470"/>
      <c r="S201" s="470"/>
      <c r="T201" s="470"/>
      <c r="U201" s="470"/>
    </row>
    <row r="202" spans="3:21">
      <c r="C202" s="470"/>
      <c r="D202" s="470"/>
      <c r="E202" s="470"/>
      <c r="F202" s="470"/>
      <c r="G202" s="470"/>
      <c r="H202" s="470"/>
      <c r="I202" s="470"/>
      <c r="J202" s="470"/>
      <c r="K202" s="470"/>
      <c r="L202" s="470"/>
      <c r="M202" s="470"/>
      <c r="N202" s="470"/>
      <c r="O202" s="470"/>
      <c r="P202" s="470"/>
      <c r="Q202" s="470"/>
      <c r="R202" s="470"/>
      <c r="S202" s="470"/>
      <c r="T202" s="470"/>
      <c r="U202" s="470"/>
    </row>
    <row r="203" spans="3:21">
      <c r="C203" s="470"/>
      <c r="D203" s="470"/>
      <c r="E203" s="470"/>
      <c r="F203" s="470"/>
      <c r="G203" s="470"/>
      <c r="H203" s="470"/>
      <c r="I203" s="470"/>
      <c r="J203" s="470"/>
      <c r="K203" s="470"/>
      <c r="L203" s="470"/>
      <c r="M203" s="470"/>
      <c r="N203" s="470"/>
      <c r="O203" s="470"/>
      <c r="P203" s="470"/>
      <c r="Q203" s="470"/>
      <c r="R203" s="470"/>
      <c r="S203" s="470"/>
      <c r="T203" s="470"/>
      <c r="U203" s="470"/>
    </row>
    <row r="204" spans="3:21">
      <c r="C204" s="470"/>
      <c r="D204" s="470"/>
      <c r="E204" s="470"/>
      <c r="F204" s="470"/>
      <c r="G204" s="470"/>
      <c r="H204" s="470"/>
      <c r="I204" s="470"/>
      <c r="J204" s="470"/>
      <c r="K204" s="470"/>
      <c r="L204" s="470"/>
      <c r="M204" s="470"/>
      <c r="N204" s="470"/>
      <c r="O204" s="470"/>
      <c r="P204" s="470"/>
      <c r="Q204" s="470"/>
      <c r="R204" s="470"/>
      <c r="S204" s="470"/>
      <c r="T204" s="470"/>
      <c r="U204" s="470"/>
    </row>
    <row r="205" spans="3:21">
      <c r="C205" s="470"/>
      <c r="D205" s="470"/>
      <c r="E205" s="470"/>
      <c r="F205" s="470"/>
      <c r="G205" s="470"/>
      <c r="H205" s="470"/>
      <c r="I205" s="470"/>
      <c r="J205" s="470"/>
      <c r="K205" s="470"/>
      <c r="L205" s="470"/>
      <c r="M205" s="470"/>
      <c r="N205" s="470"/>
      <c r="O205" s="470"/>
      <c r="P205" s="470"/>
      <c r="Q205" s="470"/>
      <c r="R205" s="470"/>
      <c r="S205" s="470"/>
      <c r="T205" s="470"/>
      <c r="U205" s="470"/>
    </row>
    <row r="206" spans="3:21">
      <c r="C206" s="470"/>
      <c r="D206" s="470"/>
      <c r="E206" s="470"/>
      <c r="F206" s="470"/>
      <c r="G206" s="470"/>
      <c r="H206" s="470"/>
      <c r="I206" s="470"/>
      <c r="J206" s="470"/>
      <c r="K206" s="470"/>
      <c r="L206" s="470"/>
      <c r="M206" s="470"/>
      <c r="N206" s="470"/>
      <c r="O206" s="470"/>
      <c r="P206" s="470"/>
      <c r="Q206" s="470"/>
      <c r="R206" s="470"/>
      <c r="S206" s="470"/>
      <c r="T206" s="470"/>
      <c r="U206" s="470"/>
    </row>
    <row r="207" spans="3:21">
      <c r="C207" s="470"/>
      <c r="D207" s="470"/>
      <c r="E207" s="470"/>
      <c r="F207" s="470"/>
      <c r="G207" s="470"/>
      <c r="H207" s="470"/>
      <c r="I207" s="470"/>
      <c r="J207" s="470"/>
      <c r="K207" s="470"/>
      <c r="L207" s="470"/>
      <c r="M207" s="470"/>
      <c r="N207" s="470"/>
      <c r="O207" s="470"/>
      <c r="P207" s="470"/>
      <c r="Q207" s="470"/>
      <c r="R207" s="470"/>
      <c r="S207" s="470"/>
      <c r="T207" s="470"/>
      <c r="U207" s="470"/>
    </row>
    <row r="208" spans="3:21">
      <c r="C208" s="470"/>
      <c r="D208" s="470"/>
      <c r="E208" s="470"/>
      <c r="F208" s="470"/>
      <c r="G208" s="470"/>
      <c r="H208" s="470"/>
      <c r="I208" s="470"/>
      <c r="J208" s="470"/>
      <c r="K208" s="470"/>
      <c r="L208" s="470"/>
      <c r="M208" s="470"/>
      <c r="N208" s="470"/>
      <c r="O208" s="470"/>
      <c r="P208" s="470"/>
      <c r="Q208" s="470"/>
      <c r="R208" s="470"/>
      <c r="S208" s="470"/>
      <c r="T208" s="470"/>
      <c r="U208" s="470"/>
    </row>
    <row r="209" spans="3:21">
      <c r="C209" s="470"/>
      <c r="D209" s="470"/>
      <c r="E209" s="470"/>
      <c r="F209" s="470"/>
      <c r="G209" s="470"/>
      <c r="H209" s="470"/>
      <c r="I209" s="470"/>
      <c r="J209" s="470"/>
      <c r="K209" s="470"/>
      <c r="L209" s="470"/>
      <c r="M209" s="470"/>
      <c r="N209" s="470"/>
      <c r="O209" s="470"/>
      <c r="P209" s="470"/>
      <c r="Q209" s="470"/>
      <c r="R209" s="470"/>
      <c r="S209" s="470"/>
      <c r="T209" s="470"/>
      <c r="U209" s="470"/>
    </row>
    <row r="210" spans="3:21">
      <c r="C210" s="470"/>
      <c r="D210" s="470"/>
      <c r="E210" s="470"/>
      <c r="F210" s="470"/>
      <c r="G210" s="470"/>
      <c r="H210" s="470"/>
      <c r="I210" s="470"/>
      <c r="J210" s="470"/>
      <c r="K210" s="470"/>
      <c r="L210" s="470"/>
      <c r="M210" s="470"/>
      <c r="N210" s="470"/>
      <c r="O210" s="470"/>
      <c r="P210" s="470"/>
      <c r="Q210" s="470"/>
      <c r="R210" s="470"/>
      <c r="S210" s="470"/>
      <c r="T210" s="470"/>
      <c r="U210" s="470"/>
    </row>
    <row r="211" spans="3:21">
      <c r="C211" s="470"/>
      <c r="D211" s="470"/>
      <c r="E211" s="470"/>
      <c r="F211" s="470"/>
      <c r="G211" s="470"/>
      <c r="H211" s="470"/>
      <c r="I211" s="470"/>
      <c r="J211" s="470"/>
      <c r="K211" s="470"/>
      <c r="L211" s="470"/>
      <c r="M211" s="470"/>
      <c r="N211" s="470"/>
      <c r="O211" s="470"/>
      <c r="P211" s="470"/>
      <c r="Q211" s="470"/>
      <c r="R211" s="470"/>
      <c r="S211" s="470"/>
      <c r="T211" s="470"/>
      <c r="U211" s="470"/>
    </row>
    <row r="212" spans="3:21">
      <c r="C212" s="470"/>
      <c r="D212" s="470"/>
      <c r="E212" s="470"/>
      <c r="F212" s="470"/>
      <c r="G212" s="470"/>
      <c r="H212" s="470"/>
      <c r="I212" s="470"/>
      <c r="J212" s="470"/>
      <c r="K212" s="470"/>
      <c r="L212" s="470"/>
      <c r="M212" s="470"/>
      <c r="N212" s="470"/>
      <c r="O212" s="470"/>
      <c r="P212" s="470"/>
      <c r="Q212" s="470"/>
      <c r="R212" s="470"/>
      <c r="S212" s="470"/>
      <c r="T212" s="470"/>
      <c r="U212" s="470"/>
    </row>
    <row r="213" spans="3:21">
      <c r="C213" s="470"/>
      <c r="D213" s="470"/>
      <c r="E213" s="470"/>
      <c r="F213" s="470"/>
      <c r="G213" s="470"/>
      <c r="H213" s="470"/>
      <c r="I213" s="470"/>
      <c r="J213" s="470"/>
      <c r="K213" s="470"/>
      <c r="L213" s="470"/>
      <c r="M213" s="470"/>
      <c r="N213" s="470"/>
      <c r="O213" s="470"/>
      <c r="P213" s="470"/>
      <c r="Q213" s="470"/>
      <c r="R213" s="470"/>
      <c r="S213" s="470"/>
      <c r="T213" s="470"/>
      <c r="U213" s="470"/>
    </row>
    <row r="214" spans="3:21">
      <c r="C214" s="470"/>
      <c r="D214" s="470"/>
      <c r="E214" s="470"/>
      <c r="F214" s="470"/>
      <c r="G214" s="470"/>
      <c r="H214" s="470"/>
      <c r="I214" s="470"/>
      <c r="J214" s="470"/>
      <c r="K214" s="470"/>
      <c r="L214" s="470"/>
      <c r="M214" s="470"/>
      <c r="N214" s="470"/>
      <c r="O214" s="470"/>
      <c r="P214" s="470"/>
      <c r="Q214" s="470"/>
      <c r="R214" s="470"/>
      <c r="S214" s="470"/>
      <c r="T214" s="470"/>
      <c r="U214" s="470"/>
    </row>
    <row r="215" spans="3:21">
      <c r="C215" s="470"/>
      <c r="D215" s="470"/>
      <c r="E215" s="470"/>
      <c r="F215" s="470"/>
      <c r="G215" s="470"/>
      <c r="H215" s="470"/>
      <c r="I215" s="470"/>
      <c r="J215" s="470"/>
      <c r="K215" s="470"/>
      <c r="L215" s="470"/>
      <c r="M215" s="470"/>
      <c r="N215" s="470"/>
      <c r="O215" s="470"/>
      <c r="P215" s="470"/>
      <c r="Q215" s="470"/>
      <c r="R215" s="470"/>
      <c r="S215" s="470"/>
      <c r="T215" s="470"/>
      <c r="U215" s="470"/>
    </row>
    <row r="216" spans="3:21">
      <c r="C216" s="470"/>
      <c r="D216" s="470"/>
      <c r="E216" s="470"/>
      <c r="F216" s="470"/>
      <c r="G216" s="470"/>
      <c r="H216" s="470"/>
      <c r="I216" s="470"/>
      <c r="J216" s="470"/>
      <c r="K216" s="470"/>
      <c r="L216" s="470"/>
      <c r="M216" s="470"/>
      <c r="N216" s="470"/>
      <c r="O216" s="470"/>
      <c r="P216" s="470"/>
      <c r="Q216" s="470"/>
      <c r="R216" s="470"/>
      <c r="S216" s="470"/>
      <c r="T216" s="470"/>
      <c r="U216" s="470"/>
    </row>
    <row r="217" spans="3:21">
      <c r="C217" s="470"/>
      <c r="D217" s="470"/>
      <c r="E217" s="470"/>
      <c r="F217" s="470"/>
      <c r="G217" s="470"/>
      <c r="H217" s="470"/>
      <c r="I217" s="470"/>
      <c r="J217" s="470"/>
      <c r="K217" s="470"/>
      <c r="L217" s="470"/>
      <c r="M217" s="470"/>
      <c r="N217" s="470"/>
      <c r="O217" s="470"/>
      <c r="P217" s="470"/>
      <c r="Q217" s="470"/>
      <c r="R217" s="470"/>
      <c r="S217" s="470"/>
      <c r="T217" s="470"/>
      <c r="U217" s="470"/>
    </row>
    <row r="218" spans="3:21">
      <c r="C218" s="470"/>
      <c r="D218" s="470"/>
      <c r="E218" s="470"/>
      <c r="F218" s="470"/>
      <c r="G218" s="470"/>
      <c r="H218" s="470"/>
      <c r="I218" s="470"/>
      <c r="J218" s="470"/>
      <c r="K218" s="470"/>
      <c r="L218" s="470"/>
      <c r="M218" s="470"/>
      <c r="N218" s="470"/>
      <c r="O218" s="470"/>
      <c r="P218" s="470"/>
      <c r="Q218" s="470"/>
      <c r="R218" s="470"/>
      <c r="S218" s="470"/>
      <c r="T218" s="470"/>
      <c r="U218" s="470"/>
    </row>
    <row r="219" spans="3:21">
      <c r="C219" s="470"/>
      <c r="D219" s="470"/>
      <c r="E219" s="470"/>
      <c r="F219" s="470"/>
      <c r="G219" s="470"/>
      <c r="H219" s="470"/>
      <c r="I219" s="470"/>
      <c r="J219" s="470"/>
      <c r="K219" s="470"/>
      <c r="L219" s="470"/>
      <c r="M219" s="470"/>
      <c r="N219" s="470"/>
      <c r="O219" s="470"/>
      <c r="P219" s="470"/>
      <c r="Q219" s="470"/>
      <c r="R219" s="470"/>
      <c r="S219" s="470"/>
      <c r="T219" s="470"/>
      <c r="U219" s="470"/>
    </row>
    <row r="220" spans="3:21">
      <c r="C220" s="470"/>
      <c r="D220" s="470"/>
      <c r="E220" s="470"/>
      <c r="F220" s="470"/>
      <c r="G220" s="470"/>
      <c r="H220" s="470"/>
      <c r="I220" s="470"/>
      <c r="J220" s="470"/>
      <c r="K220" s="470"/>
      <c r="L220" s="470"/>
      <c r="M220" s="470"/>
      <c r="N220" s="470"/>
      <c r="O220" s="470"/>
      <c r="P220" s="470"/>
      <c r="Q220" s="470"/>
      <c r="R220" s="470"/>
      <c r="S220" s="470"/>
      <c r="T220" s="470"/>
      <c r="U220" s="470"/>
    </row>
    <row r="221" spans="3:21">
      <c r="C221" s="470"/>
      <c r="D221" s="470"/>
      <c r="E221" s="470"/>
      <c r="F221" s="470"/>
      <c r="G221" s="470"/>
      <c r="H221" s="470"/>
      <c r="I221" s="470"/>
      <c r="J221" s="470"/>
      <c r="K221" s="470"/>
      <c r="L221" s="470"/>
      <c r="M221" s="470"/>
      <c r="N221" s="470"/>
      <c r="O221" s="470"/>
      <c r="P221" s="470"/>
      <c r="Q221" s="470"/>
      <c r="R221" s="470"/>
      <c r="S221" s="470"/>
      <c r="T221" s="470"/>
      <c r="U221" s="470"/>
    </row>
    <row r="222" spans="3:21">
      <c r="C222" s="470"/>
      <c r="D222" s="470"/>
      <c r="E222" s="470"/>
      <c r="F222" s="470"/>
      <c r="G222" s="470"/>
      <c r="H222" s="470"/>
      <c r="I222" s="470"/>
      <c r="J222" s="470"/>
      <c r="K222" s="470"/>
      <c r="L222" s="470"/>
      <c r="M222" s="470"/>
      <c r="N222" s="470"/>
      <c r="O222" s="470"/>
      <c r="P222" s="470"/>
      <c r="Q222" s="470"/>
      <c r="R222" s="470"/>
      <c r="S222" s="470"/>
      <c r="T222" s="470"/>
      <c r="U222" s="470"/>
    </row>
    <row r="223" spans="3:21">
      <c r="C223" s="470"/>
      <c r="D223" s="470"/>
      <c r="E223" s="470"/>
      <c r="F223" s="470"/>
      <c r="G223" s="470"/>
      <c r="H223" s="470"/>
      <c r="I223" s="470"/>
      <c r="J223" s="470"/>
      <c r="K223" s="470"/>
      <c r="L223" s="470"/>
      <c r="M223" s="470"/>
      <c r="N223" s="470"/>
      <c r="O223" s="470"/>
      <c r="P223" s="470"/>
      <c r="Q223" s="470"/>
      <c r="R223" s="470"/>
      <c r="S223" s="470"/>
      <c r="T223" s="470"/>
      <c r="U223" s="470"/>
    </row>
    <row r="224" spans="3:21">
      <c r="C224" s="470"/>
      <c r="D224" s="470"/>
      <c r="E224" s="470"/>
      <c r="F224" s="470"/>
      <c r="G224" s="470"/>
      <c r="H224" s="470"/>
      <c r="I224" s="470"/>
      <c r="J224" s="470"/>
      <c r="K224" s="470"/>
      <c r="L224" s="470"/>
      <c r="M224" s="470"/>
      <c r="N224" s="470"/>
      <c r="O224" s="470"/>
      <c r="P224" s="470"/>
      <c r="Q224" s="470"/>
      <c r="R224" s="470"/>
      <c r="S224" s="470"/>
      <c r="T224" s="470"/>
      <c r="U224" s="470"/>
    </row>
    <row r="225" spans="3:21">
      <c r="C225" s="470"/>
      <c r="D225" s="470"/>
      <c r="E225" s="470"/>
      <c r="F225" s="470"/>
      <c r="G225" s="470"/>
      <c r="H225" s="470"/>
      <c r="I225" s="470"/>
      <c r="J225" s="470"/>
      <c r="K225" s="470"/>
      <c r="L225" s="470"/>
      <c r="M225" s="470"/>
      <c r="N225" s="470"/>
      <c r="O225" s="470"/>
      <c r="P225" s="470"/>
      <c r="Q225" s="470"/>
      <c r="R225" s="470"/>
      <c r="S225" s="470"/>
      <c r="T225" s="470"/>
      <c r="U225" s="470"/>
    </row>
    <row r="226" spans="3:21">
      <c r="C226" s="470"/>
      <c r="D226" s="470"/>
      <c r="E226" s="470"/>
      <c r="F226" s="470"/>
      <c r="G226" s="470"/>
      <c r="H226" s="470"/>
      <c r="I226" s="470"/>
      <c r="J226" s="470"/>
      <c r="K226" s="470"/>
      <c r="L226" s="470"/>
      <c r="M226" s="470"/>
      <c r="N226" s="470"/>
      <c r="O226" s="470"/>
      <c r="P226" s="470"/>
      <c r="Q226" s="470"/>
      <c r="R226" s="470"/>
      <c r="S226" s="470"/>
      <c r="T226" s="470"/>
      <c r="U226" s="470"/>
    </row>
    <row r="227" spans="3:21">
      <c r="C227" s="470"/>
      <c r="D227" s="470"/>
      <c r="E227" s="470"/>
      <c r="F227" s="470"/>
      <c r="G227" s="470"/>
      <c r="H227" s="470"/>
      <c r="I227" s="470"/>
      <c r="J227" s="470"/>
      <c r="K227" s="470"/>
      <c r="L227" s="470"/>
      <c r="M227" s="470"/>
      <c r="N227" s="470"/>
      <c r="O227" s="470"/>
      <c r="P227" s="470"/>
      <c r="Q227" s="470"/>
      <c r="R227" s="470"/>
      <c r="S227" s="470"/>
      <c r="T227" s="470"/>
      <c r="U227" s="470"/>
    </row>
    <row r="228" spans="3:21">
      <c r="C228" s="470"/>
      <c r="D228" s="470"/>
      <c r="E228" s="470"/>
      <c r="F228" s="470"/>
      <c r="G228" s="470"/>
      <c r="H228" s="470"/>
      <c r="I228" s="470"/>
      <c r="J228" s="470"/>
      <c r="K228" s="470"/>
      <c r="L228" s="470"/>
      <c r="M228" s="470"/>
      <c r="N228" s="470"/>
      <c r="O228" s="470"/>
      <c r="P228" s="470"/>
      <c r="Q228" s="470"/>
      <c r="R228" s="470"/>
      <c r="S228" s="470"/>
      <c r="T228" s="470"/>
      <c r="U228" s="470"/>
    </row>
    <row r="229" spans="3:21">
      <c r="C229" s="470"/>
      <c r="D229" s="470"/>
      <c r="E229" s="470"/>
      <c r="F229" s="470"/>
      <c r="G229" s="470"/>
      <c r="H229" s="470"/>
      <c r="I229" s="470"/>
      <c r="J229" s="470"/>
      <c r="K229" s="470"/>
      <c r="L229" s="470"/>
      <c r="M229" s="470"/>
      <c r="N229" s="470"/>
      <c r="O229" s="470"/>
      <c r="P229" s="470"/>
      <c r="Q229" s="470"/>
      <c r="R229" s="470"/>
      <c r="S229" s="470"/>
      <c r="T229" s="470"/>
      <c r="U229" s="470"/>
    </row>
    <row r="230" spans="3:21">
      <c r="C230" s="470"/>
      <c r="D230" s="470"/>
      <c r="E230" s="470"/>
      <c r="F230" s="470"/>
      <c r="G230" s="470"/>
      <c r="H230" s="470"/>
      <c r="I230" s="470"/>
      <c r="J230" s="470"/>
      <c r="K230" s="470"/>
      <c r="L230" s="470"/>
      <c r="M230" s="470"/>
      <c r="N230" s="470"/>
      <c r="O230" s="470"/>
      <c r="P230" s="470"/>
      <c r="Q230" s="470"/>
      <c r="R230" s="470"/>
      <c r="S230" s="470"/>
      <c r="T230" s="470"/>
      <c r="U230" s="470"/>
    </row>
    <row r="231" spans="3:21">
      <c r="C231" s="470"/>
      <c r="D231" s="470"/>
      <c r="E231" s="470"/>
      <c r="F231" s="470"/>
      <c r="G231" s="470"/>
      <c r="H231" s="470"/>
      <c r="I231" s="470"/>
      <c r="J231" s="470"/>
      <c r="K231" s="470"/>
      <c r="L231" s="470"/>
      <c r="M231" s="470"/>
      <c r="N231" s="470"/>
      <c r="O231" s="470"/>
      <c r="P231" s="470"/>
      <c r="Q231" s="470"/>
      <c r="R231" s="470"/>
      <c r="S231" s="470"/>
      <c r="T231" s="470"/>
      <c r="U231" s="470"/>
    </row>
    <row r="232" spans="3:21">
      <c r="C232" s="470"/>
      <c r="D232" s="470"/>
      <c r="E232" s="470"/>
      <c r="F232" s="470"/>
      <c r="G232" s="470"/>
      <c r="H232" s="470"/>
      <c r="I232" s="470"/>
      <c r="J232" s="470"/>
      <c r="K232" s="470"/>
      <c r="L232" s="470"/>
      <c r="M232" s="470"/>
      <c r="N232" s="470"/>
      <c r="O232" s="470"/>
      <c r="P232" s="470"/>
      <c r="Q232" s="470"/>
      <c r="R232" s="470"/>
      <c r="S232" s="470"/>
      <c r="T232" s="470"/>
      <c r="U232" s="470"/>
    </row>
    <row r="233" spans="3:21">
      <c r="C233" s="470"/>
      <c r="D233" s="470"/>
      <c r="E233" s="470"/>
      <c r="F233" s="470"/>
      <c r="G233" s="470"/>
      <c r="H233" s="470"/>
      <c r="I233" s="470"/>
      <c r="J233" s="470"/>
      <c r="K233" s="470"/>
      <c r="L233" s="470"/>
      <c r="M233" s="470"/>
      <c r="N233" s="470"/>
      <c r="O233" s="470"/>
      <c r="P233" s="470"/>
      <c r="Q233" s="470"/>
      <c r="R233" s="470"/>
      <c r="S233" s="470"/>
      <c r="T233" s="470"/>
      <c r="U233" s="470"/>
    </row>
    <row r="234" spans="3:21">
      <c r="C234" s="470"/>
      <c r="D234" s="470"/>
      <c r="E234" s="470"/>
      <c r="F234" s="470"/>
      <c r="G234" s="470"/>
      <c r="H234" s="470"/>
      <c r="I234" s="470"/>
      <c r="J234" s="470"/>
      <c r="K234" s="470"/>
      <c r="L234" s="470"/>
      <c r="M234" s="470"/>
      <c r="N234" s="470"/>
      <c r="O234" s="470"/>
      <c r="P234" s="470"/>
      <c r="Q234" s="470"/>
      <c r="R234" s="470"/>
      <c r="S234" s="470"/>
      <c r="T234" s="470"/>
      <c r="U234" s="470"/>
    </row>
    <row r="235" spans="3:21">
      <c r="C235" s="470"/>
      <c r="D235" s="470"/>
      <c r="E235" s="470"/>
      <c r="F235" s="470"/>
      <c r="G235" s="470"/>
      <c r="H235" s="470"/>
      <c r="I235" s="470"/>
      <c r="J235" s="470"/>
      <c r="K235" s="470"/>
      <c r="L235" s="470"/>
      <c r="M235" s="470"/>
      <c r="N235" s="470"/>
      <c r="O235" s="470"/>
      <c r="P235" s="470"/>
      <c r="Q235" s="470"/>
      <c r="R235" s="470"/>
      <c r="S235" s="470"/>
      <c r="T235" s="470"/>
      <c r="U235" s="470"/>
    </row>
    <row r="236" spans="3:21">
      <c r="C236" s="470"/>
      <c r="D236" s="470"/>
      <c r="E236" s="470"/>
      <c r="F236" s="470"/>
      <c r="G236" s="470"/>
      <c r="H236" s="470"/>
      <c r="I236" s="470"/>
      <c r="J236" s="470"/>
      <c r="K236" s="470"/>
      <c r="L236" s="470"/>
      <c r="M236" s="470"/>
      <c r="N236" s="470"/>
      <c r="O236" s="470"/>
      <c r="P236" s="470"/>
      <c r="Q236" s="470"/>
      <c r="R236" s="470"/>
      <c r="S236" s="470"/>
      <c r="T236" s="470"/>
      <c r="U236" s="470"/>
    </row>
    <row r="237" spans="3:21">
      <c r="C237" s="470"/>
      <c r="D237" s="470"/>
      <c r="E237" s="470"/>
      <c r="F237" s="470"/>
      <c r="G237" s="470"/>
      <c r="H237" s="470"/>
      <c r="I237" s="470"/>
      <c r="J237" s="470"/>
      <c r="K237" s="470"/>
      <c r="L237" s="470"/>
      <c r="M237" s="470"/>
      <c r="N237" s="470"/>
      <c r="O237" s="470"/>
      <c r="P237" s="470"/>
      <c r="Q237" s="470"/>
      <c r="R237" s="470"/>
      <c r="S237" s="470"/>
      <c r="T237" s="470"/>
      <c r="U237" s="470"/>
    </row>
    <row r="238" spans="3:21">
      <c r="C238" s="470"/>
      <c r="D238" s="470"/>
      <c r="E238" s="470"/>
      <c r="F238" s="470"/>
      <c r="G238" s="470"/>
      <c r="H238" s="470"/>
      <c r="I238" s="470"/>
      <c r="J238" s="470"/>
      <c r="K238" s="470"/>
      <c r="L238" s="470"/>
      <c r="M238" s="470"/>
      <c r="N238" s="470"/>
      <c r="O238" s="470"/>
      <c r="P238" s="470"/>
      <c r="Q238" s="470"/>
      <c r="R238" s="470"/>
      <c r="S238" s="470"/>
      <c r="T238" s="470"/>
      <c r="U238" s="470"/>
    </row>
    <row r="239" spans="3:21">
      <c r="C239" s="470"/>
      <c r="D239" s="470"/>
      <c r="E239" s="470"/>
      <c r="F239" s="470"/>
      <c r="G239" s="470"/>
      <c r="H239" s="470"/>
      <c r="I239" s="470"/>
      <c r="J239" s="470"/>
      <c r="K239" s="470"/>
      <c r="L239" s="470"/>
      <c r="M239" s="470"/>
      <c r="N239" s="470"/>
      <c r="O239" s="470"/>
      <c r="P239" s="470"/>
      <c r="Q239" s="470"/>
      <c r="R239" s="470"/>
      <c r="S239" s="470"/>
      <c r="T239" s="470"/>
      <c r="U239" s="470"/>
    </row>
    <row r="240" spans="3:21">
      <c r="C240" s="470"/>
      <c r="D240" s="470"/>
      <c r="E240" s="470"/>
      <c r="F240" s="470"/>
      <c r="G240" s="470"/>
      <c r="H240" s="470"/>
      <c r="I240" s="470"/>
      <c r="J240" s="470"/>
      <c r="K240" s="470"/>
      <c r="L240" s="470"/>
      <c r="M240" s="470"/>
      <c r="N240" s="470"/>
      <c r="O240" s="470"/>
      <c r="P240" s="470"/>
      <c r="Q240" s="470"/>
      <c r="R240" s="470"/>
      <c r="S240" s="470"/>
      <c r="T240" s="470"/>
      <c r="U240" s="470"/>
    </row>
    <row r="241" spans="3:21">
      <c r="C241" s="470"/>
      <c r="D241" s="470"/>
      <c r="E241" s="470"/>
      <c r="F241" s="470"/>
      <c r="G241" s="470"/>
      <c r="H241" s="470"/>
      <c r="I241" s="470"/>
      <c r="J241" s="470"/>
      <c r="K241" s="470"/>
      <c r="L241" s="470"/>
      <c r="M241" s="470"/>
      <c r="N241" s="470"/>
      <c r="O241" s="470"/>
      <c r="P241" s="470"/>
      <c r="Q241" s="470"/>
      <c r="R241" s="470"/>
      <c r="S241" s="470"/>
      <c r="T241" s="470"/>
      <c r="U241" s="470"/>
    </row>
    <row r="242" spans="3:21">
      <c r="C242" s="470"/>
      <c r="D242" s="470"/>
      <c r="E242" s="470"/>
      <c r="F242" s="470"/>
      <c r="G242" s="470"/>
      <c r="H242" s="470"/>
      <c r="I242" s="470"/>
      <c r="J242" s="470"/>
      <c r="K242" s="470"/>
      <c r="L242" s="470"/>
      <c r="M242" s="470"/>
      <c r="N242" s="470"/>
      <c r="O242" s="470"/>
      <c r="P242" s="470"/>
      <c r="Q242" s="470"/>
      <c r="R242" s="470"/>
      <c r="S242" s="470"/>
      <c r="T242" s="470"/>
      <c r="U242" s="470"/>
    </row>
    <row r="243" spans="3:21">
      <c r="C243" s="470"/>
      <c r="D243" s="470"/>
      <c r="E243" s="470"/>
      <c r="F243" s="470"/>
      <c r="G243" s="470"/>
      <c r="H243" s="470"/>
      <c r="I243" s="470"/>
      <c r="J243" s="470"/>
      <c r="K243" s="470"/>
      <c r="L243" s="470"/>
      <c r="M243" s="470"/>
      <c r="N243" s="470"/>
      <c r="O243" s="470"/>
      <c r="P243" s="470"/>
      <c r="Q243" s="470"/>
      <c r="R243" s="470"/>
      <c r="S243" s="470"/>
      <c r="T243" s="470"/>
      <c r="U243" s="470"/>
    </row>
    <row r="244" spans="3:21">
      <c r="C244" s="470"/>
      <c r="D244" s="470"/>
      <c r="E244" s="470"/>
      <c r="F244" s="470"/>
      <c r="G244" s="470"/>
      <c r="H244" s="470"/>
      <c r="I244" s="470"/>
      <c r="J244" s="470"/>
      <c r="K244" s="470"/>
      <c r="L244" s="470"/>
      <c r="M244" s="470"/>
      <c r="N244" s="470"/>
      <c r="O244" s="470"/>
      <c r="P244" s="470"/>
      <c r="Q244" s="470"/>
      <c r="R244" s="470"/>
      <c r="S244" s="470"/>
      <c r="T244" s="470"/>
      <c r="U244" s="470"/>
    </row>
    <row r="245" spans="3:21">
      <c r="C245" s="470"/>
      <c r="D245" s="470"/>
      <c r="E245" s="470"/>
      <c r="F245" s="470"/>
      <c r="G245" s="470"/>
      <c r="H245" s="470"/>
      <c r="I245" s="470"/>
      <c r="J245" s="470"/>
      <c r="K245" s="470"/>
      <c r="L245" s="470"/>
      <c r="M245" s="470"/>
      <c r="N245" s="470"/>
      <c r="O245" s="470"/>
      <c r="P245" s="470"/>
      <c r="Q245" s="470"/>
      <c r="R245" s="470"/>
      <c r="S245" s="470"/>
      <c r="T245" s="470"/>
      <c r="U245" s="470"/>
    </row>
    <row r="246" spans="3:21">
      <c r="C246" s="470"/>
      <c r="D246" s="470"/>
      <c r="E246" s="470"/>
      <c r="F246" s="470"/>
      <c r="G246" s="470"/>
      <c r="H246" s="470"/>
      <c r="I246" s="470"/>
      <c r="J246" s="470"/>
      <c r="K246" s="470"/>
      <c r="L246" s="470"/>
      <c r="M246" s="470"/>
      <c r="N246" s="470"/>
      <c r="O246" s="470"/>
      <c r="P246" s="470"/>
      <c r="Q246" s="470"/>
      <c r="R246" s="470"/>
      <c r="S246" s="470"/>
      <c r="T246" s="470"/>
      <c r="U246" s="470"/>
    </row>
    <row r="247" spans="3:21">
      <c r="C247" s="470"/>
      <c r="D247" s="470"/>
      <c r="E247" s="470"/>
      <c r="F247" s="470"/>
      <c r="G247" s="470"/>
      <c r="H247" s="470"/>
      <c r="I247" s="470"/>
      <c r="J247" s="470"/>
      <c r="K247" s="470"/>
      <c r="L247" s="470"/>
      <c r="M247" s="470"/>
      <c r="N247" s="470"/>
      <c r="O247" s="470"/>
      <c r="P247" s="470"/>
      <c r="Q247" s="470"/>
      <c r="R247" s="470"/>
      <c r="S247" s="470"/>
      <c r="T247" s="470"/>
      <c r="U247" s="470"/>
    </row>
    <row r="248" spans="3:21">
      <c r="C248" s="470"/>
      <c r="D248" s="470"/>
      <c r="E248" s="470"/>
      <c r="F248" s="470"/>
      <c r="G248" s="470"/>
      <c r="H248" s="470"/>
      <c r="I248" s="470"/>
      <c r="J248" s="470"/>
      <c r="K248" s="470"/>
      <c r="L248" s="470"/>
      <c r="M248" s="470"/>
      <c r="N248" s="470"/>
      <c r="O248" s="470"/>
      <c r="P248" s="470"/>
      <c r="Q248" s="470"/>
      <c r="R248" s="470"/>
      <c r="S248" s="470"/>
      <c r="T248" s="470"/>
      <c r="U248" s="470"/>
    </row>
    <row r="249" spans="3:21">
      <c r="C249" s="470"/>
      <c r="D249" s="470"/>
      <c r="E249" s="470"/>
      <c r="F249" s="470"/>
      <c r="G249" s="470"/>
      <c r="H249" s="470"/>
      <c r="I249" s="470"/>
      <c r="J249" s="470"/>
      <c r="K249" s="470"/>
      <c r="L249" s="470"/>
      <c r="M249" s="470"/>
      <c r="N249" s="470"/>
      <c r="O249" s="470"/>
      <c r="P249" s="470"/>
      <c r="Q249" s="470"/>
      <c r="R249" s="470"/>
      <c r="S249" s="470"/>
      <c r="T249" s="470"/>
      <c r="U249" s="470"/>
    </row>
    <row r="250" spans="3:21">
      <c r="C250" s="470"/>
      <c r="D250" s="470"/>
      <c r="E250" s="470"/>
      <c r="F250" s="470"/>
      <c r="G250" s="470"/>
      <c r="H250" s="470"/>
      <c r="I250" s="470"/>
      <c r="J250" s="470"/>
      <c r="K250" s="470"/>
      <c r="L250" s="470"/>
      <c r="M250" s="470"/>
      <c r="N250" s="470"/>
      <c r="O250" s="470"/>
      <c r="P250" s="470"/>
      <c r="Q250" s="470"/>
      <c r="R250" s="470"/>
      <c r="S250" s="470"/>
      <c r="T250" s="470"/>
      <c r="U250" s="470"/>
    </row>
    <row r="251" spans="3:21">
      <c r="C251" s="470"/>
      <c r="D251" s="470"/>
      <c r="E251" s="470"/>
      <c r="F251" s="470"/>
      <c r="G251" s="470"/>
      <c r="H251" s="470"/>
      <c r="I251" s="470"/>
      <c r="J251" s="470"/>
      <c r="K251" s="470"/>
      <c r="L251" s="470"/>
      <c r="M251" s="470"/>
      <c r="N251" s="470"/>
      <c r="O251" s="470"/>
      <c r="P251" s="470"/>
      <c r="Q251" s="470"/>
      <c r="R251" s="470"/>
      <c r="S251" s="470"/>
      <c r="T251" s="470"/>
      <c r="U251" s="470"/>
    </row>
    <row r="252" spans="3:21">
      <c r="C252" s="470"/>
      <c r="D252" s="470"/>
      <c r="E252" s="470"/>
      <c r="F252" s="470"/>
      <c r="G252" s="470"/>
      <c r="H252" s="470"/>
      <c r="I252" s="470"/>
      <c r="J252" s="470"/>
      <c r="K252" s="470"/>
      <c r="L252" s="470"/>
      <c r="M252" s="470"/>
      <c r="N252" s="470"/>
      <c r="O252" s="470"/>
      <c r="P252" s="470"/>
      <c r="Q252" s="470"/>
      <c r="R252" s="470"/>
      <c r="S252" s="470"/>
      <c r="T252" s="470"/>
      <c r="U252" s="470"/>
    </row>
    <row r="253" spans="3:21">
      <c r="C253" s="470"/>
      <c r="D253" s="470"/>
      <c r="E253" s="470"/>
      <c r="F253" s="470"/>
      <c r="G253" s="470"/>
      <c r="H253" s="470"/>
      <c r="I253" s="470"/>
      <c r="J253" s="470"/>
      <c r="K253" s="470"/>
      <c r="L253" s="470"/>
      <c r="M253" s="470"/>
      <c r="N253" s="470"/>
      <c r="O253" s="470"/>
      <c r="P253" s="470"/>
      <c r="Q253" s="470"/>
      <c r="R253" s="470"/>
      <c r="S253" s="470"/>
      <c r="T253" s="470"/>
      <c r="U253" s="470"/>
    </row>
    <row r="254" spans="3:21">
      <c r="C254" s="470"/>
      <c r="D254" s="470"/>
      <c r="E254" s="470"/>
      <c r="F254" s="470"/>
      <c r="G254" s="470"/>
      <c r="H254" s="470"/>
      <c r="I254" s="470"/>
      <c r="J254" s="470"/>
      <c r="K254" s="470"/>
      <c r="L254" s="470"/>
      <c r="M254" s="470"/>
      <c r="N254" s="470"/>
      <c r="O254" s="470"/>
      <c r="P254" s="470"/>
      <c r="Q254" s="470"/>
      <c r="R254" s="470"/>
      <c r="S254" s="470"/>
      <c r="T254" s="470"/>
      <c r="U254" s="470"/>
    </row>
    <row r="255" spans="3:21">
      <c r="C255" s="470"/>
      <c r="D255" s="470"/>
      <c r="E255" s="470"/>
      <c r="F255" s="470"/>
      <c r="G255" s="470"/>
      <c r="H255" s="470"/>
      <c r="I255" s="470"/>
      <c r="J255" s="470"/>
      <c r="K255" s="470"/>
      <c r="L255" s="470"/>
      <c r="M255" s="470"/>
      <c r="N255" s="470"/>
      <c r="O255" s="470"/>
      <c r="P255" s="470"/>
      <c r="Q255" s="470"/>
      <c r="R255" s="470"/>
      <c r="S255" s="470"/>
      <c r="T255" s="470"/>
      <c r="U255" s="470"/>
    </row>
    <row r="256" spans="3:21">
      <c r="C256" s="470"/>
      <c r="D256" s="470"/>
      <c r="E256" s="470"/>
      <c r="F256" s="470"/>
      <c r="G256" s="470"/>
      <c r="H256" s="470"/>
      <c r="I256" s="470"/>
      <c r="J256" s="470"/>
      <c r="K256" s="470"/>
      <c r="L256" s="470"/>
      <c r="M256" s="470"/>
      <c r="N256" s="470"/>
      <c r="O256" s="470"/>
      <c r="P256" s="470"/>
      <c r="Q256" s="470"/>
      <c r="R256" s="470"/>
      <c r="S256" s="470"/>
      <c r="T256" s="470"/>
      <c r="U256" s="470"/>
    </row>
    <row r="257" spans="3:21">
      <c r="C257" s="470"/>
      <c r="D257" s="470"/>
      <c r="E257" s="470"/>
      <c r="F257" s="470"/>
      <c r="G257" s="470"/>
      <c r="H257" s="470"/>
      <c r="I257" s="470"/>
      <c r="J257" s="470"/>
      <c r="K257" s="470"/>
      <c r="L257" s="470"/>
      <c r="M257" s="470"/>
      <c r="N257" s="470"/>
      <c r="O257" s="470"/>
      <c r="P257" s="470"/>
      <c r="Q257" s="470"/>
      <c r="R257" s="470"/>
      <c r="S257" s="470"/>
      <c r="T257" s="470"/>
      <c r="U257" s="470"/>
    </row>
    <row r="258" spans="3:21">
      <c r="C258" s="470"/>
      <c r="D258" s="470"/>
      <c r="E258" s="470"/>
      <c r="F258" s="470"/>
      <c r="G258" s="470"/>
      <c r="H258" s="470"/>
      <c r="I258" s="470"/>
      <c r="J258" s="470"/>
      <c r="K258" s="470"/>
      <c r="L258" s="470"/>
      <c r="M258" s="470"/>
      <c r="N258" s="470"/>
      <c r="O258" s="470"/>
      <c r="P258" s="470"/>
      <c r="Q258" s="470"/>
      <c r="R258" s="470"/>
      <c r="S258" s="470"/>
      <c r="T258" s="470"/>
      <c r="U258" s="470"/>
    </row>
    <row r="259" spans="3:21">
      <c r="C259" s="470"/>
      <c r="D259" s="470"/>
      <c r="E259" s="470"/>
      <c r="F259" s="470"/>
      <c r="G259" s="470"/>
      <c r="H259" s="470"/>
      <c r="I259" s="470"/>
      <c r="J259" s="470"/>
      <c r="K259" s="470"/>
      <c r="L259" s="470"/>
      <c r="M259" s="470"/>
      <c r="N259" s="470"/>
      <c r="O259" s="470"/>
      <c r="P259" s="470"/>
      <c r="Q259" s="470"/>
      <c r="R259" s="470"/>
      <c r="S259" s="470"/>
      <c r="T259" s="470"/>
      <c r="U259" s="470"/>
    </row>
    <row r="260" spans="3:21">
      <c r="C260" s="470"/>
      <c r="D260" s="470"/>
      <c r="E260" s="470"/>
      <c r="F260" s="470"/>
      <c r="G260" s="470"/>
      <c r="H260" s="470"/>
      <c r="I260" s="470"/>
      <c r="J260" s="470"/>
      <c r="K260" s="470"/>
      <c r="L260" s="470"/>
      <c r="M260" s="470"/>
      <c r="N260" s="470"/>
      <c r="O260" s="470"/>
      <c r="P260" s="470"/>
      <c r="Q260" s="470"/>
      <c r="R260" s="470"/>
      <c r="S260" s="470"/>
      <c r="T260" s="470"/>
      <c r="U260" s="470"/>
    </row>
    <row r="261" spans="3:21">
      <c r="C261" s="470"/>
      <c r="D261" s="470"/>
      <c r="E261" s="470"/>
      <c r="F261" s="470"/>
      <c r="G261" s="470"/>
      <c r="H261" s="470"/>
      <c r="I261" s="470"/>
      <c r="J261" s="470"/>
      <c r="K261" s="470"/>
      <c r="L261" s="470"/>
      <c r="M261" s="470"/>
      <c r="N261" s="470"/>
      <c r="O261" s="470"/>
      <c r="P261" s="470"/>
      <c r="Q261" s="470"/>
      <c r="R261" s="470"/>
      <c r="S261" s="470"/>
      <c r="T261" s="470"/>
      <c r="U261" s="470"/>
    </row>
    <row r="262" spans="3:21">
      <c r="C262" s="470"/>
      <c r="D262" s="470"/>
      <c r="E262" s="470"/>
      <c r="F262" s="470"/>
      <c r="G262" s="470"/>
      <c r="H262" s="470"/>
      <c r="I262" s="470"/>
      <c r="J262" s="470"/>
      <c r="K262" s="470"/>
      <c r="L262" s="470"/>
      <c r="M262" s="470"/>
      <c r="N262" s="470"/>
      <c r="O262" s="470"/>
      <c r="P262" s="470"/>
      <c r="Q262" s="470"/>
      <c r="R262" s="470"/>
      <c r="S262" s="470"/>
      <c r="T262" s="470"/>
      <c r="U262" s="470"/>
    </row>
    <row r="263" spans="3:21">
      <c r="C263" s="470"/>
      <c r="D263" s="470"/>
      <c r="E263" s="470"/>
      <c r="F263" s="470"/>
      <c r="G263" s="470"/>
      <c r="H263" s="470"/>
      <c r="I263" s="470"/>
      <c r="J263" s="470"/>
      <c r="K263" s="470"/>
      <c r="L263" s="470"/>
      <c r="M263" s="470"/>
      <c r="N263" s="470"/>
      <c r="O263" s="470"/>
      <c r="P263" s="470"/>
      <c r="Q263" s="470"/>
      <c r="R263" s="470"/>
      <c r="S263" s="470"/>
      <c r="T263" s="470"/>
      <c r="U263" s="470"/>
    </row>
    <row r="264" spans="3:21">
      <c r="C264" s="470"/>
      <c r="D264" s="470"/>
      <c r="E264" s="470"/>
      <c r="F264" s="470"/>
      <c r="G264" s="470"/>
      <c r="H264" s="470"/>
      <c r="I264" s="470"/>
      <c r="J264" s="470"/>
      <c r="K264" s="470"/>
      <c r="L264" s="470"/>
      <c r="M264" s="470"/>
      <c r="N264" s="470"/>
      <c r="O264" s="470"/>
      <c r="P264" s="470"/>
      <c r="Q264" s="470"/>
      <c r="R264" s="470"/>
      <c r="S264" s="470"/>
      <c r="T264" s="470"/>
      <c r="U264" s="470"/>
    </row>
    <row r="265" spans="3:21">
      <c r="C265" s="470"/>
      <c r="D265" s="470"/>
      <c r="E265" s="470"/>
      <c r="F265" s="470"/>
      <c r="G265" s="470"/>
      <c r="H265" s="470"/>
      <c r="I265" s="470"/>
      <c r="J265" s="470"/>
      <c r="K265" s="470"/>
      <c r="L265" s="470"/>
      <c r="M265" s="470"/>
      <c r="N265" s="470"/>
      <c r="O265" s="470"/>
      <c r="P265" s="470"/>
      <c r="Q265" s="470"/>
      <c r="R265" s="470"/>
      <c r="S265" s="470"/>
      <c r="T265" s="470"/>
      <c r="U265" s="470"/>
    </row>
    <row r="266" spans="3:21">
      <c r="C266" s="470"/>
      <c r="D266" s="470"/>
      <c r="E266" s="470"/>
      <c r="F266" s="470"/>
      <c r="G266" s="470"/>
      <c r="H266" s="470"/>
      <c r="I266" s="470"/>
      <c r="J266" s="470"/>
      <c r="K266" s="470"/>
      <c r="L266" s="470"/>
      <c r="M266" s="470"/>
      <c r="N266" s="470"/>
      <c r="O266" s="470"/>
      <c r="P266" s="470"/>
      <c r="Q266" s="470"/>
      <c r="R266" s="470"/>
      <c r="S266" s="470"/>
      <c r="T266" s="470"/>
      <c r="U266" s="470"/>
    </row>
    <row r="267" spans="3:21">
      <c r="C267" s="470"/>
      <c r="D267" s="470"/>
      <c r="E267" s="470"/>
      <c r="F267" s="470"/>
      <c r="G267" s="470"/>
      <c r="H267" s="470"/>
      <c r="I267" s="470"/>
      <c r="J267" s="470"/>
      <c r="K267" s="470"/>
      <c r="L267" s="470"/>
      <c r="M267" s="470"/>
      <c r="N267" s="470"/>
      <c r="O267" s="470"/>
      <c r="P267" s="470"/>
      <c r="Q267" s="470"/>
      <c r="R267" s="470"/>
      <c r="S267" s="470"/>
      <c r="T267" s="470"/>
      <c r="U267" s="470"/>
    </row>
    <row r="268" spans="3:21">
      <c r="C268" s="470"/>
      <c r="D268" s="470"/>
      <c r="E268" s="470"/>
      <c r="F268" s="470"/>
      <c r="G268" s="470"/>
      <c r="H268" s="470"/>
      <c r="I268" s="470"/>
      <c r="J268" s="470"/>
      <c r="K268" s="470"/>
      <c r="L268" s="470"/>
      <c r="M268" s="470"/>
      <c r="N268" s="470"/>
      <c r="O268" s="470"/>
      <c r="P268" s="470"/>
      <c r="Q268" s="470"/>
      <c r="R268" s="470"/>
      <c r="S268" s="470"/>
      <c r="T268" s="470"/>
      <c r="U268" s="470"/>
    </row>
    <row r="269" spans="3:21">
      <c r="C269" s="470"/>
      <c r="D269" s="470"/>
      <c r="E269" s="470"/>
      <c r="F269" s="470"/>
      <c r="G269" s="470"/>
      <c r="H269" s="470"/>
      <c r="I269" s="470"/>
      <c r="J269" s="470"/>
      <c r="K269" s="470"/>
      <c r="L269" s="470"/>
      <c r="M269" s="470"/>
      <c r="N269" s="470"/>
      <c r="O269" s="470"/>
      <c r="P269" s="470"/>
      <c r="Q269" s="470"/>
      <c r="R269" s="470"/>
      <c r="S269" s="470"/>
      <c r="T269" s="470"/>
      <c r="U269" s="470"/>
    </row>
    <row r="270" spans="3:21">
      <c r="C270" s="470"/>
      <c r="D270" s="470"/>
      <c r="E270" s="470"/>
      <c r="F270" s="470"/>
      <c r="G270" s="470"/>
      <c r="H270" s="470"/>
      <c r="I270" s="470"/>
      <c r="J270" s="470"/>
      <c r="K270" s="470"/>
      <c r="L270" s="470"/>
      <c r="M270" s="470"/>
      <c r="N270" s="470"/>
      <c r="O270" s="470"/>
      <c r="P270" s="470"/>
      <c r="Q270" s="470"/>
      <c r="R270" s="470"/>
      <c r="S270" s="470"/>
      <c r="T270" s="470"/>
      <c r="U270" s="470"/>
    </row>
    <row r="271" spans="3:21">
      <c r="C271" s="470"/>
      <c r="D271" s="470"/>
      <c r="E271" s="470"/>
      <c r="F271" s="470"/>
      <c r="G271" s="470"/>
      <c r="H271" s="470"/>
      <c r="I271" s="470"/>
      <c r="J271" s="470"/>
      <c r="K271" s="470"/>
      <c r="L271" s="470"/>
      <c r="M271" s="470"/>
      <c r="N271" s="470"/>
      <c r="O271" s="470"/>
      <c r="P271" s="470"/>
      <c r="Q271" s="470"/>
      <c r="R271" s="470"/>
      <c r="S271" s="470"/>
      <c r="T271" s="470"/>
      <c r="U271" s="470"/>
    </row>
    <row r="272" spans="3:21">
      <c r="C272" s="470"/>
      <c r="D272" s="470"/>
      <c r="E272" s="470"/>
      <c r="F272" s="470"/>
      <c r="G272" s="470"/>
      <c r="H272" s="470"/>
      <c r="I272" s="470"/>
      <c r="J272" s="470"/>
      <c r="K272" s="470"/>
      <c r="L272" s="470"/>
      <c r="M272" s="470"/>
      <c r="N272" s="470"/>
      <c r="O272" s="470"/>
      <c r="P272" s="470"/>
      <c r="Q272" s="470"/>
      <c r="R272" s="470"/>
      <c r="S272" s="470"/>
      <c r="T272" s="470"/>
      <c r="U272" s="470"/>
    </row>
    <row r="273" spans="3:21">
      <c r="C273" s="470"/>
      <c r="D273" s="470"/>
      <c r="E273" s="470"/>
      <c r="F273" s="470"/>
      <c r="G273" s="470"/>
      <c r="H273" s="470"/>
      <c r="I273" s="470"/>
      <c r="J273" s="470"/>
      <c r="K273" s="470"/>
      <c r="L273" s="470"/>
      <c r="M273" s="470"/>
      <c r="N273" s="470"/>
      <c r="O273" s="470"/>
      <c r="P273" s="470"/>
      <c r="Q273" s="470"/>
      <c r="R273" s="470"/>
      <c r="S273" s="470"/>
      <c r="T273" s="470"/>
      <c r="U273" s="470"/>
    </row>
    <row r="274" spans="3:21">
      <c r="C274" s="470"/>
      <c r="D274" s="470"/>
      <c r="E274" s="470"/>
      <c r="F274" s="470"/>
      <c r="G274" s="470"/>
      <c r="H274" s="470"/>
      <c r="I274" s="470"/>
      <c r="J274" s="470"/>
      <c r="K274" s="470"/>
      <c r="L274" s="470"/>
      <c r="M274" s="470"/>
      <c r="N274" s="470"/>
      <c r="O274" s="470"/>
      <c r="P274" s="470"/>
      <c r="Q274" s="470"/>
      <c r="R274" s="470"/>
      <c r="S274" s="470"/>
      <c r="T274" s="470"/>
      <c r="U274" s="470"/>
    </row>
    <row r="275" spans="3:21">
      <c r="C275" s="470"/>
      <c r="D275" s="470"/>
      <c r="E275" s="470"/>
      <c r="F275" s="470"/>
      <c r="G275" s="470"/>
      <c r="H275" s="470"/>
      <c r="I275" s="470"/>
      <c r="J275" s="470"/>
      <c r="K275" s="470"/>
      <c r="L275" s="470"/>
      <c r="M275" s="470"/>
      <c r="N275" s="470"/>
      <c r="O275" s="470"/>
      <c r="P275" s="470"/>
      <c r="Q275" s="470"/>
      <c r="R275" s="470"/>
      <c r="S275" s="470"/>
      <c r="T275" s="470"/>
      <c r="U275" s="470"/>
    </row>
    <row r="276" spans="3:21">
      <c r="C276" s="470"/>
      <c r="D276" s="470"/>
      <c r="E276" s="470"/>
      <c r="F276" s="470"/>
      <c r="G276" s="470"/>
      <c r="H276" s="470"/>
      <c r="I276" s="470"/>
      <c r="J276" s="470"/>
      <c r="K276" s="470"/>
      <c r="L276" s="470"/>
      <c r="M276" s="470"/>
      <c r="N276" s="470"/>
      <c r="O276" s="470"/>
      <c r="P276" s="470"/>
      <c r="Q276" s="470"/>
      <c r="R276" s="470"/>
      <c r="S276" s="470"/>
      <c r="T276" s="470"/>
      <c r="U276" s="470"/>
    </row>
    <row r="277" spans="3:21">
      <c r="C277" s="470"/>
      <c r="D277" s="470"/>
      <c r="E277" s="470"/>
      <c r="F277" s="470"/>
      <c r="G277" s="470"/>
      <c r="H277" s="470"/>
      <c r="I277" s="470"/>
      <c r="J277" s="470"/>
      <c r="K277" s="470"/>
      <c r="L277" s="470"/>
      <c r="M277" s="470"/>
      <c r="N277" s="470"/>
      <c r="O277" s="470"/>
      <c r="P277" s="470"/>
      <c r="Q277" s="470"/>
      <c r="R277" s="470"/>
      <c r="S277" s="470"/>
      <c r="T277" s="470"/>
      <c r="U277" s="470"/>
    </row>
    <row r="278" spans="3:21">
      <c r="C278" s="470"/>
      <c r="D278" s="470"/>
      <c r="E278" s="470"/>
      <c r="F278" s="470"/>
      <c r="G278" s="470"/>
      <c r="H278" s="470"/>
      <c r="I278" s="470"/>
      <c r="J278" s="470"/>
      <c r="K278" s="470"/>
      <c r="L278" s="470"/>
      <c r="M278" s="470"/>
      <c r="N278" s="470"/>
      <c r="O278" s="470"/>
      <c r="P278" s="470"/>
      <c r="Q278" s="470"/>
      <c r="R278" s="470"/>
      <c r="S278" s="470"/>
      <c r="T278" s="470"/>
      <c r="U278" s="470"/>
    </row>
    <row r="279" spans="3:21">
      <c r="C279" s="470"/>
      <c r="D279" s="470"/>
      <c r="E279" s="470"/>
      <c r="F279" s="470"/>
      <c r="G279" s="470"/>
      <c r="H279" s="470"/>
      <c r="I279" s="470"/>
      <c r="J279" s="470"/>
      <c r="K279" s="470"/>
      <c r="L279" s="470"/>
      <c r="M279" s="470"/>
      <c r="N279" s="470"/>
      <c r="O279" s="470"/>
      <c r="P279" s="470"/>
      <c r="Q279" s="470"/>
      <c r="R279" s="470"/>
      <c r="S279" s="470"/>
      <c r="T279" s="470"/>
      <c r="U279" s="470"/>
    </row>
    <row r="280" spans="3:21">
      <c r="C280" s="470"/>
      <c r="D280" s="470"/>
      <c r="E280" s="470"/>
      <c r="F280" s="470"/>
      <c r="G280" s="470"/>
      <c r="H280" s="470"/>
      <c r="I280" s="470"/>
      <c r="J280" s="470"/>
      <c r="K280" s="470"/>
      <c r="L280" s="470"/>
      <c r="M280" s="470"/>
      <c r="N280" s="470"/>
      <c r="O280" s="470"/>
      <c r="P280" s="470"/>
      <c r="Q280" s="470"/>
      <c r="R280" s="470"/>
      <c r="S280" s="470"/>
      <c r="T280" s="470"/>
      <c r="U280" s="470"/>
    </row>
    <row r="281" spans="3:21">
      <c r="C281" s="470"/>
      <c r="D281" s="470"/>
      <c r="E281" s="470"/>
      <c r="F281" s="470"/>
      <c r="G281" s="470"/>
      <c r="H281" s="470"/>
      <c r="I281" s="470"/>
      <c r="J281" s="470"/>
      <c r="K281" s="470"/>
      <c r="L281" s="470"/>
      <c r="M281" s="470"/>
      <c r="N281" s="470"/>
      <c r="O281" s="470"/>
      <c r="P281" s="470"/>
      <c r="Q281" s="470"/>
      <c r="R281" s="470"/>
      <c r="S281" s="470"/>
      <c r="T281" s="470"/>
      <c r="U281" s="470"/>
    </row>
    <row r="282" spans="3:21">
      <c r="C282" s="470"/>
      <c r="D282" s="470"/>
      <c r="E282" s="470"/>
      <c r="F282" s="470"/>
      <c r="G282" s="470"/>
      <c r="H282" s="470"/>
      <c r="I282" s="470"/>
      <c r="J282" s="470"/>
      <c r="K282" s="470"/>
      <c r="L282" s="470"/>
      <c r="M282" s="470"/>
      <c r="N282" s="470"/>
      <c r="O282" s="470"/>
      <c r="P282" s="470"/>
      <c r="Q282" s="470"/>
      <c r="R282" s="470"/>
      <c r="S282" s="470"/>
      <c r="T282" s="470"/>
      <c r="U282" s="470"/>
    </row>
    <row r="283" spans="3:21">
      <c r="C283" s="470"/>
      <c r="D283" s="470"/>
      <c r="E283" s="470"/>
      <c r="F283" s="470"/>
      <c r="G283" s="470"/>
      <c r="H283" s="470"/>
      <c r="I283" s="470"/>
      <c r="J283" s="470"/>
      <c r="K283" s="470"/>
      <c r="L283" s="470"/>
      <c r="M283" s="470"/>
      <c r="N283" s="470"/>
      <c r="O283" s="470"/>
      <c r="P283" s="470"/>
      <c r="Q283" s="470"/>
      <c r="R283" s="470"/>
      <c r="S283" s="470"/>
      <c r="T283" s="470"/>
      <c r="U283" s="470"/>
    </row>
    <row r="284" spans="3:21">
      <c r="C284" s="470"/>
      <c r="D284" s="470"/>
      <c r="E284" s="470"/>
      <c r="F284" s="470"/>
      <c r="G284" s="470"/>
      <c r="H284" s="470"/>
      <c r="I284" s="470"/>
      <c r="J284" s="470"/>
      <c r="K284" s="470"/>
      <c r="L284" s="470"/>
      <c r="M284" s="470"/>
      <c r="N284" s="470"/>
      <c r="O284" s="470"/>
      <c r="P284" s="470"/>
      <c r="Q284" s="470"/>
      <c r="R284" s="470"/>
      <c r="S284" s="470"/>
      <c r="T284" s="470"/>
      <c r="U284" s="470"/>
    </row>
    <row r="285" spans="3:21">
      <c r="C285" s="470"/>
      <c r="D285" s="470"/>
      <c r="E285" s="470"/>
      <c r="F285" s="470"/>
      <c r="G285" s="470"/>
      <c r="H285" s="470"/>
      <c r="I285" s="470"/>
      <c r="J285" s="470"/>
      <c r="K285" s="470"/>
      <c r="L285" s="470"/>
      <c r="M285" s="470"/>
      <c r="N285" s="470"/>
      <c r="O285" s="470"/>
      <c r="P285" s="470"/>
      <c r="Q285" s="470"/>
      <c r="R285" s="470"/>
      <c r="S285" s="470"/>
      <c r="T285" s="470"/>
      <c r="U285" s="470"/>
    </row>
    <row r="286" spans="3:21">
      <c r="C286" s="470"/>
      <c r="D286" s="470"/>
      <c r="E286" s="470"/>
      <c r="F286" s="470"/>
      <c r="G286" s="470"/>
      <c r="H286" s="470"/>
      <c r="I286" s="470"/>
      <c r="J286" s="470"/>
      <c r="K286" s="470"/>
      <c r="L286" s="470"/>
      <c r="M286" s="470"/>
      <c r="N286" s="470"/>
      <c r="O286" s="470"/>
      <c r="P286" s="470"/>
      <c r="Q286" s="470"/>
      <c r="R286" s="470"/>
      <c r="S286" s="470"/>
      <c r="T286" s="470"/>
      <c r="U286" s="470"/>
    </row>
    <row r="287" spans="3:21">
      <c r="C287" s="470"/>
      <c r="D287" s="470"/>
      <c r="E287" s="470"/>
      <c r="F287" s="470"/>
      <c r="G287" s="470"/>
      <c r="H287" s="470"/>
      <c r="I287" s="470"/>
      <c r="J287" s="470"/>
      <c r="K287" s="470"/>
      <c r="L287" s="470"/>
      <c r="M287" s="470"/>
      <c r="N287" s="470"/>
      <c r="O287" s="470"/>
      <c r="P287" s="470"/>
      <c r="Q287" s="470"/>
      <c r="R287" s="470"/>
      <c r="S287" s="470"/>
      <c r="T287" s="470"/>
      <c r="U287" s="470"/>
    </row>
    <row r="288" spans="3:21">
      <c r="C288" s="470"/>
      <c r="D288" s="470"/>
      <c r="E288" s="470"/>
      <c r="F288" s="470"/>
      <c r="G288" s="470"/>
      <c r="H288" s="470"/>
      <c r="I288" s="470"/>
      <c r="J288" s="470"/>
      <c r="K288" s="470"/>
      <c r="L288" s="470"/>
      <c r="M288" s="470"/>
      <c r="N288" s="470"/>
      <c r="O288" s="470"/>
      <c r="P288" s="470"/>
      <c r="Q288" s="470"/>
      <c r="R288" s="470"/>
      <c r="S288" s="470"/>
      <c r="T288" s="470"/>
      <c r="U288" s="470"/>
    </row>
    <row r="289" spans="3:21">
      <c r="C289" s="470"/>
      <c r="D289" s="470"/>
      <c r="E289" s="470"/>
      <c r="F289" s="470"/>
      <c r="G289" s="470"/>
      <c r="H289" s="470"/>
      <c r="I289" s="470"/>
      <c r="J289" s="470"/>
      <c r="K289" s="470"/>
      <c r="L289" s="470"/>
      <c r="M289" s="470"/>
      <c r="N289" s="470"/>
      <c r="O289" s="470"/>
      <c r="P289" s="470"/>
      <c r="Q289" s="470"/>
      <c r="R289" s="470"/>
      <c r="S289" s="470"/>
      <c r="T289" s="470"/>
      <c r="U289" s="470"/>
    </row>
    <row r="290" spans="3:21">
      <c r="C290" s="470"/>
      <c r="D290" s="470"/>
      <c r="E290" s="470"/>
      <c r="F290" s="470"/>
      <c r="G290" s="470"/>
      <c r="H290" s="470"/>
      <c r="I290" s="470"/>
      <c r="J290" s="470"/>
      <c r="K290" s="470"/>
      <c r="L290" s="470"/>
      <c r="M290" s="470"/>
      <c r="N290" s="470"/>
      <c r="O290" s="470"/>
      <c r="P290" s="470"/>
      <c r="Q290" s="470"/>
      <c r="R290" s="470"/>
      <c r="S290" s="470"/>
      <c r="T290" s="470"/>
      <c r="U290" s="470"/>
    </row>
    <row r="291" spans="3:21">
      <c r="C291" s="470"/>
      <c r="D291" s="470"/>
      <c r="E291" s="470"/>
      <c r="F291" s="470"/>
      <c r="G291" s="470"/>
      <c r="H291" s="470"/>
      <c r="I291" s="470"/>
      <c r="J291" s="470"/>
      <c r="K291" s="470"/>
      <c r="L291" s="470"/>
      <c r="M291" s="470"/>
      <c r="N291" s="470"/>
      <c r="O291" s="470"/>
      <c r="P291" s="470"/>
      <c r="Q291" s="470"/>
      <c r="R291" s="470"/>
      <c r="S291" s="470"/>
      <c r="T291" s="470"/>
      <c r="U291" s="470"/>
    </row>
    <row r="292" spans="3:21">
      <c r="C292" s="470"/>
      <c r="D292" s="470"/>
      <c r="E292" s="470"/>
      <c r="F292" s="470"/>
      <c r="G292" s="470"/>
      <c r="H292" s="470"/>
      <c r="I292" s="470"/>
      <c r="J292" s="470"/>
      <c r="K292" s="470"/>
      <c r="L292" s="470"/>
      <c r="M292" s="470"/>
      <c r="N292" s="470"/>
      <c r="O292" s="470"/>
      <c r="P292" s="470"/>
      <c r="Q292" s="470"/>
      <c r="R292" s="470"/>
      <c r="S292" s="470"/>
      <c r="T292" s="470"/>
      <c r="U292" s="470"/>
    </row>
    <row r="293" spans="3:21">
      <c r="C293" s="470"/>
      <c r="D293" s="470"/>
      <c r="E293" s="470"/>
      <c r="F293" s="470"/>
      <c r="G293" s="470"/>
      <c r="H293" s="470"/>
      <c r="I293" s="470"/>
      <c r="J293" s="470"/>
      <c r="K293" s="470"/>
      <c r="L293" s="470"/>
      <c r="M293" s="470"/>
      <c r="N293" s="470"/>
      <c r="O293" s="470"/>
      <c r="P293" s="470"/>
      <c r="Q293" s="470"/>
      <c r="R293" s="470"/>
      <c r="S293" s="470"/>
      <c r="T293" s="470"/>
      <c r="U293" s="470"/>
    </row>
    <row r="294" spans="3:21">
      <c r="C294" s="470"/>
      <c r="D294" s="470"/>
      <c r="E294" s="470"/>
      <c r="F294" s="470"/>
      <c r="G294" s="470"/>
      <c r="H294" s="470"/>
      <c r="I294" s="470"/>
      <c r="J294" s="470"/>
      <c r="K294" s="470"/>
      <c r="L294" s="470"/>
      <c r="M294" s="470"/>
      <c r="N294" s="470"/>
      <c r="O294" s="470"/>
      <c r="P294" s="470"/>
      <c r="Q294" s="470"/>
      <c r="R294" s="470"/>
      <c r="S294" s="470"/>
      <c r="T294" s="470"/>
      <c r="U294" s="470"/>
    </row>
    <row r="295" spans="3:21">
      <c r="C295" s="470"/>
      <c r="D295" s="470"/>
      <c r="E295" s="470"/>
      <c r="F295" s="470"/>
      <c r="G295" s="470"/>
      <c r="H295" s="470"/>
      <c r="I295" s="470"/>
      <c r="J295" s="470"/>
      <c r="K295" s="470"/>
      <c r="L295" s="470"/>
      <c r="M295" s="470"/>
      <c r="N295" s="470"/>
      <c r="O295" s="470"/>
      <c r="P295" s="470"/>
      <c r="Q295" s="470"/>
      <c r="R295" s="470"/>
      <c r="S295" s="470"/>
      <c r="T295" s="470"/>
      <c r="U295" s="470"/>
    </row>
    <row r="296" spans="3:21">
      <c r="C296" s="470"/>
      <c r="D296" s="470"/>
      <c r="E296" s="470"/>
      <c r="F296" s="470"/>
      <c r="G296" s="470"/>
      <c r="H296" s="470"/>
      <c r="I296" s="470"/>
      <c r="J296" s="470"/>
      <c r="K296" s="470"/>
      <c r="L296" s="470"/>
      <c r="M296" s="470"/>
      <c r="N296" s="470"/>
      <c r="O296" s="470"/>
      <c r="P296" s="470"/>
      <c r="Q296" s="470"/>
      <c r="R296" s="470"/>
      <c r="S296" s="470"/>
      <c r="T296" s="470"/>
      <c r="U296" s="470"/>
    </row>
    <row r="297" spans="3:21">
      <c r="C297" s="470"/>
      <c r="D297" s="470"/>
      <c r="E297" s="470"/>
      <c r="F297" s="470"/>
      <c r="G297" s="470"/>
      <c r="H297" s="470"/>
      <c r="I297" s="470"/>
      <c r="J297" s="470"/>
      <c r="K297" s="470"/>
      <c r="L297" s="470"/>
      <c r="M297" s="470"/>
      <c r="N297" s="470"/>
      <c r="O297" s="470"/>
      <c r="P297" s="470"/>
      <c r="Q297" s="470"/>
      <c r="R297" s="470"/>
      <c r="S297" s="470"/>
      <c r="T297" s="470"/>
      <c r="U297" s="470"/>
    </row>
    <row r="298" spans="3:21">
      <c r="C298" s="470"/>
      <c r="D298" s="470"/>
      <c r="E298" s="470"/>
      <c r="F298" s="470"/>
      <c r="G298" s="470"/>
      <c r="H298" s="470"/>
      <c r="I298" s="470"/>
      <c r="J298" s="470"/>
      <c r="K298" s="470"/>
      <c r="L298" s="470"/>
      <c r="M298" s="470"/>
      <c r="N298" s="470"/>
      <c r="O298" s="470"/>
      <c r="P298" s="470"/>
      <c r="Q298" s="470"/>
      <c r="R298" s="470"/>
      <c r="S298" s="470"/>
      <c r="T298" s="470"/>
      <c r="U298" s="470"/>
    </row>
    <row r="299" spans="3:21">
      <c r="C299" s="470"/>
      <c r="D299" s="470"/>
      <c r="E299" s="470"/>
      <c r="F299" s="470"/>
      <c r="G299" s="470"/>
      <c r="H299" s="470"/>
      <c r="I299" s="470"/>
      <c r="J299" s="470"/>
      <c r="K299" s="470"/>
      <c r="L299" s="470"/>
      <c r="M299" s="470"/>
      <c r="N299" s="470"/>
      <c r="O299" s="470"/>
      <c r="P299" s="470"/>
      <c r="Q299" s="470"/>
      <c r="R299" s="470"/>
      <c r="S299" s="470"/>
      <c r="T299" s="470"/>
      <c r="U299" s="470"/>
    </row>
    <row r="300" spans="3:21">
      <c r="C300" s="470"/>
      <c r="D300" s="470"/>
      <c r="E300" s="470"/>
      <c r="F300" s="470"/>
      <c r="G300" s="470"/>
      <c r="H300" s="470"/>
      <c r="I300" s="470"/>
      <c r="J300" s="470"/>
      <c r="K300" s="470"/>
      <c r="L300" s="470"/>
      <c r="M300" s="470"/>
      <c r="N300" s="470"/>
      <c r="O300" s="470"/>
      <c r="P300" s="470"/>
      <c r="Q300" s="470"/>
      <c r="R300" s="470"/>
      <c r="S300" s="470"/>
      <c r="T300" s="470"/>
      <c r="U300" s="470"/>
    </row>
    <row r="301" spans="3:21">
      <c r="C301" s="470"/>
      <c r="D301" s="470"/>
      <c r="E301" s="470"/>
      <c r="F301" s="470"/>
      <c r="G301" s="470"/>
      <c r="H301" s="470"/>
      <c r="I301" s="470"/>
      <c r="J301" s="470"/>
      <c r="K301" s="470"/>
      <c r="L301" s="470"/>
      <c r="M301" s="470"/>
      <c r="N301" s="470"/>
      <c r="O301" s="470"/>
      <c r="P301" s="470"/>
      <c r="Q301" s="470"/>
      <c r="R301" s="470"/>
      <c r="S301" s="470"/>
      <c r="T301" s="470"/>
      <c r="U301" s="470"/>
    </row>
    <row r="302" spans="3:21">
      <c r="C302" s="470"/>
      <c r="D302" s="470"/>
      <c r="E302" s="470"/>
      <c r="F302" s="470"/>
      <c r="G302" s="470"/>
      <c r="H302" s="470"/>
      <c r="I302" s="470"/>
      <c r="J302" s="470"/>
      <c r="K302" s="470"/>
      <c r="L302" s="470"/>
      <c r="M302" s="470"/>
      <c r="N302" s="470"/>
      <c r="O302" s="470"/>
      <c r="P302" s="470"/>
      <c r="Q302" s="470"/>
      <c r="R302" s="470"/>
      <c r="S302" s="470"/>
      <c r="T302" s="470"/>
      <c r="U302" s="470"/>
    </row>
    <row r="303" spans="3:21">
      <c r="C303" s="470"/>
      <c r="D303" s="470"/>
      <c r="E303" s="470"/>
      <c r="F303" s="470"/>
      <c r="G303" s="470"/>
      <c r="H303" s="470"/>
      <c r="I303" s="470"/>
      <c r="J303" s="470"/>
      <c r="K303" s="470"/>
      <c r="L303" s="470"/>
      <c r="M303" s="470"/>
      <c r="N303" s="470"/>
      <c r="O303" s="470"/>
      <c r="P303" s="470"/>
      <c r="Q303" s="470"/>
      <c r="R303" s="470"/>
      <c r="S303" s="470"/>
      <c r="T303" s="470"/>
      <c r="U303" s="470"/>
    </row>
    <row r="304" spans="3:21">
      <c r="C304" s="470"/>
      <c r="D304" s="470"/>
      <c r="E304" s="470"/>
      <c r="F304" s="470"/>
      <c r="G304" s="470"/>
      <c r="H304" s="470"/>
      <c r="I304" s="470"/>
      <c r="J304" s="470"/>
      <c r="K304" s="470"/>
      <c r="L304" s="470"/>
      <c r="M304" s="470"/>
      <c r="N304" s="470"/>
      <c r="O304" s="470"/>
      <c r="P304" s="470"/>
      <c r="Q304" s="470"/>
      <c r="R304" s="470"/>
      <c r="S304" s="470"/>
      <c r="T304" s="470"/>
      <c r="U304" s="470"/>
    </row>
    <row r="305" spans="3:21">
      <c r="C305" s="470"/>
      <c r="D305" s="470"/>
      <c r="E305" s="470"/>
      <c r="F305" s="470"/>
      <c r="G305" s="470"/>
      <c r="H305" s="470"/>
      <c r="I305" s="470"/>
      <c r="J305" s="470"/>
      <c r="K305" s="470"/>
      <c r="L305" s="470"/>
      <c r="M305" s="470"/>
      <c r="N305" s="470"/>
      <c r="O305" s="470"/>
      <c r="P305" s="470"/>
      <c r="Q305" s="470"/>
      <c r="R305" s="470"/>
      <c r="S305" s="470"/>
      <c r="T305" s="470"/>
      <c r="U305" s="470"/>
    </row>
    <row r="306" spans="3:21">
      <c r="C306" s="470"/>
      <c r="D306" s="470"/>
      <c r="E306" s="470"/>
      <c r="F306" s="470"/>
      <c r="G306" s="470"/>
      <c r="H306" s="470"/>
      <c r="I306" s="470"/>
      <c r="J306" s="470"/>
      <c r="K306" s="470"/>
      <c r="L306" s="470"/>
      <c r="M306" s="470"/>
      <c r="N306" s="470"/>
      <c r="O306" s="470"/>
      <c r="P306" s="470"/>
      <c r="Q306" s="470"/>
      <c r="R306" s="470"/>
      <c r="S306" s="470"/>
      <c r="T306" s="470"/>
      <c r="U306" s="470"/>
    </row>
    <row r="307" spans="3:21">
      <c r="C307" s="470"/>
      <c r="D307" s="470"/>
      <c r="E307" s="470"/>
      <c r="F307" s="470"/>
      <c r="G307" s="470"/>
      <c r="H307" s="470"/>
      <c r="I307" s="470"/>
      <c r="J307" s="470"/>
      <c r="K307" s="470"/>
      <c r="L307" s="470"/>
      <c r="M307" s="470"/>
      <c r="N307" s="470"/>
      <c r="O307" s="470"/>
      <c r="P307" s="470"/>
      <c r="Q307" s="470"/>
      <c r="R307" s="470"/>
      <c r="S307" s="470"/>
      <c r="T307" s="470"/>
      <c r="U307" s="470"/>
    </row>
    <row r="308" spans="3:21">
      <c r="C308" s="470"/>
      <c r="D308" s="470"/>
      <c r="E308" s="470"/>
      <c r="F308" s="470"/>
      <c r="G308" s="470"/>
      <c r="H308" s="470"/>
      <c r="I308" s="470"/>
      <c r="J308" s="470"/>
      <c r="K308" s="470"/>
      <c r="L308" s="470"/>
      <c r="M308" s="470"/>
      <c r="N308" s="470"/>
      <c r="O308" s="470"/>
    </row>
    <row r="309" spans="3:21">
      <c r="C309" s="470"/>
      <c r="D309" s="470"/>
      <c r="E309" s="470"/>
      <c r="F309" s="470"/>
      <c r="G309" s="470"/>
      <c r="H309" s="470"/>
      <c r="I309" s="470"/>
      <c r="J309" s="470"/>
      <c r="K309" s="470"/>
      <c r="L309" s="470"/>
      <c r="M309" s="470"/>
      <c r="N309" s="470"/>
      <c r="O309" s="470"/>
    </row>
    <row r="310" spans="3:21">
      <c r="C310" s="470"/>
      <c r="D310" s="470"/>
      <c r="E310" s="470"/>
      <c r="F310" s="470"/>
      <c r="G310" s="470"/>
      <c r="H310" s="470"/>
      <c r="I310" s="470"/>
      <c r="J310" s="470"/>
      <c r="K310" s="470"/>
      <c r="L310" s="470"/>
      <c r="M310" s="470"/>
      <c r="N310" s="470"/>
      <c r="O310" s="470"/>
    </row>
    <row r="311" spans="3:21">
      <c r="C311" s="470"/>
      <c r="D311" s="470"/>
      <c r="E311" s="470"/>
      <c r="F311" s="470"/>
      <c r="G311" s="470"/>
      <c r="H311" s="470"/>
      <c r="I311" s="470"/>
      <c r="J311" s="470"/>
      <c r="K311" s="470"/>
      <c r="L311" s="470"/>
      <c r="M311" s="470"/>
      <c r="N311" s="470"/>
      <c r="O311" s="470"/>
    </row>
    <row r="312" spans="3:21">
      <c r="C312" s="470"/>
      <c r="D312" s="470"/>
      <c r="E312" s="470"/>
      <c r="F312" s="470"/>
      <c r="G312" s="470"/>
      <c r="H312" s="470"/>
      <c r="I312" s="470"/>
      <c r="J312" s="470"/>
      <c r="K312" s="470"/>
      <c r="L312" s="470"/>
      <c r="M312" s="470"/>
      <c r="N312" s="470"/>
      <c r="O312" s="470"/>
    </row>
    <row r="313" spans="3:21">
      <c r="C313" s="470"/>
      <c r="D313" s="470"/>
      <c r="E313" s="470"/>
      <c r="F313" s="470"/>
      <c r="G313" s="470"/>
      <c r="H313" s="470"/>
      <c r="I313" s="470"/>
      <c r="J313" s="470"/>
      <c r="K313" s="470"/>
      <c r="L313" s="470"/>
      <c r="M313" s="470"/>
      <c r="N313" s="470"/>
      <c r="O313" s="470"/>
    </row>
    <row r="314" spans="3:21">
      <c r="C314" s="470"/>
      <c r="D314" s="470"/>
      <c r="E314" s="470"/>
      <c r="F314" s="470"/>
      <c r="G314" s="470"/>
      <c r="H314" s="470"/>
      <c r="I314" s="470"/>
      <c r="J314" s="470"/>
      <c r="K314" s="470"/>
      <c r="L314" s="470"/>
      <c r="M314" s="470"/>
      <c r="N314" s="470"/>
      <c r="O314" s="470"/>
    </row>
    <row r="315" spans="3:21">
      <c r="C315" s="470"/>
      <c r="D315" s="470"/>
      <c r="E315" s="470"/>
      <c r="F315" s="470"/>
      <c r="G315" s="470"/>
      <c r="H315" s="470"/>
      <c r="I315" s="470"/>
      <c r="J315" s="470"/>
      <c r="K315" s="470"/>
      <c r="L315" s="470"/>
      <c r="M315" s="470"/>
      <c r="N315" s="470"/>
      <c r="O315" s="470"/>
    </row>
  </sheetData>
  <mergeCells count="8">
    <mergeCell ref="C106:N106"/>
    <mergeCell ref="C108:N108"/>
    <mergeCell ref="C100:N100"/>
    <mergeCell ref="C101:N101"/>
    <mergeCell ref="C102:N102"/>
    <mergeCell ref="C103:N103"/>
    <mergeCell ref="C104:N104"/>
    <mergeCell ref="C105:N105"/>
  </mergeCells>
  <printOptions horizontalCentered="1"/>
  <pageMargins left="0.32" right="0.3" top="0.77" bottom="0.75" header="0.5" footer="0.5"/>
  <pageSetup scale="45" fitToHeight="0" orientation="landscape" r:id="rId1"/>
  <headerFooter alignWithMargins="0"/>
  <rowBreaks count="1" manualBreakCount="1">
    <brk id="57" max="16" man="1"/>
  </rowBreaks>
</worksheet>
</file>

<file path=xl/worksheets/sheet5.xml><?xml version="1.0" encoding="utf-8"?>
<worksheet xmlns="http://schemas.openxmlformats.org/spreadsheetml/2006/main" xmlns:r="http://schemas.openxmlformats.org/officeDocument/2006/relationships">
  <sheetPr>
    <pageSetUpPr fitToPage="1"/>
  </sheetPr>
  <dimension ref="A1:U65"/>
  <sheetViews>
    <sheetView topLeftCell="A11" zoomScale="70" zoomScaleNormal="70" workbookViewId="0">
      <selection activeCell="A57" sqref="A57"/>
    </sheetView>
  </sheetViews>
  <sheetFormatPr defaultColWidth="10.88671875" defaultRowHeight="13.2" outlineLevelRow="1"/>
  <cols>
    <col min="1" max="1" width="24.6640625" style="506" customWidth="1"/>
    <col min="2" max="2" width="31.21875" style="506" customWidth="1"/>
    <col min="3" max="3" width="13.5546875" style="506" customWidth="1"/>
    <col min="4" max="4" width="12.33203125" style="506" customWidth="1"/>
    <col min="5" max="5" width="13.5546875" style="506" customWidth="1"/>
    <col min="6" max="7" width="10.44140625" style="506" customWidth="1"/>
    <col min="8" max="8" width="12" style="506" customWidth="1"/>
    <col min="9" max="9" width="12.77734375" style="506" customWidth="1"/>
    <col min="10" max="11" width="10.44140625" style="506" customWidth="1"/>
    <col min="12" max="12" width="11" style="506" customWidth="1"/>
    <col min="13" max="13" width="8.6640625" style="506" hidden="1" customWidth="1"/>
    <col min="14" max="14" width="11.44140625" style="506" customWidth="1"/>
    <col min="15" max="15" width="15.33203125" style="506" bestFit="1" customWidth="1"/>
    <col min="16" max="16" width="17.6640625" style="504" customWidth="1"/>
    <col min="17" max="17" width="17.6640625" style="506" customWidth="1"/>
    <col min="18" max="18" width="2.33203125" style="506" customWidth="1"/>
    <col min="19" max="20" width="14.21875" style="506" bestFit="1" customWidth="1"/>
    <col min="21" max="21" width="12.21875" style="506" bestFit="1" customWidth="1"/>
    <col min="22" max="16384" width="10.88671875" style="506"/>
  </cols>
  <sheetData>
    <row r="1" spans="1:21" s="503" customFormat="1" ht="17.399999999999999">
      <c r="A1" s="502" t="s">
        <v>590</v>
      </c>
      <c r="P1" s="504"/>
    </row>
    <row r="2" spans="1:21">
      <c r="A2" s="505"/>
    </row>
    <row r="3" spans="1:21">
      <c r="A3" s="507" t="s">
        <v>591</v>
      </c>
      <c r="B3" s="508">
        <v>2013</v>
      </c>
      <c r="C3" s="509"/>
      <c r="D3" s="509"/>
      <c r="E3" s="509"/>
      <c r="O3" s="509"/>
    </row>
    <row r="4" spans="1:21">
      <c r="A4" s="505"/>
      <c r="B4" s="509"/>
      <c r="C4" s="509"/>
      <c r="D4" s="509"/>
      <c r="E4" s="509"/>
      <c r="O4" s="509"/>
    </row>
    <row r="5" spans="1:21">
      <c r="A5" s="507" t="s">
        <v>592</v>
      </c>
      <c r="B5" s="510" t="s">
        <v>19</v>
      </c>
      <c r="C5" s="509"/>
      <c r="D5" s="509"/>
      <c r="E5" s="509"/>
      <c r="O5" s="509"/>
    </row>
    <row r="6" spans="1:21">
      <c r="A6" s="505"/>
      <c r="B6" s="509"/>
      <c r="C6" s="509"/>
      <c r="D6" s="509"/>
      <c r="E6" s="509"/>
      <c r="M6" s="511" t="s">
        <v>593</v>
      </c>
      <c r="O6" s="512" t="s">
        <v>594</v>
      </c>
      <c r="P6" s="513" t="s">
        <v>595</v>
      </c>
      <c r="Q6" s="513" t="s">
        <v>596</v>
      </c>
      <c r="S6" s="512" t="s">
        <v>594</v>
      </c>
      <c r="T6" s="513" t="s">
        <v>595</v>
      </c>
      <c r="U6" s="513" t="s">
        <v>596</v>
      </c>
    </row>
    <row r="7" spans="1:21" ht="13.8">
      <c r="A7" s="514"/>
      <c r="B7" s="515" t="s">
        <v>597</v>
      </c>
      <c r="C7" s="516">
        <v>279</v>
      </c>
      <c r="D7" s="516">
        <v>286</v>
      </c>
      <c r="E7" s="516">
        <v>1022</v>
      </c>
      <c r="F7" s="516">
        <v>1471</v>
      </c>
      <c r="G7" s="516">
        <v>1472</v>
      </c>
      <c r="H7" s="516">
        <v>2097</v>
      </c>
      <c r="I7" s="516">
        <v>2562</v>
      </c>
      <c r="J7" s="516">
        <v>3104</v>
      </c>
      <c r="K7" s="516">
        <v>3105</v>
      </c>
      <c r="L7" s="516">
        <v>1542</v>
      </c>
      <c r="M7" s="517" t="s">
        <v>598</v>
      </c>
      <c r="O7" s="516">
        <v>286</v>
      </c>
      <c r="P7" s="516">
        <v>286</v>
      </c>
      <c r="Q7" s="516">
        <v>286</v>
      </c>
      <c r="S7" s="516">
        <v>279</v>
      </c>
      <c r="T7" s="516">
        <v>279</v>
      </c>
      <c r="U7" s="516">
        <v>279</v>
      </c>
    </row>
    <row r="8" spans="1:21" ht="26.4" hidden="1" outlineLevel="1">
      <c r="A8" s="514"/>
      <c r="B8" s="515" t="s">
        <v>599</v>
      </c>
      <c r="C8" s="516">
        <v>200258</v>
      </c>
      <c r="D8" s="516">
        <v>68211</v>
      </c>
      <c r="E8" s="516">
        <v>54651</v>
      </c>
      <c r="F8" s="516">
        <v>68481</v>
      </c>
      <c r="G8" s="516">
        <v>65811</v>
      </c>
      <c r="H8" s="516" t="s">
        <v>600</v>
      </c>
      <c r="I8" s="516" t="s">
        <v>601</v>
      </c>
      <c r="J8" s="516">
        <v>82071</v>
      </c>
      <c r="K8" s="516">
        <v>56711</v>
      </c>
      <c r="L8" s="516">
        <v>68391</v>
      </c>
      <c r="M8" s="517"/>
      <c r="O8" s="516">
        <v>68211</v>
      </c>
      <c r="P8" s="516">
        <v>68211</v>
      </c>
      <c r="Q8" s="516">
        <v>68211</v>
      </c>
      <c r="S8" s="516">
        <v>200258</v>
      </c>
      <c r="T8" s="516">
        <v>200258</v>
      </c>
      <c r="U8" s="516">
        <v>200258</v>
      </c>
    </row>
    <row r="9" spans="1:21" ht="13.8" collapsed="1">
      <c r="A9" s="514"/>
      <c r="B9" s="515" t="s">
        <v>602</v>
      </c>
      <c r="C9" s="518" t="s">
        <v>603</v>
      </c>
      <c r="D9" s="518" t="s">
        <v>603</v>
      </c>
      <c r="E9" s="518" t="s">
        <v>604</v>
      </c>
      <c r="F9" s="518" t="s">
        <v>605</v>
      </c>
      <c r="G9" s="518" t="s">
        <v>605</v>
      </c>
      <c r="H9" s="518" t="s">
        <v>606</v>
      </c>
      <c r="I9" s="518" t="s">
        <v>603</v>
      </c>
      <c r="J9" s="518" t="s">
        <v>603</v>
      </c>
      <c r="K9" s="518" t="s">
        <v>603</v>
      </c>
      <c r="L9" s="518" t="s">
        <v>605</v>
      </c>
      <c r="O9" s="518" t="s">
        <v>603</v>
      </c>
      <c r="P9" s="518" t="s">
        <v>603</v>
      </c>
      <c r="Q9" s="518" t="s">
        <v>603</v>
      </c>
      <c r="S9" s="518" t="s">
        <v>603</v>
      </c>
      <c r="T9" s="518" t="s">
        <v>603</v>
      </c>
      <c r="U9" s="518" t="s">
        <v>603</v>
      </c>
    </row>
    <row r="10" spans="1:21" ht="15" customHeight="1">
      <c r="A10" s="514"/>
      <c r="B10" s="515" t="s">
        <v>607</v>
      </c>
      <c r="C10" s="518" t="s">
        <v>593</v>
      </c>
      <c r="D10" s="518" t="s">
        <v>593</v>
      </c>
      <c r="E10" s="518" t="s">
        <v>593</v>
      </c>
      <c r="F10" s="518" t="s">
        <v>598</v>
      </c>
      <c r="G10" s="518" t="s">
        <v>598</v>
      </c>
      <c r="H10" s="518" t="s">
        <v>598</v>
      </c>
      <c r="I10" s="518" t="s">
        <v>598</v>
      </c>
      <c r="J10" s="518" t="s">
        <v>598</v>
      </c>
      <c r="K10" s="518" t="s">
        <v>598</v>
      </c>
      <c r="L10" s="518" t="s">
        <v>598</v>
      </c>
      <c r="O10" s="518" t="s">
        <v>593</v>
      </c>
      <c r="P10" s="518" t="s">
        <v>593</v>
      </c>
      <c r="Q10" s="518" t="s">
        <v>593</v>
      </c>
      <c r="S10" s="518" t="s">
        <v>593</v>
      </c>
      <c r="T10" s="518" t="s">
        <v>593</v>
      </c>
      <c r="U10" s="518" t="s">
        <v>593</v>
      </c>
    </row>
    <row r="11" spans="1:21">
      <c r="A11" s="519" t="s">
        <v>445</v>
      </c>
      <c r="B11" s="520" t="str">
        <f xml:space="preserve"> "December " &amp; B3-1</f>
        <v>December 2012</v>
      </c>
      <c r="C11" s="521">
        <f>S11+T11-U11</f>
        <v>14739207.58</v>
      </c>
      <c r="D11" s="522">
        <f>O11+P11-Q11</f>
        <v>60711928.689999998</v>
      </c>
      <c r="E11" s="521">
        <v>6818430.4199999999</v>
      </c>
      <c r="F11" s="523">
        <v>37830.28</v>
      </c>
      <c r="G11" s="524">
        <v>41615.019999999997</v>
      </c>
      <c r="H11" s="525">
        <v>2037349.2849999999</v>
      </c>
      <c r="I11" s="526">
        <v>3793187.65</v>
      </c>
      <c r="J11" s="522">
        <v>309681.09999999998</v>
      </c>
      <c r="K11" s="526">
        <v>79583.81</v>
      </c>
      <c r="L11" s="525">
        <v>88941.59</v>
      </c>
      <c r="O11" s="526">
        <v>43414992.780000001</v>
      </c>
      <c r="P11" s="525">
        <v>19718145.91</v>
      </c>
      <c r="Q11" s="526">
        <v>2421210</v>
      </c>
      <c r="S11" s="527">
        <v>288740.43</v>
      </c>
      <c r="T11" s="526">
        <v>15154343.59</v>
      </c>
      <c r="U11" s="527">
        <v>703876.44000000006</v>
      </c>
    </row>
    <row r="12" spans="1:21">
      <c r="A12" s="528" t="s">
        <v>608</v>
      </c>
      <c r="B12" s="529" t="str">
        <f xml:space="preserve"> "January " &amp; B3</f>
        <v>January 2013</v>
      </c>
      <c r="C12" s="530">
        <f t="shared" ref="C12:C23" si="0">S12+T12-U12</f>
        <v>14803805.880000001</v>
      </c>
      <c r="D12" s="523">
        <f t="shared" ref="D12:D23" si="1">O12+P12-Q12</f>
        <v>62432366.499999993</v>
      </c>
      <c r="E12" s="530">
        <v>6818430.4199999999</v>
      </c>
      <c r="F12" s="523">
        <v>37830.28</v>
      </c>
      <c r="G12" s="530">
        <v>41615.019999999997</v>
      </c>
      <c r="H12" s="525">
        <v>2037349.2849999999</v>
      </c>
      <c r="I12" s="526">
        <v>3793187.65</v>
      </c>
      <c r="J12" s="525">
        <v>309681.09999999998</v>
      </c>
      <c r="K12" s="526">
        <v>79583.81</v>
      </c>
      <c r="L12" s="525">
        <v>88941.59</v>
      </c>
      <c r="O12" s="526">
        <v>45327925.079999998</v>
      </c>
      <c r="P12" s="525">
        <v>19718145.91</v>
      </c>
      <c r="Q12" s="526">
        <v>2613704.4900000002</v>
      </c>
      <c r="S12" s="527">
        <v>83633.39</v>
      </c>
      <c r="T12" s="526">
        <v>15422512.59</v>
      </c>
      <c r="U12" s="527">
        <v>702340.10000000009</v>
      </c>
    </row>
    <row r="13" spans="1:21">
      <c r="A13" s="528"/>
      <c r="B13" s="531" t="s">
        <v>431</v>
      </c>
      <c r="C13" s="530">
        <f t="shared" si="0"/>
        <v>14984524.48</v>
      </c>
      <c r="D13" s="523">
        <f t="shared" si="1"/>
        <v>66917806.089999996</v>
      </c>
      <c r="E13" s="530">
        <v>6818430.4199999999</v>
      </c>
      <c r="F13" s="523">
        <v>37830.28</v>
      </c>
      <c r="G13" s="530">
        <v>41615.019999999997</v>
      </c>
      <c r="H13" s="525">
        <v>2037349.2849999999</v>
      </c>
      <c r="I13" s="526">
        <v>4890470.12</v>
      </c>
      <c r="J13" s="525">
        <v>309681.09999999998</v>
      </c>
      <c r="K13" s="526">
        <v>79583.81</v>
      </c>
      <c r="L13" s="525">
        <v>88941.59</v>
      </c>
      <c r="O13" s="526">
        <v>49994859.420000002</v>
      </c>
      <c r="P13" s="525">
        <v>19718145.91</v>
      </c>
      <c r="Q13" s="526">
        <v>2795199.24</v>
      </c>
      <c r="S13" s="527">
        <v>262815.65000000002</v>
      </c>
      <c r="T13" s="526">
        <v>15422512.59</v>
      </c>
      <c r="U13" s="527">
        <v>700803.76000000013</v>
      </c>
    </row>
    <row r="14" spans="1:21">
      <c r="A14" s="528"/>
      <c r="B14" s="531" t="s">
        <v>609</v>
      </c>
      <c r="C14" s="530">
        <f t="shared" si="0"/>
        <v>14978194.41</v>
      </c>
      <c r="D14" s="523">
        <f t="shared" si="1"/>
        <v>70326091.140000015</v>
      </c>
      <c r="E14" s="530">
        <v>6818430.4199999999</v>
      </c>
      <c r="F14" s="523">
        <v>37830.28</v>
      </c>
      <c r="G14" s="530">
        <v>41615.019999999997</v>
      </c>
      <c r="H14" s="525">
        <v>2037349.2849999999</v>
      </c>
      <c r="I14" s="526">
        <v>4890470.12</v>
      </c>
      <c r="J14" s="525">
        <v>309681.09999999998</v>
      </c>
      <c r="K14" s="526">
        <v>79583.81</v>
      </c>
      <c r="L14" s="525">
        <v>88941.59</v>
      </c>
      <c r="O14" s="526">
        <v>53630622.370000012</v>
      </c>
      <c r="P14" s="525">
        <v>19718145.91</v>
      </c>
      <c r="Q14" s="526">
        <v>3022677.14</v>
      </c>
      <c r="S14" s="527">
        <v>254949.24</v>
      </c>
      <c r="T14" s="526">
        <v>15422512.59</v>
      </c>
      <c r="U14" s="527">
        <v>699267.42000000016</v>
      </c>
    </row>
    <row r="15" spans="1:21">
      <c r="A15" s="528"/>
      <c r="B15" s="531" t="s">
        <v>433</v>
      </c>
      <c r="C15" s="530">
        <f t="shared" si="0"/>
        <v>15034503.029999999</v>
      </c>
      <c r="D15" s="523">
        <f t="shared" si="1"/>
        <v>69659444.149999991</v>
      </c>
      <c r="E15" s="530">
        <v>6818430.4199999999</v>
      </c>
      <c r="F15" s="523">
        <v>37830.28</v>
      </c>
      <c r="G15" s="530">
        <v>41615.019999999997</v>
      </c>
      <c r="H15" s="525">
        <v>2037349.2849999999</v>
      </c>
      <c r="I15" s="526">
        <v>4890470.12</v>
      </c>
      <c r="J15" s="525">
        <v>309681.09999999998</v>
      </c>
      <c r="K15" s="526">
        <v>79583.81</v>
      </c>
      <c r="L15" s="525">
        <v>88941.59</v>
      </c>
      <c r="O15" s="526">
        <v>53198352.50999999</v>
      </c>
      <c r="P15" s="525">
        <v>19718145.91</v>
      </c>
      <c r="Q15" s="526">
        <v>3257054.27</v>
      </c>
      <c r="S15" s="527">
        <v>309721.52</v>
      </c>
      <c r="T15" s="526">
        <v>15422512.59</v>
      </c>
      <c r="U15" s="527">
        <v>697731.08000000019</v>
      </c>
    </row>
    <row r="16" spans="1:21">
      <c r="A16" s="528"/>
      <c r="B16" s="531" t="s">
        <v>434</v>
      </c>
      <c r="C16" s="530">
        <f t="shared" si="0"/>
        <v>15018307.68</v>
      </c>
      <c r="D16" s="523">
        <f t="shared" si="1"/>
        <v>72562984.170000002</v>
      </c>
      <c r="E16" s="530">
        <v>6818430.4199999999</v>
      </c>
      <c r="F16" s="523">
        <v>37830.28</v>
      </c>
      <c r="G16" s="530">
        <v>41615.019999999997</v>
      </c>
      <c r="H16" s="525">
        <v>2037349.2849999999</v>
      </c>
      <c r="I16" s="526">
        <v>4890470.12</v>
      </c>
      <c r="J16" s="525">
        <v>309681.09999999998</v>
      </c>
      <c r="K16" s="526">
        <v>79583.81</v>
      </c>
      <c r="L16" s="525">
        <v>88941.59</v>
      </c>
      <c r="O16" s="526">
        <v>56359763.07</v>
      </c>
      <c r="P16" s="525">
        <v>19718145.91</v>
      </c>
      <c r="Q16" s="526">
        <v>3514924.81</v>
      </c>
      <c r="S16" s="527">
        <v>291989.83</v>
      </c>
      <c r="T16" s="526">
        <v>15422512.59</v>
      </c>
      <c r="U16" s="527">
        <v>696194.74000000022</v>
      </c>
    </row>
    <row r="17" spans="1:21">
      <c r="A17" s="528"/>
      <c r="B17" s="531" t="s">
        <v>435</v>
      </c>
      <c r="C17" s="530">
        <f t="shared" si="0"/>
        <v>14998685.969999999</v>
      </c>
      <c r="D17" s="523">
        <f t="shared" si="1"/>
        <v>75344047.090000004</v>
      </c>
      <c r="E17" s="530">
        <v>6818430.4199999999</v>
      </c>
      <c r="F17" s="523">
        <v>37830.28</v>
      </c>
      <c r="G17" s="530">
        <v>41615.019999999997</v>
      </c>
      <c r="H17" s="525">
        <v>2037349.2849999999</v>
      </c>
      <c r="I17" s="526">
        <v>4890470.12</v>
      </c>
      <c r="J17" s="525">
        <v>309681.09999999998</v>
      </c>
      <c r="K17" s="526">
        <v>79583.81</v>
      </c>
      <c r="L17" s="525">
        <v>88941.59</v>
      </c>
      <c r="O17" s="526">
        <v>59405207.800000004</v>
      </c>
      <c r="P17" s="525">
        <v>19718145.91</v>
      </c>
      <c r="Q17" s="526">
        <v>3779306.62</v>
      </c>
      <c r="S17" s="527">
        <v>270831.78000000003</v>
      </c>
      <c r="T17" s="526">
        <v>15422512.59</v>
      </c>
      <c r="U17" s="527">
        <v>694658.40000000026</v>
      </c>
    </row>
    <row r="18" spans="1:21">
      <c r="A18" s="528"/>
      <c r="B18" s="531" t="s">
        <v>436</v>
      </c>
      <c r="C18" s="530">
        <f t="shared" si="0"/>
        <v>14987488.67</v>
      </c>
      <c r="D18" s="523">
        <f t="shared" si="1"/>
        <v>78934197.100000009</v>
      </c>
      <c r="E18" s="530">
        <v>6818430.4199999999</v>
      </c>
      <c r="F18" s="523">
        <v>37830.28</v>
      </c>
      <c r="G18" s="530">
        <v>41615.019999999997</v>
      </c>
      <c r="H18" s="525">
        <v>2037349.2849999999</v>
      </c>
      <c r="I18" s="526">
        <v>4890470.12</v>
      </c>
      <c r="J18" s="525">
        <v>309681.09999999998</v>
      </c>
      <c r="K18" s="526">
        <v>79583.81</v>
      </c>
      <c r="L18" s="525">
        <v>88941.59</v>
      </c>
      <c r="O18" s="526">
        <v>63272842.020000011</v>
      </c>
      <c r="P18" s="525">
        <v>19718145.91</v>
      </c>
      <c r="Q18" s="526">
        <v>4056790.83</v>
      </c>
      <c r="S18" s="527">
        <v>258098.14</v>
      </c>
      <c r="T18" s="526">
        <v>15422512.59</v>
      </c>
      <c r="U18" s="527">
        <v>693122.06000000029</v>
      </c>
    </row>
    <row r="19" spans="1:21">
      <c r="A19" s="528"/>
      <c r="B19" s="531" t="s">
        <v>610</v>
      </c>
      <c r="C19" s="530">
        <f t="shared" si="0"/>
        <v>15035524.27</v>
      </c>
      <c r="D19" s="523">
        <f t="shared" si="1"/>
        <v>85271449.579999998</v>
      </c>
      <c r="E19" s="530">
        <v>6818430.4199999999</v>
      </c>
      <c r="F19" s="523">
        <v>37830.28</v>
      </c>
      <c r="G19" s="530">
        <v>41615.019999999997</v>
      </c>
      <c r="H19" s="525">
        <v>2037349.2849999999</v>
      </c>
      <c r="I19" s="526">
        <v>4890470.12</v>
      </c>
      <c r="J19" s="525">
        <v>309681.09999999998</v>
      </c>
      <c r="K19" s="526">
        <v>79583.81</v>
      </c>
      <c r="L19" s="525">
        <v>88941.59</v>
      </c>
      <c r="O19" s="526">
        <v>69909015.790000007</v>
      </c>
      <c r="P19" s="525">
        <v>19718145.91</v>
      </c>
      <c r="Q19" s="526">
        <v>4355712.1199999992</v>
      </c>
      <c r="S19" s="527">
        <v>304597.40000000002</v>
      </c>
      <c r="T19" s="526">
        <v>15422512.59</v>
      </c>
      <c r="U19" s="527">
        <v>691585.72000000032</v>
      </c>
    </row>
    <row r="20" spans="1:21">
      <c r="A20" s="528"/>
      <c r="B20" s="531" t="s">
        <v>438</v>
      </c>
      <c r="C20" s="530">
        <f t="shared" si="0"/>
        <v>15032473.399999999</v>
      </c>
      <c r="D20" s="523">
        <f t="shared" si="1"/>
        <v>91212509.060000002</v>
      </c>
      <c r="E20" s="530">
        <v>6818430.4199999999</v>
      </c>
      <c r="F20" s="523">
        <v>37830.28</v>
      </c>
      <c r="G20" s="530">
        <v>41615.019999999997</v>
      </c>
      <c r="H20" s="525">
        <v>2037349.2849999999</v>
      </c>
      <c r="I20" s="526">
        <v>4890470.12</v>
      </c>
      <c r="J20" s="525">
        <v>309681.09999999998</v>
      </c>
      <c r="K20" s="526">
        <v>79583.81</v>
      </c>
      <c r="L20" s="525">
        <v>88941.59</v>
      </c>
      <c r="O20" s="526">
        <v>76170719.299999997</v>
      </c>
      <c r="P20" s="525">
        <v>19718145.91</v>
      </c>
      <c r="Q20" s="526">
        <v>4676356.1499999985</v>
      </c>
      <c r="S20" s="527">
        <v>300010.19</v>
      </c>
      <c r="T20" s="526">
        <v>15422512.59</v>
      </c>
      <c r="U20" s="527">
        <v>690049.38000000035</v>
      </c>
    </row>
    <row r="21" spans="1:21">
      <c r="A21" s="528"/>
      <c r="B21" s="531" t="s">
        <v>439</v>
      </c>
      <c r="C21" s="530">
        <f t="shared" si="0"/>
        <v>15049057.76</v>
      </c>
      <c r="D21" s="523">
        <f t="shared" si="1"/>
        <v>96571673.790000007</v>
      </c>
      <c r="E21" s="530">
        <v>6818430.4199999999</v>
      </c>
      <c r="F21" s="523">
        <v>37830.28</v>
      </c>
      <c r="G21" s="530">
        <v>41615.019999999997</v>
      </c>
      <c r="H21" s="525">
        <v>2037349.2849999999</v>
      </c>
      <c r="I21" s="526">
        <v>4890470.12</v>
      </c>
      <c r="J21" s="525">
        <v>309681.09999999998</v>
      </c>
      <c r="K21" s="526">
        <v>79583.81</v>
      </c>
      <c r="L21" s="525">
        <v>88941.59</v>
      </c>
      <c r="O21" s="526">
        <v>81884914.540000007</v>
      </c>
      <c r="P21" s="525">
        <v>19718145.91</v>
      </c>
      <c r="Q21" s="526">
        <v>5031386.6599999983</v>
      </c>
      <c r="S21" s="527">
        <v>315058.20999999996</v>
      </c>
      <c r="T21" s="526">
        <v>15422512.59</v>
      </c>
      <c r="U21" s="527">
        <v>688513.04000000039</v>
      </c>
    </row>
    <row r="22" spans="1:21">
      <c r="A22" s="528"/>
      <c r="B22" s="531" t="s">
        <v>440</v>
      </c>
      <c r="C22" s="530">
        <f t="shared" si="0"/>
        <v>15047358.1</v>
      </c>
      <c r="D22" s="523">
        <f t="shared" si="1"/>
        <v>103655559.32000001</v>
      </c>
      <c r="E22" s="530">
        <v>6818430.4199999999</v>
      </c>
      <c r="F22" s="523">
        <v>37830.28</v>
      </c>
      <c r="G22" s="530">
        <v>41615.019999999997</v>
      </c>
      <c r="H22" s="525">
        <v>2037349.2849999999</v>
      </c>
      <c r="I22" s="526">
        <v>4890470.12</v>
      </c>
      <c r="J22" s="525">
        <v>309681.09999999998</v>
      </c>
      <c r="K22" s="526">
        <v>79583.81</v>
      </c>
      <c r="L22" s="525">
        <v>88941.59</v>
      </c>
      <c r="O22" s="526">
        <v>89351292.700000003</v>
      </c>
      <c r="P22" s="525">
        <v>19718145.91</v>
      </c>
      <c r="Q22" s="526">
        <v>5413879.2899999982</v>
      </c>
      <c r="S22" s="527">
        <v>311822.20999999996</v>
      </c>
      <c r="T22" s="526">
        <v>15422512.59</v>
      </c>
      <c r="U22" s="527">
        <v>686976.70000000042</v>
      </c>
    </row>
    <row r="23" spans="1:21">
      <c r="A23" s="532"/>
      <c r="B23" s="533" t="str">
        <f xml:space="preserve"> "December " &amp; B3</f>
        <v>December 2013</v>
      </c>
      <c r="C23" s="534">
        <f t="shared" si="0"/>
        <v>15141300.699999997</v>
      </c>
      <c r="D23" s="535">
        <f t="shared" si="1"/>
        <v>111083452.39000002</v>
      </c>
      <c r="E23" s="534">
        <v>6818430.4199999999</v>
      </c>
      <c r="F23" s="535">
        <v>37830.28</v>
      </c>
      <c r="G23" s="534">
        <v>41615.019999999997</v>
      </c>
      <c r="H23" s="535">
        <v>2037349.2849999999</v>
      </c>
      <c r="I23" s="536">
        <v>4890470.12</v>
      </c>
      <c r="J23" s="535">
        <v>309681.09999999998</v>
      </c>
      <c r="K23" s="536">
        <v>79583.81</v>
      </c>
      <c r="L23" s="537">
        <v>88941.59</v>
      </c>
      <c r="O23" s="536">
        <v>96852148.500000015</v>
      </c>
      <c r="P23" s="537">
        <v>20077610.91</v>
      </c>
      <c r="Q23" s="536">
        <v>5846307.0199999977</v>
      </c>
      <c r="S23" s="527">
        <v>-135.39000000002852</v>
      </c>
      <c r="T23" s="536">
        <v>15826876.449999999</v>
      </c>
      <c r="U23" s="527">
        <v>685440.36000000045</v>
      </c>
    </row>
    <row r="24" spans="1:21">
      <c r="A24" s="538"/>
      <c r="B24" s="539" t="s">
        <v>611</v>
      </c>
      <c r="C24" s="540">
        <f>AVERAGE(C11:C23)</f>
        <v>14988494.763846152</v>
      </c>
      <c r="D24" s="541">
        <f>O24+P24+Q24</f>
        <v>88173271.257692307</v>
      </c>
      <c r="E24" s="542">
        <f t="shared" ref="E24:L24" si="2">AVERAGE(E11:E23)</f>
        <v>6818430.4200000009</v>
      </c>
      <c r="F24" s="541">
        <f t="shared" si="2"/>
        <v>37830.280000000013</v>
      </c>
      <c r="G24" s="542">
        <f t="shared" si="2"/>
        <v>41615.020000000004</v>
      </c>
      <c r="H24" s="541">
        <f t="shared" si="2"/>
        <v>2037349.2849999999</v>
      </c>
      <c r="I24" s="542">
        <f t="shared" si="2"/>
        <v>4721657.4323076913</v>
      </c>
      <c r="J24" s="543">
        <f t="shared" si="2"/>
        <v>309681.10000000003</v>
      </c>
      <c r="K24" s="543">
        <f t="shared" si="2"/>
        <v>79583.810000000027</v>
      </c>
      <c r="L24" s="541">
        <f t="shared" si="2"/>
        <v>88941.59</v>
      </c>
      <c r="O24" s="543">
        <f>AVERAGE(O11:O23)</f>
        <v>64520973.529230781</v>
      </c>
      <c r="P24" s="543">
        <f t="shared" ref="P24:Q24" si="3">AVERAGE(P11:P23)</f>
        <v>19745797.063846152</v>
      </c>
      <c r="Q24" s="543">
        <f t="shared" si="3"/>
        <v>3906500.6646153834</v>
      </c>
      <c r="S24" s="543">
        <f t="shared" ref="S24:U24" si="4">AVERAGE(S11:S23)</f>
        <v>250164.04615384614</v>
      </c>
      <c r="T24" s="543">
        <f t="shared" si="4"/>
        <v>15432989.117692309</v>
      </c>
      <c r="U24" s="543">
        <f t="shared" si="4"/>
        <v>694658.40000000037</v>
      </c>
    </row>
    <row r="25" spans="1:21" ht="14.4">
      <c r="A25" s="538"/>
      <c r="B25" s="539"/>
      <c r="C25" s="544"/>
      <c r="D25" s="544"/>
      <c r="E25" s="544"/>
      <c r="F25" s="544"/>
      <c r="G25" s="544"/>
      <c r="H25" s="544"/>
      <c r="I25" s="544"/>
      <c r="J25" s="544"/>
      <c r="K25" s="544"/>
      <c r="L25" s="545"/>
      <c r="O25" s="545"/>
      <c r="P25" s="546"/>
      <c r="Q25" s="546"/>
    </row>
    <row r="26" spans="1:21" ht="14.4">
      <c r="A26" s="538"/>
      <c r="B26" s="539"/>
      <c r="C26" s="544"/>
      <c r="D26" s="544"/>
      <c r="E26" s="544"/>
      <c r="F26" s="544"/>
      <c r="G26" s="544"/>
      <c r="H26" s="544"/>
      <c r="I26" s="544"/>
      <c r="J26" s="544"/>
      <c r="K26" s="544"/>
      <c r="L26" s="545"/>
      <c r="O26" s="545"/>
      <c r="P26" s="546"/>
      <c r="Q26" s="546"/>
    </row>
    <row r="27" spans="1:21">
      <c r="A27" s="519" t="s">
        <v>612</v>
      </c>
      <c r="B27" s="520" t="str">
        <f>B11</f>
        <v>December 2012</v>
      </c>
      <c r="C27" s="524">
        <f>T27</f>
        <v>129957.05</v>
      </c>
      <c r="D27" s="522">
        <f>P27</f>
        <v>514576.75</v>
      </c>
      <c r="E27" s="524">
        <v>570465.1</v>
      </c>
      <c r="F27" s="547">
        <v>4816.3900000000003</v>
      </c>
      <c r="G27" s="524">
        <v>5298.19</v>
      </c>
      <c r="H27" s="547">
        <v>199817.30499999999</v>
      </c>
      <c r="I27" s="524">
        <v>245854.77</v>
      </c>
      <c r="J27" s="522">
        <v>-139744.4</v>
      </c>
      <c r="K27" s="524">
        <v>-1560.37</v>
      </c>
      <c r="L27" s="548">
        <v>7823.57</v>
      </c>
      <c r="O27" s="549">
        <v>0</v>
      </c>
      <c r="P27" s="548">
        <v>514576.75</v>
      </c>
      <c r="Q27" s="524">
        <v>0</v>
      </c>
      <c r="S27" s="550">
        <v>0</v>
      </c>
      <c r="T27" s="524">
        <v>129957.05</v>
      </c>
      <c r="U27" s="550">
        <v>0</v>
      </c>
    </row>
    <row r="28" spans="1:21">
      <c r="A28" s="528" t="s">
        <v>613</v>
      </c>
      <c r="B28" s="529" t="str">
        <f>B12</f>
        <v>January 2013</v>
      </c>
      <c r="C28" s="530">
        <f t="shared" ref="C28:C39" si="5">T28</f>
        <v>163397.31</v>
      </c>
      <c r="D28" s="523">
        <f t="shared" ref="D28:D39" si="6">P28</f>
        <v>558233.47</v>
      </c>
      <c r="E28" s="551">
        <v>585586.75</v>
      </c>
      <c r="F28" s="523">
        <v>4903.97</v>
      </c>
      <c r="G28" s="551">
        <v>5394.52</v>
      </c>
      <c r="H28" s="523">
        <v>204571.875</v>
      </c>
      <c r="I28" s="551">
        <v>254635.28</v>
      </c>
      <c r="J28" s="523">
        <v>-138442.91</v>
      </c>
      <c r="K28" s="551">
        <v>-1360.27</v>
      </c>
      <c r="L28" s="525">
        <v>8029.45</v>
      </c>
      <c r="O28" s="526">
        <v>0</v>
      </c>
      <c r="P28" s="525">
        <v>558233.47</v>
      </c>
      <c r="Q28" s="551">
        <v>0</v>
      </c>
      <c r="S28" s="527">
        <v>0</v>
      </c>
      <c r="T28" s="551">
        <v>163397.31</v>
      </c>
      <c r="U28" s="527">
        <v>0</v>
      </c>
    </row>
    <row r="29" spans="1:21">
      <c r="A29" s="528"/>
      <c r="B29" s="552" t="s">
        <v>431</v>
      </c>
      <c r="C29" s="530">
        <f t="shared" si="5"/>
        <v>196837.57</v>
      </c>
      <c r="D29" s="523">
        <f t="shared" si="6"/>
        <v>601890.18999999994</v>
      </c>
      <c r="E29" s="551">
        <v>600708.35</v>
      </c>
      <c r="F29" s="523">
        <v>4991.55</v>
      </c>
      <c r="G29" s="551">
        <v>5490.85</v>
      </c>
      <c r="H29" s="523">
        <v>209326.41500000001</v>
      </c>
      <c r="I29" s="551">
        <v>265955.81</v>
      </c>
      <c r="J29" s="523">
        <v>-137141.42000000001</v>
      </c>
      <c r="K29" s="551">
        <v>-1160.18</v>
      </c>
      <c r="L29" s="525">
        <v>8235.33</v>
      </c>
      <c r="O29" s="526">
        <v>0</v>
      </c>
      <c r="P29" s="525">
        <v>601890.18999999994</v>
      </c>
      <c r="Q29" s="551">
        <v>0</v>
      </c>
      <c r="S29" s="527">
        <v>0</v>
      </c>
      <c r="T29" s="551">
        <v>196837.57</v>
      </c>
      <c r="U29" s="527">
        <v>0</v>
      </c>
    </row>
    <row r="30" spans="1:21">
      <c r="A30" s="528"/>
      <c r="B30" s="552" t="s">
        <v>609</v>
      </c>
      <c r="C30" s="530">
        <f t="shared" si="5"/>
        <v>230277.83</v>
      </c>
      <c r="D30" s="523">
        <f t="shared" si="6"/>
        <v>645546.92000000004</v>
      </c>
      <c r="E30" s="551">
        <v>615830.05000000005</v>
      </c>
      <c r="F30" s="523">
        <v>5079.13</v>
      </c>
      <c r="G30" s="551">
        <v>5587.18</v>
      </c>
      <c r="H30" s="523">
        <v>214081.005</v>
      </c>
      <c r="I30" s="551">
        <v>277276.39</v>
      </c>
      <c r="J30" s="523">
        <v>-135839.92000000001</v>
      </c>
      <c r="K30" s="551">
        <v>-960.08</v>
      </c>
      <c r="L30" s="525">
        <v>8441.2199999999993</v>
      </c>
      <c r="O30" s="526">
        <v>0</v>
      </c>
      <c r="P30" s="525">
        <v>645546.92000000004</v>
      </c>
      <c r="Q30" s="551">
        <v>0</v>
      </c>
      <c r="S30" s="527">
        <v>0</v>
      </c>
      <c r="T30" s="551">
        <v>230277.83</v>
      </c>
      <c r="U30" s="527">
        <v>0</v>
      </c>
    </row>
    <row r="31" spans="1:21">
      <c r="A31" s="528"/>
      <c r="B31" s="552" t="s">
        <v>433</v>
      </c>
      <c r="C31" s="530">
        <f t="shared" si="5"/>
        <v>263718.09000000003</v>
      </c>
      <c r="D31" s="523">
        <f t="shared" si="6"/>
        <v>689203.64</v>
      </c>
      <c r="E31" s="551">
        <v>630951.59</v>
      </c>
      <c r="F31" s="523">
        <v>5166.71</v>
      </c>
      <c r="G31" s="551">
        <v>5683.51</v>
      </c>
      <c r="H31" s="523">
        <v>218835.53</v>
      </c>
      <c r="I31" s="551">
        <v>288596.89</v>
      </c>
      <c r="J31" s="523">
        <v>-134538.43</v>
      </c>
      <c r="K31" s="551">
        <v>-760</v>
      </c>
      <c r="L31" s="525">
        <v>8647.1</v>
      </c>
      <c r="O31" s="526">
        <v>0</v>
      </c>
      <c r="P31" s="525">
        <v>689203.64</v>
      </c>
      <c r="Q31" s="551">
        <v>0</v>
      </c>
      <c r="S31" s="527">
        <v>0</v>
      </c>
      <c r="T31" s="551">
        <v>263718.09000000003</v>
      </c>
      <c r="U31" s="527">
        <v>0</v>
      </c>
    </row>
    <row r="32" spans="1:21">
      <c r="A32" s="528"/>
      <c r="B32" s="552" t="s">
        <v>434</v>
      </c>
      <c r="C32" s="530">
        <f t="shared" si="5"/>
        <v>297158.36</v>
      </c>
      <c r="D32" s="523">
        <f t="shared" si="6"/>
        <v>732860.37</v>
      </c>
      <c r="E32" s="551">
        <v>646073.34</v>
      </c>
      <c r="F32" s="523">
        <v>5254.29</v>
      </c>
      <c r="G32" s="551">
        <v>5779.84</v>
      </c>
      <c r="H32" s="523">
        <v>223590.14499999999</v>
      </c>
      <c r="I32" s="551">
        <v>299917.51</v>
      </c>
      <c r="J32" s="523">
        <v>-133236.92000000001</v>
      </c>
      <c r="K32" s="551">
        <v>-559.89</v>
      </c>
      <c r="L32" s="525">
        <v>8852.99</v>
      </c>
      <c r="O32" s="526">
        <v>0</v>
      </c>
      <c r="P32" s="525">
        <v>732860.37</v>
      </c>
      <c r="Q32" s="551">
        <v>0</v>
      </c>
      <c r="S32" s="527">
        <v>0</v>
      </c>
      <c r="T32" s="551">
        <v>297158.36</v>
      </c>
      <c r="U32" s="527">
        <v>0</v>
      </c>
    </row>
    <row r="33" spans="1:21">
      <c r="A33" s="528"/>
      <c r="B33" s="552" t="s">
        <v>435</v>
      </c>
      <c r="C33" s="530">
        <f t="shared" si="5"/>
        <v>330598.62</v>
      </c>
      <c r="D33" s="523">
        <f t="shared" si="6"/>
        <v>776517.09</v>
      </c>
      <c r="E33" s="551">
        <v>661194.85</v>
      </c>
      <c r="F33" s="523">
        <v>5341.86</v>
      </c>
      <c r="G33" s="551">
        <v>5876.17</v>
      </c>
      <c r="H33" s="523">
        <v>228344.64</v>
      </c>
      <c r="I33" s="551">
        <v>311237.94</v>
      </c>
      <c r="J33" s="523">
        <v>-131935.43</v>
      </c>
      <c r="K33" s="551">
        <v>-359.81</v>
      </c>
      <c r="L33" s="525">
        <v>9058.8700000000008</v>
      </c>
      <c r="O33" s="526">
        <v>0</v>
      </c>
      <c r="P33" s="525">
        <v>776517.09</v>
      </c>
      <c r="Q33" s="551">
        <v>0</v>
      </c>
      <c r="S33" s="527">
        <v>0</v>
      </c>
      <c r="T33" s="551">
        <v>330598.62</v>
      </c>
      <c r="U33" s="527">
        <v>0</v>
      </c>
    </row>
    <row r="34" spans="1:21">
      <c r="A34" s="528"/>
      <c r="B34" s="552" t="s">
        <v>436</v>
      </c>
      <c r="C34" s="530">
        <f t="shared" si="5"/>
        <v>364038.89</v>
      </c>
      <c r="D34" s="523">
        <f t="shared" si="6"/>
        <v>820173.82</v>
      </c>
      <c r="E34" s="551">
        <v>676316.66</v>
      </c>
      <c r="F34" s="523">
        <v>5429.4199999999992</v>
      </c>
      <c r="G34" s="551">
        <v>5972.5</v>
      </c>
      <c r="H34" s="523">
        <v>233099.26500000001</v>
      </c>
      <c r="I34" s="551">
        <v>322558.58</v>
      </c>
      <c r="J34" s="523">
        <v>-130633.92</v>
      </c>
      <c r="K34" s="551">
        <v>-159.69</v>
      </c>
      <c r="L34" s="525">
        <v>9264.76</v>
      </c>
      <c r="O34" s="526">
        <v>0</v>
      </c>
      <c r="P34" s="525">
        <v>820173.82</v>
      </c>
      <c r="Q34" s="551">
        <v>0</v>
      </c>
      <c r="S34" s="527">
        <v>0</v>
      </c>
      <c r="T34" s="551">
        <v>364038.89</v>
      </c>
      <c r="U34" s="527">
        <v>0</v>
      </c>
    </row>
    <row r="35" spans="1:21">
      <c r="A35" s="528"/>
      <c r="B35" s="552" t="s">
        <v>610</v>
      </c>
      <c r="C35" s="530">
        <f t="shared" si="5"/>
        <v>397479.15</v>
      </c>
      <c r="D35" s="523">
        <f t="shared" si="6"/>
        <v>863830.54</v>
      </c>
      <c r="E35" s="551">
        <v>691438.1</v>
      </c>
      <c r="F35" s="523">
        <v>5516.98</v>
      </c>
      <c r="G35" s="551">
        <v>6068.83</v>
      </c>
      <c r="H35" s="523">
        <v>237853.70500000002</v>
      </c>
      <c r="I35" s="551">
        <v>333878.99</v>
      </c>
      <c r="J35" s="523">
        <v>-129332.43</v>
      </c>
      <c r="K35" s="551">
        <v>40.380000000000003</v>
      </c>
      <c r="L35" s="525">
        <v>9470.64</v>
      </c>
      <c r="O35" s="526">
        <v>0</v>
      </c>
      <c r="P35" s="525">
        <v>863830.54</v>
      </c>
      <c r="Q35" s="551">
        <v>0</v>
      </c>
      <c r="S35" s="527">
        <v>0</v>
      </c>
      <c r="T35" s="551">
        <v>397479.15</v>
      </c>
      <c r="U35" s="527">
        <v>0</v>
      </c>
    </row>
    <row r="36" spans="1:21">
      <c r="A36" s="528"/>
      <c r="B36" s="552" t="s">
        <v>438</v>
      </c>
      <c r="C36" s="530">
        <f t="shared" si="5"/>
        <v>430919.43</v>
      </c>
      <c r="D36" s="523">
        <f t="shared" si="6"/>
        <v>907487.27</v>
      </c>
      <c r="E36" s="551">
        <v>706559.96</v>
      </c>
      <c r="F36" s="523">
        <v>5604.54</v>
      </c>
      <c r="G36" s="551">
        <v>6165.16</v>
      </c>
      <c r="H36" s="523">
        <v>242608.35</v>
      </c>
      <c r="I36" s="551">
        <v>345199.65</v>
      </c>
      <c r="J36" s="523">
        <v>-128030.92</v>
      </c>
      <c r="K36" s="551">
        <v>240.5</v>
      </c>
      <c r="L36" s="525">
        <v>9676.5300000000007</v>
      </c>
      <c r="O36" s="526">
        <v>0</v>
      </c>
      <c r="P36" s="525">
        <v>907487.27</v>
      </c>
      <c r="Q36" s="551">
        <v>0</v>
      </c>
      <c r="S36" s="527">
        <v>0</v>
      </c>
      <c r="T36" s="551">
        <v>430919.43</v>
      </c>
      <c r="U36" s="527">
        <v>0</v>
      </c>
    </row>
    <row r="37" spans="1:21">
      <c r="A37" s="528"/>
      <c r="B37" s="552" t="s">
        <v>439</v>
      </c>
      <c r="C37" s="530">
        <f t="shared" si="5"/>
        <v>464359.69</v>
      </c>
      <c r="D37" s="523">
        <f t="shared" si="6"/>
        <v>951143.97</v>
      </c>
      <c r="E37" s="551">
        <v>721681.34</v>
      </c>
      <c r="F37" s="523">
        <v>5692.0999999999995</v>
      </c>
      <c r="G37" s="551">
        <v>6261.49</v>
      </c>
      <c r="H37" s="523">
        <v>247362.76499999998</v>
      </c>
      <c r="I37" s="551">
        <v>356520.05</v>
      </c>
      <c r="J37" s="523">
        <v>-126729.43</v>
      </c>
      <c r="K37" s="551">
        <v>440.57</v>
      </c>
      <c r="L37" s="525">
        <v>9882.41</v>
      </c>
      <c r="O37" s="526">
        <v>0</v>
      </c>
      <c r="P37" s="525">
        <v>951143.97</v>
      </c>
      <c r="Q37" s="551">
        <v>0</v>
      </c>
      <c r="S37" s="527">
        <v>0</v>
      </c>
      <c r="T37" s="551">
        <v>464359.69</v>
      </c>
      <c r="U37" s="527">
        <v>0</v>
      </c>
    </row>
    <row r="38" spans="1:21">
      <c r="A38" s="528"/>
      <c r="B38" s="552" t="s">
        <v>440</v>
      </c>
      <c r="C38" s="530">
        <f t="shared" si="5"/>
        <v>497799.97</v>
      </c>
      <c r="D38" s="523">
        <f t="shared" si="6"/>
        <v>994800.7</v>
      </c>
      <c r="E38" s="551">
        <v>736803.24</v>
      </c>
      <c r="F38" s="523">
        <v>5779.66</v>
      </c>
      <c r="G38" s="551">
        <v>6357.82</v>
      </c>
      <c r="H38" s="523">
        <v>252117.42499999999</v>
      </c>
      <c r="I38" s="551">
        <v>367840.75</v>
      </c>
      <c r="J38" s="523">
        <v>-125427.92</v>
      </c>
      <c r="K38" s="551">
        <v>640.70000000000005</v>
      </c>
      <c r="L38" s="525">
        <v>10088.299999999999</v>
      </c>
      <c r="O38" s="526">
        <v>0</v>
      </c>
      <c r="P38" s="525">
        <v>994800.7</v>
      </c>
      <c r="Q38" s="551">
        <v>0</v>
      </c>
      <c r="S38" s="527">
        <v>0</v>
      </c>
      <c r="T38" s="551">
        <v>497799.97</v>
      </c>
      <c r="U38" s="527">
        <v>0</v>
      </c>
    </row>
    <row r="39" spans="1:21">
      <c r="A39" s="532"/>
      <c r="B39" s="553" t="str">
        <f>+B23</f>
        <v>December 2013</v>
      </c>
      <c r="C39" s="554">
        <f t="shared" si="5"/>
        <v>532111.66</v>
      </c>
      <c r="D39" s="535">
        <f t="shared" si="6"/>
        <v>1039056.51</v>
      </c>
      <c r="E39" s="551">
        <v>751924.56</v>
      </c>
      <c r="F39" s="535">
        <v>5867.24</v>
      </c>
      <c r="G39" s="536">
        <v>6454.16</v>
      </c>
      <c r="H39" s="535">
        <v>256871.83000000002</v>
      </c>
      <c r="I39" s="554">
        <v>379161.14</v>
      </c>
      <c r="J39" s="535">
        <v>-124126.43</v>
      </c>
      <c r="K39" s="554">
        <v>840.77</v>
      </c>
      <c r="L39" s="537">
        <v>10294.17</v>
      </c>
      <c r="O39" s="526">
        <v>0</v>
      </c>
      <c r="P39" s="537">
        <v>1039056.51</v>
      </c>
      <c r="Q39" s="551">
        <v>0</v>
      </c>
      <c r="S39" s="527">
        <v>0</v>
      </c>
      <c r="T39" s="554">
        <v>532111.66</v>
      </c>
      <c r="U39" s="527">
        <v>0</v>
      </c>
    </row>
    <row r="40" spans="1:21">
      <c r="A40" s="538"/>
      <c r="B40" s="539" t="s">
        <v>611</v>
      </c>
      <c r="C40" s="542">
        <f t="shared" ref="C40:L40" si="7">AVERAGE(C27:C39)</f>
        <v>330665.66307692311</v>
      </c>
      <c r="D40" s="543">
        <f>O40+P40+Q40</f>
        <v>776563.17230769235</v>
      </c>
      <c r="E40" s="540">
        <f t="shared" si="7"/>
        <v>661194.91461538454</v>
      </c>
      <c r="F40" s="541">
        <f t="shared" si="7"/>
        <v>5341.8338461538469</v>
      </c>
      <c r="G40" s="542">
        <f t="shared" si="7"/>
        <v>5876.1707692307691</v>
      </c>
      <c r="H40" s="543">
        <f t="shared" si="7"/>
        <v>228344.63500000004</v>
      </c>
      <c r="I40" s="542">
        <f t="shared" si="7"/>
        <v>311433.36538461538</v>
      </c>
      <c r="J40" s="541">
        <f t="shared" si="7"/>
        <v>-131935.42153846152</v>
      </c>
      <c r="K40" s="542">
        <f t="shared" si="7"/>
        <v>-359.79769230769239</v>
      </c>
      <c r="L40" s="541">
        <f t="shared" si="7"/>
        <v>9058.872307692307</v>
      </c>
      <c r="O40" s="555">
        <f>AVERAGE(O27:O39)</f>
        <v>0</v>
      </c>
      <c r="P40" s="541">
        <f>AVERAGE(P27:P39)</f>
        <v>776563.17230769235</v>
      </c>
      <c r="Q40" s="555">
        <f>AVERAGE(Q27:Q39)</f>
        <v>0</v>
      </c>
      <c r="S40" s="543">
        <f>AVERAGE(S27:S39)</f>
        <v>0</v>
      </c>
      <c r="T40" s="556">
        <f t="shared" ref="T40:U40" si="8">AVERAGE(T27:T39)</f>
        <v>330665.66307692311</v>
      </c>
      <c r="U40" s="543">
        <f t="shared" si="8"/>
        <v>0</v>
      </c>
    </row>
    <row r="41" spans="1:21" s="560" customFormat="1" ht="14.4">
      <c r="A41" s="557"/>
      <c r="B41" s="558"/>
      <c r="C41" s="544"/>
      <c r="D41" s="544"/>
      <c r="E41" s="544"/>
      <c r="F41" s="544"/>
      <c r="G41" s="544"/>
      <c r="H41" s="544"/>
      <c r="I41" s="544"/>
      <c r="J41" s="559"/>
      <c r="K41" s="544"/>
      <c r="L41" s="544"/>
      <c r="O41" s="544"/>
      <c r="P41" s="546"/>
      <c r="Q41" s="546"/>
    </row>
    <row r="42" spans="1:21" ht="14.4">
      <c r="A42" s="538"/>
      <c r="B42" s="561"/>
      <c r="C42" s="562"/>
      <c r="D42" s="562"/>
      <c r="E42" s="562"/>
      <c r="F42" s="562"/>
      <c r="G42" s="562"/>
      <c r="H42" s="562"/>
      <c r="I42" s="562"/>
      <c r="J42" s="562"/>
      <c r="K42" s="562"/>
      <c r="L42" s="562"/>
      <c r="O42" s="544"/>
      <c r="P42" s="546"/>
      <c r="Q42" s="546"/>
    </row>
    <row r="43" spans="1:21" ht="14.4">
      <c r="A43" s="538"/>
      <c r="B43" s="563"/>
      <c r="C43" s="561"/>
      <c r="D43" s="561"/>
      <c r="E43" s="561"/>
      <c r="F43" s="561"/>
      <c r="G43" s="561"/>
      <c r="H43" s="561"/>
      <c r="I43" s="561"/>
      <c r="J43" s="561"/>
      <c r="K43" s="561"/>
      <c r="L43" s="561"/>
      <c r="O43" s="562"/>
      <c r="P43" s="546"/>
      <c r="Q43" s="546"/>
    </row>
    <row r="44" spans="1:21">
      <c r="A44" s="519" t="s">
        <v>614</v>
      </c>
      <c r="B44" s="564" t="str">
        <f>B11</f>
        <v>December 2012</v>
      </c>
      <c r="C44" s="565">
        <f t="shared" ref="C44:D56" si="9">+C11-C27</f>
        <v>14609250.529999999</v>
      </c>
      <c r="D44" s="566">
        <f t="shared" si="9"/>
        <v>60197351.939999998</v>
      </c>
      <c r="E44" s="565">
        <f t="shared" ref="E44:L44" si="10">E11-E27</f>
        <v>6247965.3200000003</v>
      </c>
      <c r="F44" s="566">
        <f t="shared" si="10"/>
        <v>33013.89</v>
      </c>
      <c r="G44" s="565">
        <f t="shared" si="10"/>
        <v>36316.829999999994</v>
      </c>
      <c r="H44" s="566">
        <f t="shared" si="10"/>
        <v>1837531.98</v>
      </c>
      <c r="I44" s="565">
        <f t="shared" si="10"/>
        <v>3547332.88</v>
      </c>
      <c r="J44" s="566">
        <f t="shared" si="10"/>
        <v>449425.5</v>
      </c>
      <c r="K44" s="565">
        <f t="shared" si="10"/>
        <v>81144.179999999993</v>
      </c>
      <c r="L44" s="566">
        <f t="shared" si="10"/>
        <v>81118.01999999999</v>
      </c>
      <c r="O44" s="549">
        <f t="shared" ref="O44:O56" si="11">+O11-O27</f>
        <v>43414992.780000001</v>
      </c>
      <c r="P44" s="548">
        <f t="shared" ref="P44:Q56" si="12">P11-P27</f>
        <v>19203569.16</v>
      </c>
      <c r="Q44" s="524">
        <f t="shared" si="12"/>
        <v>2421210</v>
      </c>
      <c r="S44" s="550">
        <f>S11-S27</f>
        <v>288740.43</v>
      </c>
      <c r="T44" s="524">
        <f>T11-T27</f>
        <v>15024386.539999999</v>
      </c>
      <c r="U44" s="550">
        <f>U11-U27</f>
        <v>703876.44000000006</v>
      </c>
    </row>
    <row r="45" spans="1:21">
      <c r="A45" s="528" t="s">
        <v>615</v>
      </c>
      <c r="B45" s="567" t="str">
        <f>B12</f>
        <v>January 2013</v>
      </c>
      <c r="C45" s="568">
        <f t="shared" si="9"/>
        <v>14640408.57</v>
      </c>
      <c r="D45" s="569">
        <f t="shared" si="9"/>
        <v>61874133.029999994</v>
      </c>
      <c r="E45" s="568">
        <f t="shared" ref="E45:E56" si="13">E12-E28</f>
        <v>6232843.6699999999</v>
      </c>
      <c r="F45" s="569">
        <f t="shared" ref="F45:L45" si="14">F12-F28</f>
        <v>32926.31</v>
      </c>
      <c r="G45" s="568">
        <f t="shared" si="14"/>
        <v>36220.5</v>
      </c>
      <c r="H45" s="569">
        <f t="shared" si="14"/>
        <v>1832777.41</v>
      </c>
      <c r="I45" s="568">
        <f t="shared" si="14"/>
        <v>3538552.37</v>
      </c>
      <c r="J45" s="569">
        <f t="shared" si="14"/>
        <v>448124.01</v>
      </c>
      <c r="K45" s="568">
        <f t="shared" si="14"/>
        <v>80944.08</v>
      </c>
      <c r="L45" s="569">
        <f t="shared" si="14"/>
        <v>80912.14</v>
      </c>
      <c r="O45" s="526">
        <f t="shared" si="11"/>
        <v>45327925.079999998</v>
      </c>
      <c r="P45" s="525">
        <f t="shared" si="12"/>
        <v>19159912.440000001</v>
      </c>
      <c r="Q45" s="551">
        <f t="shared" si="12"/>
        <v>2613704.4900000002</v>
      </c>
      <c r="S45" s="527">
        <f t="shared" ref="S45:U56" si="15">S12-S28</f>
        <v>83633.39</v>
      </c>
      <c r="T45" s="551">
        <f t="shared" si="15"/>
        <v>15259115.279999999</v>
      </c>
      <c r="U45" s="527">
        <f t="shared" si="15"/>
        <v>702340.10000000009</v>
      </c>
    </row>
    <row r="46" spans="1:21">
      <c r="A46" s="528"/>
      <c r="B46" s="552" t="s">
        <v>431</v>
      </c>
      <c r="C46" s="568">
        <f t="shared" si="9"/>
        <v>14787686.91</v>
      </c>
      <c r="D46" s="569">
        <f t="shared" si="9"/>
        <v>66315915.899999999</v>
      </c>
      <c r="E46" s="568">
        <f t="shared" si="13"/>
        <v>6217722.0700000003</v>
      </c>
      <c r="F46" s="569">
        <f t="shared" ref="F46:L46" si="16">F13-F29</f>
        <v>32838.729999999996</v>
      </c>
      <c r="G46" s="568">
        <f t="shared" si="16"/>
        <v>36124.17</v>
      </c>
      <c r="H46" s="569">
        <f t="shared" si="16"/>
        <v>1828022.8699999999</v>
      </c>
      <c r="I46" s="568">
        <f t="shared" si="16"/>
        <v>4624514.3100000005</v>
      </c>
      <c r="J46" s="569">
        <f t="shared" si="16"/>
        <v>446822.52</v>
      </c>
      <c r="K46" s="568">
        <f t="shared" si="16"/>
        <v>80743.989999999991</v>
      </c>
      <c r="L46" s="569">
        <f t="shared" si="16"/>
        <v>80706.259999999995</v>
      </c>
      <c r="O46" s="526">
        <f t="shared" si="11"/>
        <v>49994859.420000002</v>
      </c>
      <c r="P46" s="525">
        <f t="shared" si="12"/>
        <v>19116255.719999999</v>
      </c>
      <c r="Q46" s="551">
        <f t="shared" si="12"/>
        <v>2795199.24</v>
      </c>
      <c r="S46" s="527">
        <f t="shared" si="15"/>
        <v>262815.65000000002</v>
      </c>
      <c r="T46" s="551">
        <f t="shared" si="15"/>
        <v>15225675.02</v>
      </c>
      <c r="U46" s="527">
        <f t="shared" si="15"/>
        <v>700803.76000000013</v>
      </c>
    </row>
    <row r="47" spans="1:21">
      <c r="A47" s="528"/>
      <c r="B47" s="552" t="s">
        <v>609</v>
      </c>
      <c r="C47" s="568">
        <f t="shared" si="9"/>
        <v>14747916.58</v>
      </c>
      <c r="D47" s="569">
        <f t="shared" si="9"/>
        <v>69680544.220000014</v>
      </c>
      <c r="E47" s="568">
        <f t="shared" si="13"/>
        <v>6202600.3700000001</v>
      </c>
      <c r="F47" s="569">
        <f t="shared" ref="F47:L47" si="17">F14-F30</f>
        <v>32751.149999999998</v>
      </c>
      <c r="G47" s="568">
        <f t="shared" si="17"/>
        <v>36027.839999999997</v>
      </c>
      <c r="H47" s="569">
        <f t="shared" si="17"/>
        <v>1823268.2799999998</v>
      </c>
      <c r="I47" s="568">
        <f t="shared" si="17"/>
        <v>4613193.7300000004</v>
      </c>
      <c r="J47" s="569">
        <f t="shared" si="17"/>
        <v>445521.02</v>
      </c>
      <c r="K47" s="568">
        <f t="shared" si="17"/>
        <v>80543.89</v>
      </c>
      <c r="L47" s="569">
        <f t="shared" si="17"/>
        <v>80500.37</v>
      </c>
      <c r="O47" s="526">
        <f t="shared" si="11"/>
        <v>53630622.370000012</v>
      </c>
      <c r="P47" s="525">
        <f t="shared" si="12"/>
        <v>19072598.989999998</v>
      </c>
      <c r="Q47" s="551">
        <f t="shared" si="12"/>
        <v>3022677.14</v>
      </c>
      <c r="S47" s="527">
        <f t="shared" si="15"/>
        <v>254949.24</v>
      </c>
      <c r="T47" s="551">
        <f t="shared" si="15"/>
        <v>15192234.76</v>
      </c>
      <c r="U47" s="527">
        <f t="shared" si="15"/>
        <v>699267.42000000016</v>
      </c>
    </row>
    <row r="48" spans="1:21">
      <c r="A48" s="528"/>
      <c r="B48" s="552" t="s">
        <v>433</v>
      </c>
      <c r="C48" s="568">
        <f t="shared" si="9"/>
        <v>14770784.939999999</v>
      </c>
      <c r="D48" s="569">
        <f t="shared" si="9"/>
        <v>68970240.50999999</v>
      </c>
      <c r="E48" s="568">
        <f t="shared" si="13"/>
        <v>6187478.8300000001</v>
      </c>
      <c r="F48" s="569">
        <f t="shared" ref="F48:L48" si="18">F15-F31</f>
        <v>32663.57</v>
      </c>
      <c r="G48" s="568">
        <f t="shared" si="18"/>
        <v>35931.509999999995</v>
      </c>
      <c r="H48" s="569">
        <f t="shared" si="18"/>
        <v>1818513.7549999999</v>
      </c>
      <c r="I48" s="568">
        <f t="shared" si="18"/>
        <v>4601873.2300000004</v>
      </c>
      <c r="J48" s="569">
        <f t="shared" si="18"/>
        <v>444219.52999999997</v>
      </c>
      <c r="K48" s="568">
        <f t="shared" si="18"/>
        <v>80343.81</v>
      </c>
      <c r="L48" s="569">
        <f t="shared" si="18"/>
        <v>80294.489999999991</v>
      </c>
      <c r="O48" s="526">
        <f t="shared" si="11"/>
        <v>53198352.50999999</v>
      </c>
      <c r="P48" s="525">
        <f t="shared" si="12"/>
        <v>19028942.27</v>
      </c>
      <c r="Q48" s="551">
        <f t="shared" si="12"/>
        <v>3257054.27</v>
      </c>
      <c r="S48" s="527">
        <f t="shared" si="15"/>
        <v>309721.52</v>
      </c>
      <c r="T48" s="551">
        <f t="shared" si="15"/>
        <v>15158794.5</v>
      </c>
      <c r="U48" s="527">
        <f t="shared" si="15"/>
        <v>697731.08000000019</v>
      </c>
    </row>
    <row r="49" spans="1:21">
      <c r="A49" s="528"/>
      <c r="B49" s="552" t="s">
        <v>434</v>
      </c>
      <c r="C49" s="568">
        <f t="shared" si="9"/>
        <v>14721149.32</v>
      </c>
      <c r="D49" s="569">
        <f t="shared" si="9"/>
        <v>71830123.799999997</v>
      </c>
      <c r="E49" s="568">
        <f t="shared" si="13"/>
        <v>6172357.0800000001</v>
      </c>
      <c r="F49" s="569">
        <f t="shared" ref="F49:L49" si="19">F16-F32</f>
        <v>32575.989999999998</v>
      </c>
      <c r="G49" s="568">
        <f t="shared" si="19"/>
        <v>35835.179999999993</v>
      </c>
      <c r="H49" s="569">
        <f t="shared" si="19"/>
        <v>1813759.14</v>
      </c>
      <c r="I49" s="568">
        <f t="shared" si="19"/>
        <v>4590552.6100000003</v>
      </c>
      <c r="J49" s="569">
        <f t="shared" si="19"/>
        <v>442918.02</v>
      </c>
      <c r="K49" s="568">
        <f t="shared" si="19"/>
        <v>80143.7</v>
      </c>
      <c r="L49" s="569">
        <f t="shared" si="19"/>
        <v>80088.599999999991</v>
      </c>
      <c r="O49" s="526">
        <f t="shared" si="11"/>
        <v>56359763.07</v>
      </c>
      <c r="P49" s="525">
        <f t="shared" si="12"/>
        <v>18985285.539999999</v>
      </c>
      <c r="Q49" s="551">
        <f t="shared" si="12"/>
        <v>3514924.81</v>
      </c>
      <c r="S49" s="527">
        <f t="shared" si="15"/>
        <v>291989.83</v>
      </c>
      <c r="T49" s="551">
        <f t="shared" si="15"/>
        <v>15125354.23</v>
      </c>
      <c r="U49" s="527">
        <f t="shared" si="15"/>
        <v>696194.74000000022</v>
      </c>
    </row>
    <row r="50" spans="1:21">
      <c r="A50" s="528"/>
      <c r="B50" s="552" t="s">
        <v>435</v>
      </c>
      <c r="C50" s="568">
        <f t="shared" si="9"/>
        <v>14668087.35</v>
      </c>
      <c r="D50" s="569">
        <f t="shared" si="9"/>
        <v>74567530</v>
      </c>
      <c r="E50" s="568">
        <f t="shared" si="13"/>
        <v>6157235.5700000003</v>
      </c>
      <c r="F50" s="569">
        <f t="shared" ref="F50:L50" si="20">F17-F33</f>
        <v>32488.42</v>
      </c>
      <c r="G50" s="568">
        <f t="shared" si="20"/>
        <v>35738.85</v>
      </c>
      <c r="H50" s="569">
        <f t="shared" si="20"/>
        <v>1809004.645</v>
      </c>
      <c r="I50" s="568">
        <f t="shared" si="20"/>
        <v>4579232.18</v>
      </c>
      <c r="J50" s="569">
        <f t="shared" si="20"/>
        <v>441616.52999999997</v>
      </c>
      <c r="K50" s="568">
        <f t="shared" si="20"/>
        <v>79943.62</v>
      </c>
      <c r="L50" s="569">
        <f t="shared" si="20"/>
        <v>79882.720000000001</v>
      </c>
      <c r="O50" s="526">
        <f t="shared" si="11"/>
        <v>59405207.800000004</v>
      </c>
      <c r="P50" s="525">
        <f t="shared" si="12"/>
        <v>18941628.82</v>
      </c>
      <c r="Q50" s="551">
        <f t="shared" si="12"/>
        <v>3779306.62</v>
      </c>
      <c r="S50" s="527">
        <f t="shared" si="15"/>
        <v>270831.78000000003</v>
      </c>
      <c r="T50" s="551">
        <f t="shared" si="15"/>
        <v>15091913.970000001</v>
      </c>
      <c r="U50" s="527">
        <f t="shared" si="15"/>
        <v>694658.40000000026</v>
      </c>
    </row>
    <row r="51" spans="1:21">
      <c r="A51" s="528"/>
      <c r="B51" s="552" t="s">
        <v>436</v>
      </c>
      <c r="C51" s="568">
        <f t="shared" si="9"/>
        <v>14623449.779999999</v>
      </c>
      <c r="D51" s="569">
        <f t="shared" si="9"/>
        <v>78114023.280000016</v>
      </c>
      <c r="E51" s="568">
        <f t="shared" si="13"/>
        <v>6142113.7599999998</v>
      </c>
      <c r="F51" s="569">
        <f t="shared" ref="F51:L51" si="21">F18-F34</f>
        <v>32400.86</v>
      </c>
      <c r="G51" s="568">
        <f t="shared" si="21"/>
        <v>35642.519999999997</v>
      </c>
      <c r="H51" s="569">
        <f t="shared" si="21"/>
        <v>1804250.02</v>
      </c>
      <c r="I51" s="568">
        <f t="shared" si="21"/>
        <v>4567911.54</v>
      </c>
      <c r="J51" s="569">
        <f t="shared" si="21"/>
        <v>440315.01999999996</v>
      </c>
      <c r="K51" s="568">
        <f t="shared" si="21"/>
        <v>79743.5</v>
      </c>
      <c r="L51" s="569">
        <f t="shared" si="21"/>
        <v>79676.83</v>
      </c>
      <c r="O51" s="526">
        <f t="shared" si="11"/>
        <v>63272842.020000011</v>
      </c>
      <c r="P51" s="525">
        <f t="shared" si="12"/>
        <v>18897972.09</v>
      </c>
      <c r="Q51" s="551">
        <f t="shared" si="12"/>
        <v>4056790.83</v>
      </c>
      <c r="S51" s="527">
        <f t="shared" si="15"/>
        <v>258098.14</v>
      </c>
      <c r="T51" s="551">
        <f t="shared" si="15"/>
        <v>15058473.699999999</v>
      </c>
      <c r="U51" s="527">
        <f t="shared" si="15"/>
        <v>693122.06000000029</v>
      </c>
    </row>
    <row r="52" spans="1:21">
      <c r="A52" s="528"/>
      <c r="B52" s="552" t="s">
        <v>610</v>
      </c>
      <c r="C52" s="568">
        <f t="shared" si="9"/>
        <v>14638045.119999999</v>
      </c>
      <c r="D52" s="569">
        <f t="shared" si="9"/>
        <v>84407619.039999992</v>
      </c>
      <c r="E52" s="568">
        <f t="shared" si="13"/>
        <v>6126992.3200000003</v>
      </c>
      <c r="F52" s="569">
        <f t="shared" ref="F52:L52" si="22">F19-F35</f>
        <v>32313.3</v>
      </c>
      <c r="G52" s="568">
        <f t="shared" si="22"/>
        <v>35546.189999999995</v>
      </c>
      <c r="H52" s="569">
        <f t="shared" si="22"/>
        <v>1799495.5799999998</v>
      </c>
      <c r="I52" s="568">
        <f t="shared" si="22"/>
        <v>4556591.13</v>
      </c>
      <c r="J52" s="569">
        <f t="shared" si="22"/>
        <v>439013.52999999997</v>
      </c>
      <c r="K52" s="568">
        <f t="shared" si="22"/>
        <v>79543.429999999993</v>
      </c>
      <c r="L52" s="569">
        <f t="shared" si="22"/>
        <v>79470.95</v>
      </c>
      <c r="O52" s="526">
        <f t="shared" si="11"/>
        <v>69909015.790000007</v>
      </c>
      <c r="P52" s="525">
        <f t="shared" si="12"/>
        <v>18854315.370000001</v>
      </c>
      <c r="Q52" s="551">
        <f t="shared" si="12"/>
        <v>4355712.1199999992</v>
      </c>
      <c r="S52" s="527">
        <f t="shared" si="15"/>
        <v>304597.40000000002</v>
      </c>
      <c r="T52" s="551">
        <f t="shared" si="15"/>
        <v>15025033.439999999</v>
      </c>
      <c r="U52" s="527">
        <f t="shared" si="15"/>
        <v>691585.72000000032</v>
      </c>
    </row>
    <row r="53" spans="1:21">
      <c r="A53" s="528"/>
      <c r="B53" s="552" t="s">
        <v>438</v>
      </c>
      <c r="C53" s="568">
        <f t="shared" si="9"/>
        <v>14601553.969999999</v>
      </c>
      <c r="D53" s="569">
        <f t="shared" si="9"/>
        <v>90305021.790000007</v>
      </c>
      <c r="E53" s="568">
        <f t="shared" si="13"/>
        <v>6111870.46</v>
      </c>
      <c r="F53" s="569">
        <f t="shared" ref="F53:L53" si="23">F20-F36</f>
        <v>32225.739999999998</v>
      </c>
      <c r="G53" s="568">
        <f t="shared" si="23"/>
        <v>35449.86</v>
      </c>
      <c r="H53" s="569">
        <f t="shared" si="23"/>
        <v>1794740.9349999998</v>
      </c>
      <c r="I53" s="568">
        <f t="shared" si="23"/>
        <v>4545270.47</v>
      </c>
      <c r="J53" s="569">
        <f t="shared" si="23"/>
        <v>437712.01999999996</v>
      </c>
      <c r="K53" s="568">
        <f t="shared" si="23"/>
        <v>79343.31</v>
      </c>
      <c r="L53" s="569">
        <f t="shared" si="23"/>
        <v>79265.06</v>
      </c>
      <c r="O53" s="526">
        <f t="shared" si="11"/>
        <v>76170719.299999997</v>
      </c>
      <c r="P53" s="525">
        <f t="shared" si="12"/>
        <v>18810658.640000001</v>
      </c>
      <c r="Q53" s="551">
        <f t="shared" si="12"/>
        <v>4676356.1499999985</v>
      </c>
      <c r="S53" s="527">
        <f t="shared" si="15"/>
        <v>300010.19</v>
      </c>
      <c r="T53" s="551">
        <f t="shared" si="15"/>
        <v>14991593.16</v>
      </c>
      <c r="U53" s="527">
        <f t="shared" si="15"/>
        <v>690049.38000000035</v>
      </c>
    </row>
    <row r="54" spans="1:21">
      <c r="A54" s="528"/>
      <c r="B54" s="552" t="s">
        <v>439</v>
      </c>
      <c r="C54" s="568">
        <f t="shared" si="9"/>
        <v>14584698.07</v>
      </c>
      <c r="D54" s="569">
        <f t="shared" si="9"/>
        <v>95620529.820000008</v>
      </c>
      <c r="E54" s="568">
        <f t="shared" si="13"/>
        <v>6096749.0800000001</v>
      </c>
      <c r="F54" s="569">
        <f t="shared" ref="F54:L54" si="24">F21-F37</f>
        <v>32138.18</v>
      </c>
      <c r="G54" s="568">
        <f t="shared" si="24"/>
        <v>35353.53</v>
      </c>
      <c r="H54" s="569">
        <f t="shared" si="24"/>
        <v>1789986.52</v>
      </c>
      <c r="I54" s="568">
        <f t="shared" si="24"/>
        <v>4533950.07</v>
      </c>
      <c r="J54" s="569">
        <f t="shared" si="24"/>
        <v>436410.52999999997</v>
      </c>
      <c r="K54" s="568">
        <f t="shared" si="24"/>
        <v>79143.239999999991</v>
      </c>
      <c r="L54" s="569">
        <f t="shared" si="24"/>
        <v>79059.179999999993</v>
      </c>
      <c r="O54" s="526">
        <f t="shared" si="11"/>
        <v>81884914.540000007</v>
      </c>
      <c r="P54" s="525">
        <f t="shared" si="12"/>
        <v>18767001.940000001</v>
      </c>
      <c r="Q54" s="551">
        <f t="shared" si="12"/>
        <v>5031386.6599999983</v>
      </c>
      <c r="S54" s="527">
        <f t="shared" si="15"/>
        <v>315058.20999999996</v>
      </c>
      <c r="T54" s="551">
        <f t="shared" si="15"/>
        <v>14958152.9</v>
      </c>
      <c r="U54" s="527">
        <f t="shared" si="15"/>
        <v>688513.04000000039</v>
      </c>
    </row>
    <row r="55" spans="1:21">
      <c r="A55" s="528"/>
      <c r="B55" s="552" t="s">
        <v>440</v>
      </c>
      <c r="C55" s="568">
        <f t="shared" si="9"/>
        <v>14549558.129999999</v>
      </c>
      <c r="D55" s="569">
        <f t="shared" si="9"/>
        <v>102660758.62</v>
      </c>
      <c r="E55" s="568">
        <f t="shared" si="13"/>
        <v>6081627.1799999997</v>
      </c>
      <c r="F55" s="569">
        <f t="shared" ref="F55:L55" si="25">F22-F38</f>
        <v>32050.62</v>
      </c>
      <c r="G55" s="568">
        <f t="shared" si="25"/>
        <v>35257.199999999997</v>
      </c>
      <c r="H55" s="569">
        <f t="shared" si="25"/>
        <v>1785231.8599999999</v>
      </c>
      <c r="I55" s="568">
        <f t="shared" si="25"/>
        <v>4522629.37</v>
      </c>
      <c r="J55" s="569">
        <f t="shared" si="25"/>
        <v>435109.01999999996</v>
      </c>
      <c r="K55" s="568">
        <f t="shared" si="25"/>
        <v>78943.11</v>
      </c>
      <c r="L55" s="569">
        <f t="shared" si="25"/>
        <v>78853.289999999994</v>
      </c>
      <c r="O55" s="526">
        <f t="shared" si="11"/>
        <v>89351292.700000003</v>
      </c>
      <c r="P55" s="525">
        <f t="shared" si="12"/>
        <v>18723345.210000001</v>
      </c>
      <c r="Q55" s="551">
        <f t="shared" si="12"/>
        <v>5413879.2899999982</v>
      </c>
      <c r="S55" s="527">
        <f t="shared" si="15"/>
        <v>311822.20999999996</v>
      </c>
      <c r="T55" s="551">
        <f t="shared" si="15"/>
        <v>14924712.619999999</v>
      </c>
      <c r="U55" s="527">
        <f t="shared" si="15"/>
        <v>686976.70000000042</v>
      </c>
    </row>
    <row r="56" spans="1:21">
      <c r="A56" s="532"/>
      <c r="B56" s="570" t="str">
        <f>+B39</f>
        <v>December 2013</v>
      </c>
      <c r="C56" s="568">
        <f t="shared" si="9"/>
        <v>14609189.039999997</v>
      </c>
      <c r="D56" s="569">
        <f t="shared" si="9"/>
        <v>110044395.88000001</v>
      </c>
      <c r="E56" s="568">
        <f t="shared" si="13"/>
        <v>6066505.8599999994</v>
      </c>
      <c r="F56" s="569">
        <f t="shared" ref="F56:L56" si="26">F23-F39</f>
        <v>31963.040000000001</v>
      </c>
      <c r="G56" s="568">
        <f t="shared" si="26"/>
        <v>35160.86</v>
      </c>
      <c r="H56" s="569">
        <f t="shared" si="26"/>
        <v>1780477.4549999998</v>
      </c>
      <c r="I56" s="568">
        <f t="shared" si="26"/>
        <v>4511308.9800000004</v>
      </c>
      <c r="J56" s="569">
        <f t="shared" si="26"/>
        <v>433807.52999999997</v>
      </c>
      <c r="K56" s="568">
        <f t="shared" si="26"/>
        <v>78743.039999999994</v>
      </c>
      <c r="L56" s="569">
        <f t="shared" si="26"/>
        <v>78647.42</v>
      </c>
      <c r="O56" s="526">
        <f t="shared" si="11"/>
        <v>96852148.500000015</v>
      </c>
      <c r="P56" s="537">
        <f t="shared" si="12"/>
        <v>19038554.399999999</v>
      </c>
      <c r="Q56" s="551">
        <f t="shared" si="12"/>
        <v>5846307.0199999977</v>
      </c>
      <c r="S56" s="527">
        <f t="shared" si="15"/>
        <v>-135.39000000002852</v>
      </c>
      <c r="T56" s="554">
        <f t="shared" si="15"/>
        <v>15294764.789999999</v>
      </c>
      <c r="U56" s="527">
        <f t="shared" si="15"/>
        <v>685440.36000000045</v>
      </c>
    </row>
    <row r="57" spans="1:21">
      <c r="A57" s="538"/>
      <c r="B57" s="539" t="s">
        <v>611</v>
      </c>
      <c r="C57" s="540">
        <f>AVERAGE(C44:C56)</f>
        <v>14657829.100769229</v>
      </c>
      <c r="D57" s="543">
        <f>O57+P57+Q57</f>
        <v>87396708.085384622</v>
      </c>
      <c r="E57" s="540">
        <f t="shared" ref="E57:L57" si="27">AVERAGE(E44:E56)</f>
        <v>6157235.5053846156</v>
      </c>
      <c r="F57" s="543">
        <f t="shared" si="27"/>
        <v>32488.446153846147</v>
      </c>
      <c r="G57" s="540">
        <f t="shared" si="27"/>
        <v>35738.849230769229</v>
      </c>
      <c r="H57" s="543">
        <f t="shared" si="27"/>
        <v>1809004.6499999997</v>
      </c>
      <c r="I57" s="540">
        <f t="shared" si="27"/>
        <v>4410224.0669230772</v>
      </c>
      <c r="J57" s="543">
        <f t="shared" si="27"/>
        <v>441616.5215384615</v>
      </c>
      <c r="K57" s="540">
        <f t="shared" si="27"/>
        <v>79943.607692307691</v>
      </c>
      <c r="L57" s="543">
        <f t="shared" si="27"/>
        <v>79882.717692307691</v>
      </c>
      <c r="O57" s="555">
        <f>AVERAGE(O44:O56)</f>
        <v>64520973.529230781</v>
      </c>
      <c r="P57" s="541">
        <f>SUM(P44:P56)/13</f>
        <v>18969233.891538464</v>
      </c>
      <c r="Q57" s="555">
        <f>SUM(Q44:Q56)/13</f>
        <v>3906500.6646153834</v>
      </c>
      <c r="S57" s="543">
        <f>AVERAGE(S44:S56)</f>
        <v>250164.04615384614</v>
      </c>
      <c r="T57" s="556">
        <f>AVERAGE(T44:T56)</f>
        <v>15102323.454615384</v>
      </c>
      <c r="U57" s="543">
        <f>AVERAGE(U44:U56)</f>
        <v>694658.40000000037</v>
      </c>
    </row>
    <row r="58" spans="1:21">
      <c r="A58" s="538"/>
      <c r="B58" s="561"/>
      <c r="C58" s="571"/>
      <c r="D58" s="669"/>
      <c r="E58" s="669"/>
      <c r="F58" s="669"/>
      <c r="G58" s="669"/>
      <c r="H58" s="669"/>
      <c r="I58" s="669"/>
      <c r="J58" s="669"/>
      <c r="K58" s="669"/>
      <c r="L58" s="669"/>
      <c r="O58" s="571"/>
    </row>
    <row r="59" spans="1:21">
      <c r="A59" s="538"/>
      <c r="B59" s="572"/>
      <c r="C59" s="573"/>
      <c r="D59" s="573"/>
      <c r="E59" s="573"/>
      <c r="F59" s="573"/>
      <c r="G59" s="573"/>
      <c r="H59" s="573"/>
      <c r="I59" s="573"/>
      <c r="J59" s="573"/>
      <c r="K59" s="573"/>
      <c r="L59" s="573"/>
      <c r="O59" s="573"/>
    </row>
    <row r="60" spans="1:21">
      <c r="A60" s="574" t="s">
        <v>616</v>
      </c>
      <c r="B60" s="575" t="s">
        <v>536</v>
      </c>
      <c r="C60" s="576">
        <f>C39-C27</f>
        <v>402154.61000000004</v>
      </c>
      <c r="D60" s="577">
        <f>D39-D27</f>
        <v>524479.76</v>
      </c>
      <c r="E60" s="521">
        <f t="shared" ref="E60:L60" si="28">E39-E27</f>
        <v>181459.46000000008</v>
      </c>
      <c r="F60" s="577">
        <f t="shared" si="28"/>
        <v>1050.8499999999995</v>
      </c>
      <c r="G60" s="521">
        <f t="shared" si="28"/>
        <v>1155.9700000000003</v>
      </c>
      <c r="H60" s="577">
        <f t="shared" si="28"/>
        <v>57054.525000000023</v>
      </c>
      <c r="I60" s="521">
        <f>I39-I27</f>
        <v>133306.37000000002</v>
      </c>
      <c r="J60" s="577">
        <f t="shared" si="28"/>
        <v>15617.970000000001</v>
      </c>
      <c r="K60" s="521">
        <f t="shared" si="28"/>
        <v>2401.14</v>
      </c>
      <c r="L60" s="578">
        <f t="shared" si="28"/>
        <v>2470.6000000000004</v>
      </c>
      <c r="O60" s="579"/>
    </row>
    <row r="61" spans="1:21">
      <c r="A61" s="532" t="s">
        <v>617</v>
      </c>
      <c r="B61" s="580" t="s">
        <v>618</v>
      </c>
      <c r="C61" s="581">
        <v>0</v>
      </c>
      <c r="D61" s="579">
        <v>0</v>
      </c>
      <c r="E61" s="534">
        <v>0</v>
      </c>
      <c r="F61" s="582">
        <v>0</v>
      </c>
      <c r="G61" s="534">
        <v>0</v>
      </c>
      <c r="H61" s="582">
        <v>0</v>
      </c>
      <c r="I61" s="534">
        <v>0</v>
      </c>
      <c r="J61" s="582">
        <v>0</v>
      </c>
      <c r="K61" s="534">
        <v>0</v>
      </c>
      <c r="L61" s="583">
        <v>0</v>
      </c>
      <c r="O61" s="579"/>
    </row>
    <row r="62" spans="1:21">
      <c r="A62" s="505"/>
      <c r="B62" s="539" t="s">
        <v>619</v>
      </c>
      <c r="C62" s="540">
        <f>+C60+C61</f>
        <v>402154.61000000004</v>
      </c>
      <c r="D62" s="543">
        <f>+D60+D61</f>
        <v>524479.76</v>
      </c>
      <c r="E62" s="540">
        <f t="shared" ref="E62:L62" si="29">+E60+E61</f>
        <v>181459.46000000008</v>
      </c>
      <c r="F62" s="543">
        <f t="shared" si="29"/>
        <v>1050.8499999999995</v>
      </c>
      <c r="G62" s="540">
        <f t="shared" si="29"/>
        <v>1155.9700000000003</v>
      </c>
      <c r="H62" s="543">
        <f t="shared" si="29"/>
        <v>57054.525000000023</v>
      </c>
      <c r="I62" s="540">
        <f t="shared" si="29"/>
        <v>133306.37000000002</v>
      </c>
      <c r="J62" s="543">
        <f t="shared" si="29"/>
        <v>15617.970000000001</v>
      </c>
      <c r="K62" s="540">
        <f t="shared" si="29"/>
        <v>2401.14</v>
      </c>
      <c r="L62" s="543">
        <f t="shared" si="29"/>
        <v>2470.6000000000004</v>
      </c>
      <c r="O62" s="569"/>
    </row>
    <row r="63" spans="1:21">
      <c r="E63" s="584"/>
      <c r="G63" s="560"/>
    </row>
    <row r="64" spans="1:21">
      <c r="A64" s="585"/>
    </row>
    <row r="65" spans="1:1">
      <c r="A65" s="511"/>
    </row>
  </sheetData>
  <dataValidations disablePrompts="1" count="1">
    <dataValidation type="list" allowBlank="1" showInputMessage="1" showErrorMessage="1" sqref="O10:Q10 C10:L10">
      <formula1>$M$6:$M$7</formula1>
    </dataValidation>
  </dataValidations>
  <pageMargins left="0.25" right="0.25" top="0.51" bottom="0.34" header="0.28000000000000003" footer="0.17"/>
  <pageSetup scale="66" orientation="landscape" r:id="rId1"/>
  <headerFooter alignWithMargins="0"/>
</worksheet>
</file>

<file path=xl/worksheets/sheet6.xml><?xml version="1.0" encoding="utf-8"?>
<worksheet xmlns="http://schemas.openxmlformats.org/spreadsheetml/2006/main" xmlns:r="http://schemas.openxmlformats.org/officeDocument/2006/relationships">
  <dimension ref="A1:D44"/>
  <sheetViews>
    <sheetView showGridLines="0" zoomScaleNormal="100" workbookViewId="0">
      <selection activeCell="D16" sqref="D16"/>
    </sheetView>
  </sheetViews>
  <sheetFormatPr defaultRowHeight="13.2"/>
  <cols>
    <col min="1" max="1" width="8.88671875" style="506"/>
    <col min="2" max="2" width="14.6640625" style="506" customWidth="1"/>
    <col min="3" max="3" width="10.77734375" style="506" bestFit="1" customWidth="1"/>
    <col min="4" max="4" width="78.33203125" style="506" customWidth="1"/>
    <col min="5" max="5" width="3.5546875" style="506" customWidth="1"/>
    <col min="6" max="6" width="13" style="506" customWidth="1"/>
    <col min="7" max="258" width="8.88671875" style="506"/>
    <col min="259" max="259" width="10.77734375" style="506" bestFit="1" customWidth="1"/>
    <col min="260" max="260" width="78.33203125" style="506" customWidth="1"/>
    <col min="261" max="514" width="8.88671875" style="506"/>
    <col min="515" max="515" width="10.77734375" style="506" bestFit="1" customWidth="1"/>
    <col min="516" max="516" width="78.33203125" style="506" customWidth="1"/>
    <col min="517" max="770" width="8.88671875" style="506"/>
    <col min="771" max="771" width="10.77734375" style="506" bestFit="1" customWidth="1"/>
    <col min="772" max="772" width="78.33203125" style="506" customWidth="1"/>
    <col min="773" max="1026" width="8.88671875" style="506"/>
    <col min="1027" max="1027" width="10.77734375" style="506" bestFit="1" customWidth="1"/>
    <col min="1028" max="1028" width="78.33203125" style="506" customWidth="1"/>
    <col min="1029" max="1282" width="8.88671875" style="506"/>
    <col min="1283" max="1283" width="10.77734375" style="506" bestFit="1" customWidth="1"/>
    <col min="1284" max="1284" width="78.33203125" style="506" customWidth="1"/>
    <col min="1285" max="1538" width="8.88671875" style="506"/>
    <col min="1539" max="1539" width="10.77734375" style="506" bestFit="1" customWidth="1"/>
    <col min="1540" max="1540" width="78.33203125" style="506" customWidth="1"/>
    <col min="1541" max="1794" width="8.88671875" style="506"/>
    <col min="1795" max="1795" width="10.77734375" style="506" bestFit="1" customWidth="1"/>
    <col min="1796" max="1796" width="78.33203125" style="506" customWidth="1"/>
    <col min="1797" max="2050" width="8.88671875" style="506"/>
    <col min="2051" max="2051" width="10.77734375" style="506" bestFit="1" customWidth="1"/>
    <col min="2052" max="2052" width="78.33203125" style="506" customWidth="1"/>
    <col min="2053" max="2306" width="8.88671875" style="506"/>
    <col min="2307" max="2307" width="10.77734375" style="506" bestFit="1" customWidth="1"/>
    <col min="2308" max="2308" width="78.33203125" style="506" customWidth="1"/>
    <col min="2309" max="2562" width="8.88671875" style="506"/>
    <col min="2563" max="2563" width="10.77734375" style="506" bestFit="1" customWidth="1"/>
    <col min="2564" max="2564" width="78.33203125" style="506" customWidth="1"/>
    <col min="2565" max="2818" width="8.88671875" style="506"/>
    <col min="2819" max="2819" width="10.77734375" style="506" bestFit="1" customWidth="1"/>
    <col min="2820" max="2820" width="78.33203125" style="506" customWidth="1"/>
    <col min="2821" max="3074" width="8.88671875" style="506"/>
    <col min="3075" max="3075" width="10.77734375" style="506" bestFit="1" customWidth="1"/>
    <col min="3076" max="3076" width="78.33203125" style="506" customWidth="1"/>
    <col min="3077" max="3330" width="8.88671875" style="506"/>
    <col min="3331" max="3331" width="10.77734375" style="506" bestFit="1" customWidth="1"/>
    <col min="3332" max="3332" width="78.33203125" style="506" customWidth="1"/>
    <col min="3333" max="3586" width="8.88671875" style="506"/>
    <col min="3587" max="3587" width="10.77734375" style="506" bestFit="1" customWidth="1"/>
    <col min="3588" max="3588" width="78.33203125" style="506" customWidth="1"/>
    <col min="3589" max="3842" width="8.88671875" style="506"/>
    <col min="3843" max="3843" width="10.77734375" style="506" bestFit="1" customWidth="1"/>
    <col min="3844" max="3844" width="78.33203125" style="506" customWidth="1"/>
    <col min="3845" max="4098" width="8.88671875" style="506"/>
    <col min="4099" max="4099" width="10.77734375" style="506" bestFit="1" customWidth="1"/>
    <col min="4100" max="4100" width="78.33203125" style="506" customWidth="1"/>
    <col min="4101" max="4354" width="8.88671875" style="506"/>
    <col min="4355" max="4355" width="10.77734375" style="506" bestFit="1" customWidth="1"/>
    <col min="4356" max="4356" width="78.33203125" style="506" customWidth="1"/>
    <col min="4357" max="4610" width="8.88671875" style="506"/>
    <col min="4611" max="4611" width="10.77734375" style="506" bestFit="1" customWidth="1"/>
    <col min="4612" max="4612" width="78.33203125" style="506" customWidth="1"/>
    <col min="4613" max="4866" width="8.88671875" style="506"/>
    <col min="4867" max="4867" width="10.77734375" style="506" bestFit="1" customWidth="1"/>
    <col min="4868" max="4868" width="78.33203125" style="506" customWidth="1"/>
    <col min="4869" max="5122" width="8.88671875" style="506"/>
    <col min="5123" max="5123" width="10.77734375" style="506" bestFit="1" customWidth="1"/>
    <col min="5124" max="5124" width="78.33203125" style="506" customWidth="1"/>
    <col min="5125" max="5378" width="8.88671875" style="506"/>
    <col min="5379" max="5379" width="10.77734375" style="506" bestFit="1" customWidth="1"/>
    <col min="5380" max="5380" width="78.33203125" style="506" customWidth="1"/>
    <col min="5381" max="5634" width="8.88671875" style="506"/>
    <col min="5635" max="5635" width="10.77734375" style="506" bestFit="1" customWidth="1"/>
    <col min="5636" max="5636" width="78.33203125" style="506" customWidth="1"/>
    <col min="5637" max="5890" width="8.88671875" style="506"/>
    <col min="5891" max="5891" width="10.77734375" style="506" bestFit="1" customWidth="1"/>
    <col min="5892" max="5892" width="78.33203125" style="506" customWidth="1"/>
    <col min="5893" max="6146" width="8.88671875" style="506"/>
    <col min="6147" max="6147" width="10.77734375" style="506" bestFit="1" customWidth="1"/>
    <col min="6148" max="6148" width="78.33203125" style="506" customWidth="1"/>
    <col min="6149" max="6402" width="8.88671875" style="506"/>
    <col min="6403" max="6403" width="10.77734375" style="506" bestFit="1" customWidth="1"/>
    <col min="6404" max="6404" width="78.33203125" style="506" customWidth="1"/>
    <col min="6405" max="6658" width="8.88671875" style="506"/>
    <col min="6659" max="6659" width="10.77734375" style="506" bestFit="1" customWidth="1"/>
    <col min="6660" max="6660" width="78.33203125" style="506" customWidth="1"/>
    <col min="6661" max="6914" width="8.88671875" style="506"/>
    <col min="6915" max="6915" width="10.77734375" style="506" bestFit="1" customWidth="1"/>
    <col min="6916" max="6916" width="78.33203125" style="506" customWidth="1"/>
    <col min="6917" max="7170" width="8.88671875" style="506"/>
    <col min="7171" max="7171" width="10.77734375" style="506" bestFit="1" customWidth="1"/>
    <col min="7172" max="7172" width="78.33203125" style="506" customWidth="1"/>
    <col min="7173" max="7426" width="8.88671875" style="506"/>
    <col min="7427" max="7427" width="10.77734375" style="506" bestFit="1" customWidth="1"/>
    <col min="7428" max="7428" width="78.33203125" style="506" customWidth="1"/>
    <col min="7429" max="7682" width="8.88671875" style="506"/>
    <col min="7683" max="7683" width="10.77734375" style="506" bestFit="1" customWidth="1"/>
    <col min="7684" max="7684" width="78.33203125" style="506" customWidth="1"/>
    <col min="7685" max="7938" width="8.88671875" style="506"/>
    <col min="7939" max="7939" width="10.77734375" style="506" bestFit="1" customWidth="1"/>
    <col min="7940" max="7940" width="78.33203125" style="506" customWidth="1"/>
    <col min="7941" max="8194" width="8.88671875" style="506"/>
    <col min="8195" max="8195" width="10.77734375" style="506" bestFit="1" customWidth="1"/>
    <col min="8196" max="8196" width="78.33203125" style="506" customWidth="1"/>
    <col min="8197" max="8450" width="8.88671875" style="506"/>
    <col min="8451" max="8451" width="10.77734375" style="506" bestFit="1" customWidth="1"/>
    <col min="8452" max="8452" width="78.33203125" style="506" customWidth="1"/>
    <col min="8453" max="8706" width="8.88671875" style="506"/>
    <col min="8707" max="8707" width="10.77734375" style="506" bestFit="1" customWidth="1"/>
    <col min="8708" max="8708" width="78.33203125" style="506" customWidth="1"/>
    <col min="8709" max="8962" width="8.88671875" style="506"/>
    <col min="8963" max="8963" width="10.77734375" style="506" bestFit="1" customWidth="1"/>
    <col min="8964" max="8964" width="78.33203125" style="506" customWidth="1"/>
    <col min="8965" max="9218" width="8.88671875" style="506"/>
    <col min="9219" max="9219" width="10.77734375" style="506" bestFit="1" customWidth="1"/>
    <col min="9220" max="9220" width="78.33203125" style="506" customWidth="1"/>
    <col min="9221" max="9474" width="8.88671875" style="506"/>
    <col min="9475" max="9475" width="10.77734375" style="506" bestFit="1" customWidth="1"/>
    <col min="9476" max="9476" width="78.33203125" style="506" customWidth="1"/>
    <col min="9477" max="9730" width="8.88671875" style="506"/>
    <col min="9731" max="9731" width="10.77734375" style="506" bestFit="1" customWidth="1"/>
    <col min="9732" max="9732" width="78.33203125" style="506" customWidth="1"/>
    <col min="9733" max="9986" width="8.88671875" style="506"/>
    <col min="9987" max="9987" width="10.77734375" style="506" bestFit="1" customWidth="1"/>
    <col min="9988" max="9988" width="78.33203125" style="506" customWidth="1"/>
    <col min="9989" max="10242" width="8.88671875" style="506"/>
    <col min="10243" max="10243" width="10.77734375" style="506" bestFit="1" customWidth="1"/>
    <col min="10244" max="10244" width="78.33203125" style="506" customWidth="1"/>
    <col min="10245" max="10498" width="8.88671875" style="506"/>
    <col min="10499" max="10499" width="10.77734375" style="506" bestFit="1" customWidth="1"/>
    <col min="10500" max="10500" width="78.33203125" style="506" customWidth="1"/>
    <col min="10501" max="10754" width="8.88671875" style="506"/>
    <col min="10755" max="10755" width="10.77734375" style="506" bestFit="1" customWidth="1"/>
    <col min="10756" max="10756" width="78.33203125" style="506" customWidth="1"/>
    <col min="10757" max="11010" width="8.88671875" style="506"/>
    <col min="11011" max="11011" width="10.77734375" style="506" bestFit="1" customWidth="1"/>
    <col min="11012" max="11012" width="78.33203125" style="506" customWidth="1"/>
    <col min="11013" max="11266" width="8.88671875" style="506"/>
    <col min="11267" max="11267" width="10.77734375" style="506" bestFit="1" customWidth="1"/>
    <col min="11268" max="11268" width="78.33203125" style="506" customWidth="1"/>
    <col min="11269" max="11522" width="8.88671875" style="506"/>
    <col min="11523" max="11523" width="10.77734375" style="506" bestFit="1" customWidth="1"/>
    <col min="11524" max="11524" width="78.33203125" style="506" customWidth="1"/>
    <col min="11525" max="11778" width="8.88671875" style="506"/>
    <col min="11779" max="11779" width="10.77734375" style="506" bestFit="1" customWidth="1"/>
    <col min="11780" max="11780" width="78.33203125" style="506" customWidth="1"/>
    <col min="11781" max="12034" width="8.88671875" style="506"/>
    <col min="12035" max="12035" width="10.77734375" style="506" bestFit="1" customWidth="1"/>
    <col min="12036" max="12036" width="78.33203125" style="506" customWidth="1"/>
    <col min="12037" max="12290" width="8.88671875" style="506"/>
    <col min="12291" max="12291" width="10.77734375" style="506" bestFit="1" customWidth="1"/>
    <col min="12292" max="12292" width="78.33203125" style="506" customWidth="1"/>
    <col min="12293" max="12546" width="8.88671875" style="506"/>
    <col min="12547" max="12547" width="10.77734375" style="506" bestFit="1" customWidth="1"/>
    <col min="12548" max="12548" width="78.33203125" style="506" customWidth="1"/>
    <col min="12549" max="12802" width="8.88671875" style="506"/>
    <col min="12803" max="12803" width="10.77734375" style="506" bestFit="1" customWidth="1"/>
    <col min="12804" max="12804" width="78.33203125" style="506" customWidth="1"/>
    <col min="12805" max="13058" width="8.88671875" style="506"/>
    <col min="13059" max="13059" width="10.77734375" style="506" bestFit="1" customWidth="1"/>
    <col min="13060" max="13060" width="78.33203125" style="506" customWidth="1"/>
    <col min="13061" max="13314" width="8.88671875" style="506"/>
    <col min="13315" max="13315" width="10.77734375" style="506" bestFit="1" customWidth="1"/>
    <col min="13316" max="13316" width="78.33203125" style="506" customWidth="1"/>
    <col min="13317" max="13570" width="8.88671875" style="506"/>
    <col min="13571" max="13571" width="10.77734375" style="506" bestFit="1" customWidth="1"/>
    <col min="13572" max="13572" width="78.33203125" style="506" customWidth="1"/>
    <col min="13573" max="13826" width="8.88671875" style="506"/>
    <col min="13827" max="13827" width="10.77734375" style="506" bestFit="1" customWidth="1"/>
    <col min="13828" max="13828" width="78.33203125" style="506" customWidth="1"/>
    <col min="13829" max="14082" width="8.88671875" style="506"/>
    <col min="14083" max="14083" width="10.77734375" style="506" bestFit="1" customWidth="1"/>
    <col min="14084" max="14084" width="78.33203125" style="506" customWidth="1"/>
    <col min="14085" max="14338" width="8.88671875" style="506"/>
    <col min="14339" max="14339" width="10.77734375" style="506" bestFit="1" customWidth="1"/>
    <col min="14340" max="14340" width="78.33203125" style="506" customWidth="1"/>
    <col min="14341" max="14594" width="8.88671875" style="506"/>
    <col min="14595" max="14595" width="10.77734375" style="506" bestFit="1" customWidth="1"/>
    <col min="14596" max="14596" width="78.33203125" style="506" customWidth="1"/>
    <col min="14597" max="14850" width="8.88671875" style="506"/>
    <col min="14851" max="14851" width="10.77734375" style="506" bestFit="1" customWidth="1"/>
    <col min="14852" max="14852" width="78.33203125" style="506" customWidth="1"/>
    <col min="14853" max="15106" width="8.88671875" style="506"/>
    <col min="15107" max="15107" width="10.77734375" style="506" bestFit="1" customWidth="1"/>
    <col min="15108" max="15108" width="78.33203125" style="506" customWidth="1"/>
    <col min="15109" max="15362" width="8.88671875" style="506"/>
    <col min="15363" max="15363" width="10.77734375" style="506" bestFit="1" customWidth="1"/>
    <col min="15364" max="15364" width="78.33203125" style="506" customWidth="1"/>
    <col min="15365" max="15618" width="8.88671875" style="506"/>
    <col min="15619" max="15619" width="10.77734375" style="506" bestFit="1" customWidth="1"/>
    <col min="15620" max="15620" width="78.33203125" style="506" customWidth="1"/>
    <col min="15621" max="15874" width="8.88671875" style="506"/>
    <col min="15875" max="15875" width="10.77734375" style="506" bestFit="1" customWidth="1"/>
    <col min="15876" max="15876" width="78.33203125" style="506" customWidth="1"/>
    <col min="15877" max="16130" width="8.88671875" style="506"/>
    <col min="16131" max="16131" width="10.77734375" style="506" bestFit="1" customWidth="1"/>
    <col min="16132" max="16132" width="78.33203125" style="506" customWidth="1"/>
    <col min="16133" max="16384" width="8.88671875" style="506"/>
  </cols>
  <sheetData>
    <row r="1" spans="1:4">
      <c r="A1" s="585" t="s">
        <v>620</v>
      </c>
      <c r="B1" s="585"/>
    </row>
    <row r="3" spans="1:4" ht="27.6">
      <c r="A3" s="586" t="s">
        <v>597</v>
      </c>
      <c r="B3" s="586" t="s">
        <v>621</v>
      </c>
      <c r="C3" s="587" t="s">
        <v>622</v>
      </c>
      <c r="D3" s="586" t="s">
        <v>623</v>
      </c>
    </row>
    <row r="4" spans="1:4">
      <c r="A4" s="588">
        <v>279</v>
      </c>
      <c r="B4" s="588">
        <v>1098</v>
      </c>
      <c r="C4" s="589">
        <v>41785</v>
      </c>
      <c r="D4" s="590" t="s">
        <v>624</v>
      </c>
    </row>
    <row r="5" spans="1:4">
      <c r="A5" s="591">
        <v>286</v>
      </c>
      <c r="B5" s="591">
        <v>1104</v>
      </c>
      <c r="C5" s="589">
        <v>41785</v>
      </c>
      <c r="D5" s="592" t="s">
        <v>625</v>
      </c>
    </row>
    <row r="6" spans="1:4" ht="26.4">
      <c r="A6" s="591">
        <v>286</v>
      </c>
      <c r="B6" s="591">
        <v>1105</v>
      </c>
      <c r="C6" s="589">
        <v>41785</v>
      </c>
      <c r="D6" s="593" t="s">
        <v>626</v>
      </c>
    </row>
    <row r="7" spans="1:4">
      <c r="A7" s="591">
        <v>286</v>
      </c>
      <c r="B7" s="591">
        <v>2640</v>
      </c>
      <c r="C7" s="589">
        <v>41785</v>
      </c>
      <c r="D7" s="592" t="s">
        <v>627</v>
      </c>
    </row>
    <row r="8" spans="1:4">
      <c r="A8" s="591">
        <v>1022</v>
      </c>
      <c r="B8" s="591">
        <v>1591</v>
      </c>
      <c r="C8" s="589">
        <v>41785</v>
      </c>
      <c r="D8" s="594" t="s">
        <v>628</v>
      </c>
    </row>
    <row r="9" spans="1:4" ht="26.4">
      <c r="A9" s="591">
        <v>1471</v>
      </c>
      <c r="B9" s="591">
        <v>2473</v>
      </c>
      <c r="C9" s="589">
        <v>41785</v>
      </c>
      <c r="D9" s="595" t="s">
        <v>629</v>
      </c>
    </row>
    <row r="10" spans="1:4" ht="26.4">
      <c r="A10" s="591">
        <v>1472</v>
      </c>
      <c r="B10" s="591">
        <v>2475</v>
      </c>
      <c r="C10" s="589">
        <v>41785</v>
      </c>
      <c r="D10" s="595" t="s">
        <v>630</v>
      </c>
    </row>
    <row r="11" spans="1:4">
      <c r="A11" s="596">
        <v>1542</v>
      </c>
      <c r="B11" s="596">
        <v>2620</v>
      </c>
      <c r="C11" s="589">
        <v>41785</v>
      </c>
      <c r="D11" s="597" t="s">
        <v>631</v>
      </c>
    </row>
    <row r="12" spans="1:4" s="560" customFormat="1" ht="26.4">
      <c r="A12" s="598">
        <v>2097</v>
      </c>
      <c r="B12" s="599">
        <v>2800</v>
      </c>
      <c r="C12" s="589">
        <v>41785</v>
      </c>
      <c r="D12" s="600" t="s">
        <v>632</v>
      </c>
    </row>
    <row r="13" spans="1:4" s="560" customFormat="1">
      <c r="A13" s="598">
        <v>2097</v>
      </c>
      <c r="B13" s="599">
        <v>2801</v>
      </c>
      <c r="C13" s="589">
        <v>41785</v>
      </c>
      <c r="D13" s="600" t="s">
        <v>633</v>
      </c>
    </row>
    <row r="14" spans="1:4" s="560" customFormat="1">
      <c r="A14" s="598">
        <v>2097</v>
      </c>
      <c r="B14" s="599">
        <v>2803</v>
      </c>
      <c r="C14" s="589">
        <v>41785</v>
      </c>
      <c r="D14" s="600" t="s">
        <v>634</v>
      </c>
    </row>
    <row r="15" spans="1:4" ht="26.4">
      <c r="A15" s="591">
        <v>2562</v>
      </c>
      <c r="B15" s="601">
        <v>4024</v>
      </c>
      <c r="C15" s="589">
        <v>41785</v>
      </c>
      <c r="D15" s="602" t="s">
        <v>635</v>
      </c>
    </row>
    <row r="16" spans="1:4" ht="39.6">
      <c r="A16" s="591">
        <v>3104</v>
      </c>
      <c r="B16" s="591">
        <v>5439</v>
      </c>
      <c r="C16" s="589">
        <v>41785</v>
      </c>
      <c r="D16" s="602" t="s">
        <v>636</v>
      </c>
    </row>
    <row r="17" spans="1:4">
      <c r="A17" s="591">
        <v>3105</v>
      </c>
      <c r="B17" s="591">
        <v>5440</v>
      </c>
      <c r="C17" s="589">
        <v>41785</v>
      </c>
      <c r="D17" s="594" t="s">
        <v>637</v>
      </c>
    </row>
    <row r="18" spans="1:4">
      <c r="A18" s="591">
        <v>3106</v>
      </c>
      <c r="B18" s="591">
        <v>5441</v>
      </c>
      <c r="C18" s="589">
        <v>41785</v>
      </c>
      <c r="D18" s="594" t="s">
        <v>638</v>
      </c>
    </row>
    <row r="19" spans="1:4">
      <c r="A19" s="594"/>
      <c r="B19" s="594"/>
      <c r="C19" s="594"/>
      <c r="D19" s="594"/>
    </row>
    <row r="20" spans="1:4">
      <c r="A20" s="594"/>
      <c r="B20" s="594"/>
      <c r="C20" s="594"/>
      <c r="D20" s="594"/>
    </row>
    <row r="21" spans="1:4">
      <c r="A21" s="594"/>
      <c r="B21" s="594"/>
      <c r="C21" s="594"/>
      <c r="D21" s="594"/>
    </row>
    <row r="22" spans="1:4">
      <c r="A22" s="594"/>
      <c r="B22" s="594"/>
      <c r="C22" s="594"/>
      <c r="D22" s="594"/>
    </row>
    <row r="23" spans="1:4">
      <c r="A23" s="594"/>
      <c r="B23" s="594"/>
      <c r="C23" s="594"/>
      <c r="D23" s="594"/>
    </row>
    <row r="24" spans="1:4">
      <c r="A24" s="594"/>
      <c r="B24" s="594"/>
      <c r="C24" s="594"/>
      <c r="D24" s="594"/>
    </row>
    <row r="25" spans="1:4">
      <c r="A25" s="594"/>
      <c r="B25" s="594"/>
      <c r="C25" s="594"/>
      <c r="D25" s="594"/>
    </row>
    <row r="26" spans="1:4">
      <c r="A26" s="594"/>
      <c r="B26" s="594"/>
      <c r="C26" s="594"/>
      <c r="D26" s="594"/>
    </row>
    <row r="27" spans="1:4">
      <c r="A27" s="594"/>
      <c r="B27" s="594"/>
      <c r="C27" s="594"/>
      <c r="D27" s="594"/>
    </row>
    <row r="28" spans="1:4">
      <c r="A28" s="594"/>
      <c r="B28" s="594"/>
      <c r="C28" s="594"/>
      <c r="D28" s="594"/>
    </row>
    <row r="29" spans="1:4">
      <c r="A29" s="594"/>
      <c r="B29" s="594"/>
      <c r="C29" s="594"/>
      <c r="D29" s="594"/>
    </row>
    <row r="30" spans="1:4">
      <c r="A30" s="594"/>
      <c r="B30" s="594"/>
      <c r="C30" s="594"/>
      <c r="D30" s="594"/>
    </row>
    <row r="31" spans="1:4">
      <c r="A31" s="594"/>
      <c r="B31" s="594"/>
      <c r="C31" s="594"/>
      <c r="D31" s="594"/>
    </row>
    <row r="32" spans="1:4">
      <c r="A32" s="594"/>
      <c r="B32" s="594"/>
      <c r="C32" s="594"/>
      <c r="D32" s="594"/>
    </row>
    <row r="33" spans="1:4">
      <c r="A33" s="594"/>
      <c r="B33" s="594"/>
      <c r="C33" s="594"/>
      <c r="D33" s="594"/>
    </row>
    <row r="34" spans="1:4">
      <c r="A34" s="594"/>
      <c r="B34" s="594"/>
      <c r="C34" s="594"/>
      <c r="D34" s="594"/>
    </row>
    <row r="35" spans="1:4">
      <c r="A35" s="594"/>
      <c r="B35" s="594"/>
      <c r="C35" s="594"/>
      <c r="D35" s="594"/>
    </row>
    <row r="36" spans="1:4">
      <c r="A36" s="594"/>
      <c r="B36" s="594"/>
      <c r="C36" s="594"/>
      <c r="D36" s="594"/>
    </row>
    <row r="37" spans="1:4">
      <c r="A37" s="594"/>
      <c r="B37" s="594"/>
      <c r="C37" s="594"/>
      <c r="D37" s="594"/>
    </row>
    <row r="38" spans="1:4">
      <c r="A38" s="594"/>
      <c r="B38" s="594"/>
      <c r="C38" s="594"/>
      <c r="D38" s="594"/>
    </row>
    <row r="39" spans="1:4">
      <c r="A39" s="594"/>
      <c r="B39" s="594"/>
      <c r="C39" s="594"/>
      <c r="D39" s="594"/>
    </row>
    <row r="40" spans="1:4">
      <c r="A40" s="594"/>
      <c r="B40" s="594"/>
      <c r="C40" s="594"/>
      <c r="D40" s="594"/>
    </row>
    <row r="41" spans="1:4">
      <c r="A41" s="594"/>
      <c r="B41" s="594"/>
      <c r="C41" s="594"/>
      <c r="D41" s="594"/>
    </row>
    <row r="42" spans="1:4">
      <c r="A42" s="594"/>
      <c r="B42" s="594"/>
      <c r="C42" s="594"/>
      <c r="D42" s="594"/>
    </row>
    <row r="43" spans="1:4">
      <c r="A43" s="594"/>
      <c r="B43" s="594"/>
      <c r="C43" s="594"/>
      <c r="D43" s="594"/>
    </row>
    <row r="44" spans="1:4">
      <c r="A44" s="594"/>
      <c r="B44" s="594"/>
      <c r="C44" s="594"/>
      <c r="D44" s="594"/>
    </row>
  </sheetData>
  <pageMargins left="0.7" right="0.7" top="0.75" bottom="0.75" header="0.3" footer="0.3"/>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sheetPr>
    <tabColor rgb="FFFF0000"/>
    <pageSetUpPr fitToPage="1"/>
  </sheetPr>
  <dimension ref="A1:BS317"/>
  <sheetViews>
    <sheetView topLeftCell="I84" zoomScale="70" zoomScaleNormal="70" zoomScaleSheetLayoutView="55" workbookViewId="0">
      <selection activeCell="O75" sqref="O75"/>
    </sheetView>
  </sheetViews>
  <sheetFormatPr defaultColWidth="10.88671875" defaultRowHeight="15"/>
  <cols>
    <col min="1" max="1" width="7.33203125" style="371" customWidth="1"/>
    <col min="2" max="2" width="1.77734375" style="371" customWidth="1"/>
    <col min="3" max="3" width="46.88671875" style="371" customWidth="1"/>
    <col min="4" max="4" width="14.88671875" style="371" bestFit="1" customWidth="1"/>
    <col min="5" max="9" width="17.6640625" style="371" customWidth="1"/>
    <col min="10" max="10" width="15.88671875" style="371" customWidth="1"/>
    <col min="11" max="11" width="17.21875" style="371" customWidth="1"/>
    <col min="12" max="12" width="17" style="371" customWidth="1"/>
    <col min="13" max="14" width="15.6640625" style="371" customWidth="1"/>
    <col min="15" max="15" width="17.33203125" style="371" customWidth="1"/>
    <col min="16" max="16" width="18.21875" style="371" customWidth="1"/>
    <col min="17" max="17" width="15.6640625" style="371" customWidth="1"/>
    <col min="18" max="18" width="17" style="371" customWidth="1"/>
    <col min="19" max="19" width="20.88671875" style="371" customWidth="1"/>
    <col min="20" max="20" width="18.88671875" style="371" bestFit="1" customWidth="1"/>
    <col min="21" max="21" width="17.5546875" style="371" customWidth="1"/>
    <col min="22" max="16384" width="10.88671875" style="371"/>
  </cols>
  <sheetData>
    <row r="1" spans="1:69" ht="15.6">
      <c r="A1" s="370"/>
      <c r="R1" s="372"/>
      <c r="S1" s="373"/>
    </row>
    <row r="2" spans="1:69" ht="15.6">
      <c r="A2" s="370"/>
      <c r="N2" s="372"/>
      <c r="S2" s="373"/>
    </row>
    <row r="4" spans="1:69">
      <c r="N4" s="373" t="s">
        <v>640</v>
      </c>
      <c r="S4" s="373"/>
    </row>
    <row r="5" spans="1:69">
      <c r="C5" s="374" t="s">
        <v>473</v>
      </c>
      <c r="D5" s="374"/>
      <c r="E5" s="374"/>
      <c r="F5" s="374"/>
      <c r="G5" s="375" t="s">
        <v>18</v>
      </c>
      <c r="H5" s="374"/>
      <c r="I5" s="374"/>
      <c r="J5" s="374"/>
      <c r="K5" s="376"/>
      <c r="M5" s="377"/>
      <c r="N5" s="378" t="s">
        <v>641</v>
      </c>
      <c r="S5" s="378"/>
      <c r="T5" s="379"/>
      <c r="U5" s="380"/>
      <c r="V5" s="379"/>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row>
    <row r="6" spans="1:69">
      <c r="C6" s="374"/>
      <c r="D6" s="374"/>
      <c r="E6" s="381" t="s">
        <v>5</v>
      </c>
      <c r="F6" s="381"/>
      <c r="G6" s="381" t="s">
        <v>642</v>
      </c>
      <c r="H6" s="381"/>
      <c r="I6" s="381"/>
      <c r="J6" s="381"/>
      <c r="K6" s="376"/>
      <c r="M6" s="377"/>
      <c r="N6" s="376"/>
      <c r="S6" s="376"/>
      <c r="T6" s="379"/>
      <c r="U6" s="382"/>
      <c r="V6" s="379"/>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c r="C7" s="377"/>
      <c r="D7" s="377"/>
      <c r="E7" s="377"/>
      <c r="F7" s="377"/>
      <c r="G7" s="377"/>
      <c r="H7" s="377"/>
      <c r="I7" s="377"/>
      <c r="J7" s="377"/>
      <c r="K7" s="377"/>
      <c r="M7" s="377"/>
      <c r="N7" s="377" t="s">
        <v>476</v>
      </c>
      <c r="S7" s="377"/>
      <c r="T7" s="379"/>
      <c r="U7" s="380"/>
      <c r="V7" s="379"/>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row>
    <row r="8" spans="1:69">
      <c r="A8" s="383"/>
      <c r="C8" s="377"/>
      <c r="D8" s="377"/>
      <c r="E8" s="377"/>
      <c r="F8" s="377"/>
      <c r="G8" s="384" t="s">
        <v>19</v>
      </c>
      <c r="H8" s="377"/>
      <c r="I8" s="377"/>
      <c r="J8" s="377"/>
      <c r="K8" s="377"/>
      <c r="L8" s="377"/>
      <c r="M8" s="377"/>
      <c r="N8" s="377"/>
      <c r="S8" s="377"/>
      <c r="T8" s="379"/>
      <c r="U8" s="380"/>
      <c r="V8" s="379"/>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9">
      <c r="A9" s="383"/>
      <c r="C9" s="377"/>
      <c r="D9" s="377"/>
      <c r="E9" s="377"/>
      <c r="F9" s="377"/>
      <c r="G9" s="385"/>
      <c r="H9" s="377"/>
      <c r="I9" s="377"/>
      <c r="J9" s="377"/>
      <c r="K9" s="377"/>
      <c r="L9" s="377"/>
      <c r="M9" s="377"/>
      <c r="N9" s="377"/>
      <c r="S9" s="377"/>
      <c r="T9" s="379"/>
      <c r="U9" s="380"/>
      <c r="V9" s="379"/>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c r="A10" s="383"/>
      <c r="C10" s="377" t="s">
        <v>643</v>
      </c>
      <c r="D10" s="377"/>
      <c r="E10" s="377"/>
      <c r="F10" s="377"/>
      <c r="G10" s="385"/>
      <c r="H10" s="377"/>
      <c r="I10" s="377"/>
      <c r="J10" s="377"/>
      <c r="K10" s="377"/>
      <c r="L10" s="377"/>
      <c r="M10" s="377"/>
      <c r="N10" s="377"/>
      <c r="S10" s="377"/>
      <c r="T10" s="379"/>
      <c r="U10" s="380"/>
      <c r="V10" s="379"/>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c r="A11" s="383"/>
      <c r="C11" s="377" t="s">
        <v>644</v>
      </c>
      <c r="D11" s="377"/>
      <c r="E11" s="377"/>
      <c r="F11" s="377"/>
      <c r="G11" s="385"/>
      <c r="L11" s="377"/>
      <c r="M11" s="377"/>
      <c r="N11" s="377"/>
      <c r="S11" s="377"/>
      <c r="T11" s="379"/>
      <c r="U11" s="379"/>
      <c r="V11" s="379"/>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c r="A12" s="383"/>
      <c r="C12" s="377"/>
      <c r="D12" s="377"/>
      <c r="E12" s="377"/>
      <c r="F12" s="377"/>
      <c r="G12" s="377"/>
      <c r="L12" s="386"/>
      <c r="M12" s="377"/>
      <c r="N12" s="377"/>
      <c r="S12" s="377"/>
      <c r="T12" s="379"/>
      <c r="U12" s="379"/>
      <c r="V12" s="379"/>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c r="C13" s="387" t="s">
        <v>20</v>
      </c>
      <c r="D13" s="387"/>
      <c r="E13" s="387" t="s">
        <v>21</v>
      </c>
      <c r="F13" s="387"/>
      <c r="G13" s="387" t="s">
        <v>22</v>
      </c>
      <c r="L13" s="388" t="s">
        <v>23</v>
      </c>
      <c r="M13" s="381"/>
      <c r="N13" s="388"/>
      <c r="S13" s="388"/>
      <c r="T13" s="389"/>
      <c r="U13" s="388"/>
      <c r="V13" s="390"/>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ht="15.6">
      <c r="C14" s="391"/>
      <c r="D14" s="391"/>
      <c r="E14" s="392" t="s">
        <v>645</v>
      </c>
      <c r="F14" s="392"/>
      <c r="G14" s="381"/>
      <c r="M14" s="381"/>
      <c r="T14" s="389"/>
      <c r="U14" s="393"/>
      <c r="V14" s="390"/>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ht="15.6">
      <c r="A15" s="383" t="s">
        <v>25</v>
      </c>
      <c r="C15" s="391"/>
      <c r="D15" s="391"/>
      <c r="E15" s="394" t="s">
        <v>478</v>
      </c>
      <c r="F15" s="394"/>
      <c r="G15" s="395" t="s">
        <v>26</v>
      </c>
      <c r="L15" s="395" t="s">
        <v>27</v>
      </c>
      <c r="M15" s="381"/>
      <c r="T15" s="379"/>
      <c r="U15" s="396"/>
      <c r="V15" s="390"/>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ht="15.6">
      <c r="A16" s="383" t="s">
        <v>28</v>
      </c>
      <c r="C16" s="397"/>
      <c r="D16" s="397"/>
      <c r="E16" s="381"/>
      <c r="F16" s="381"/>
      <c r="G16" s="381"/>
      <c r="L16" s="381"/>
      <c r="M16" s="381"/>
      <c r="N16" s="381"/>
      <c r="S16" s="381"/>
      <c r="T16" s="379"/>
      <c r="U16" s="389"/>
      <c r="V16" s="390"/>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ht="15.6">
      <c r="A17" s="398"/>
      <c r="C17" s="391"/>
      <c r="D17" s="391"/>
      <c r="E17" s="381"/>
      <c r="F17" s="381"/>
      <c r="G17" s="381"/>
      <c r="L17" s="381"/>
      <c r="M17" s="381"/>
      <c r="N17" s="381"/>
      <c r="S17" s="381"/>
      <c r="T17" s="379"/>
      <c r="U17" s="389"/>
      <c r="V17" s="390"/>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c r="A18" s="399">
        <v>1</v>
      </c>
      <c r="C18" s="391" t="s">
        <v>479</v>
      </c>
      <c r="D18" s="391"/>
      <c r="E18" s="400" t="s">
        <v>646</v>
      </c>
      <c r="F18" s="400"/>
      <c r="G18" s="401">
        <f>737907395+118088827-6897234</f>
        <v>849098988</v>
      </c>
      <c r="M18" s="381"/>
      <c r="N18" s="381"/>
      <c r="S18" s="381"/>
      <c r="T18" s="379"/>
      <c r="U18" s="389"/>
      <c r="V18" s="390"/>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c r="A19" s="399" t="s">
        <v>552</v>
      </c>
      <c r="C19" s="391" t="s">
        <v>647</v>
      </c>
      <c r="D19" s="391"/>
      <c r="E19" s="400" t="s">
        <v>648</v>
      </c>
      <c r="F19" s="400"/>
      <c r="G19" s="401">
        <v>256552371</v>
      </c>
      <c r="M19" s="381"/>
      <c r="N19" s="381"/>
      <c r="S19" s="381"/>
      <c r="T19" s="379"/>
      <c r="U19" s="389"/>
      <c r="V19" s="390"/>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c r="A20" s="399">
        <v>2</v>
      </c>
      <c r="C20" s="391" t="s">
        <v>481</v>
      </c>
      <c r="D20" s="391"/>
      <c r="E20" s="400" t="s">
        <v>649</v>
      </c>
      <c r="F20" s="400"/>
      <c r="G20" s="604">
        <f>+G18-G19</f>
        <v>592546617</v>
      </c>
      <c r="M20" s="381"/>
      <c r="N20" s="381"/>
      <c r="S20" s="381"/>
      <c r="T20" s="379"/>
      <c r="U20" s="389"/>
      <c r="V20" s="390"/>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c r="A21" s="399"/>
      <c r="E21" s="400"/>
      <c r="F21" s="400"/>
      <c r="M21" s="381"/>
      <c r="N21" s="381"/>
      <c r="S21" s="381"/>
      <c r="T21" s="379"/>
      <c r="U21" s="389"/>
      <c r="V21" s="390"/>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1:69">
      <c r="A22" s="399"/>
      <c r="C22" s="391" t="s">
        <v>650</v>
      </c>
      <c r="D22" s="391"/>
      <c r="E22" s="400"/>
      <c r="F22" s="400"/>
      <c r="G22" s="381"/>
      <c r="L22" s="381"/>
      <c r="M22" s="381"/>
      <c r="N22" s="381"/>
      <c r="S22" s="381"/>
      <c r="T22" s="389"/>
      <c r="U22" s="389"/>
      <c r="V22" s="390"/>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1:69">
      <c r="A23" s="399">
        <v>3</v>
      </c>
      <c r="C23" s="391" t="s">
        <v>484</v>
      </c>
      <c r="D23" s="391"/>
      <c r="E23" s="400" t="s">
        <v>651</v>
      </c>
      <c r="F23" s="400"/>
      <c r="G23" s="401">
        <v>52512070</v>
      </c>
      <c r="M23" s="381"/>
      <c r="N23" s="381"/>
      <c r="S23" s="381"/>
      <c r="T23" s="389"/>
      <c r="U23" s="389"/>
      <c r="V23" s="390"/>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1:69">
      <c r="A24" s="399" t="s">
        <v>652</v>
      </c>
      <c r="C24" s="391" t="s">
        <v>653</v>
      </c>
      <c r="D24" s="391"/>
      <c r="E24" s="400" t="s">
        <v>654</v>
      </c>
      <c r="F24" s="400"/>
      <c r="G24" s="401">
        <v>75518793</v>
      </c>
      <c r="M24" s="381"/>
      <c r="N24" s="381"/>
      <c r="S24" s="381"/>
      <c r="T24" s="389"/>
      <c r="U24" s="389"/>
      <c r="V24" s="390"/>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1:69">
      <c r="A25" s="399" t="s">
        <v>655</v>
      </c>
      <c r="C25" s="391" t="s">
        <v>656</v>
      </c>
      <c r="D25" s="391"/>
      <c r="E25" s="400" t="s">
        <v>711</v>
      </c>
      <c r="F25" s="400"/>
      <c r="G25" s="401">
        <v>0</v>
      </c>
      <c r="M25" s="381"/>
      <c r="N25" s="381"/>
      <c r="S25" s="381"/>
      <c r="T25" s="389"/>
      <c r="U25" s="389"/>
      <c r="V25" s="390"/>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1:69">
      <c r="A26" s="399" t="s">
        <v>658</v>
      </c>
      <c r="C26" s="391" t="s">
        <v>659</v>
      </c>
      <c r="D26" s="391"/>
      <c r="E26" s="400" t="s">
        <v>712</v>
      </c>
      <c r="F26" s="400"/>
      <c r="G26" s="401">
        <v>34020166</v>
      </c>
      <c r="M26" s="381"/>
      <c r="N26" s="381"/>
      <c r="S26" s="381"/>
      <c r="T26" s="389"/>
      <c r="U26" s="389"/>
      <c r="V26" s="390"/>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1:69">
      <c r="A27" s="399" t="s">
        <v>661</v>
      </c>
      <c r="C27" s="391" t="s">
        <v>662</v>
      </c>
      <c r="D27" s="391"/>
      <c r="E27" s="400" t="s">
        <v>663</v>
      </c>
      <c r="F27" s="400"/>
      <c r="G27" s="605">
        <f>+G24-G25-G26</f>
        <v>41498627</v>
      </c>
      <c r="M27" s="381"/>
      <c r="N27" s="381"/>
      <c r="S27" s="381"/>
      <c r="T27" s="389"/>
      <c r="U27" s="389"/>
      <c r="V27" s="390"/>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1:69" ht="15.6">
      <c r="A28" s="399">
        <v>4</v>
      </c>
      <c r="C28" s="391" t="s">
        <v>664</v>
      </c>
      <c r="D28" s="391"/>
      <c r="E28" s="400" t="s">
        <v>665</v>
      </c>
      <c r="F28" s="400"/>
      <c r="G28" s="403">
        <f>IF(G27=0,0,G27/G19)</f>
        <v>0.16175499309651672</v>
      </c>
      <c r="L28" s="404">
        <f>G28</f>
        <v>0.16175499309651672</v>
      </c>
      <c r="M28" s="381"/>
      <c r="N28" s="405"/>
      <c r="S28" s="405"/>
      <c r="T28" s="406"/>
      <c r="U28" s="407"/>
      <c r="V28" s="390"/>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ht="15.6">
      <c r="A29" s="399"/>
      <c r="C29" s="391"/>
      <c r="D29" s="391"/>
      <c r="E29" s="400"/>
      <c r="F29" s="400"/>
      <c r="G29" s="403"/>
      <c r="L29" s="404"/>
      <c r="M29" s="381"/>
      <c r="N29" s="405"/>
      <c r="S29" s="405"/>
      <c r="T29" s="406"/>
      <c r="U29" s="407"/>
      <c r="V29" s="390"/>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ht="15.6">
      <c r="A30" s="399"/>
      <c r="C30" s="391" t="s">
        <v>666</v>
      </c>
      <c r="D30" s="391"/>
      <c r="E30" s="400"/>
      <c r="F30" s="400"/>
      <c r="G30" s="403"/>
      <c r="L30" s="404"/>
      <c r="M30" s="381"/>
      <c r="N30" s="405"/>
      <c r="S30" s="405"/>
      <c r="T30" s="406"/>
      <c r="U30" s="407"/>
      <c r="V30" s="390"/>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1:69" ht="15.6">
      <c r="A31" s="399" t="s">
        <v>667</v>
      </c>
      <c r="C31" s="391" t="s">
        <v>668</v>
      </c>
      <c r="D31" s="391"/>
      <c r="E31" s="400" t="s">
        <v>669</v>
      </c>
      <c r="F31" s="400"/>
      <c r="G31" s="276">
        <f>G23-G27</f>
        <v>11013443</v>
      </c>
      <c r="L31" s="404"/>
      <c r="M31" s="381"/>
      <c r="N31" s="405"/>
      <c r="S31" s="405"/>
      <c r="T31" s="406"/>
      <c r="U31" s="407"/>
      <c r="V31" s="390"/>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row>
    <row r="32" spans="1:69" ht="15.6">
      <c r="A32" s="399" t="s">
        <v>670</v>
      </c>
      <c r="C32" s="391" t="s">
        <v>671</v>
      </c>
      <c r="D32" s="391"/>
      <c r="E32" s="400" t="s">
        <v>672</v>
      </c>
      <c r="F32" s="400"/>
      <c r="G32" s="403">
        <f>IF(G31=0,0,G31/G18)</f>
        <v>1.297074093321143E-2</v>
      </c>
      <c r="L32" s="404">
        <f>G32</f>
        <v>1.297074093321143E-2</v>
      </c>
      <c r="M32" s="381"/>
      <c r="N32" s="405"/>
      <c r="S32" s="405"/>
      <c r="T32" s="406"/>
      <c r="U32" s="407"/>
      <c r="V32" s="390"/>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row>
    <row r="33" spans="1:69" ht="15.6">
      <c r="A33" s="399"/>
      <c r="C33" s="391"/>
      <c r="D33" s="391"/>
      <c r="E33" s="400"/>
      <c r="F33" s="400"/>
      <c r="G33" s="403"/>
      <c r="L33" s="404"/>
      <c r="M33" s="381"/>
      <c r="N33" s="405"/>
      <c r="S33" s="405"/>
      <c r="T33" s="406"/>
      <c r="U33" s="407"/>
      <c r="V33" s="390"/>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row>
    <row r="34" spans="1:69" ht="15.6">
      <c r="A34" s="408"/>
      <c r="B34" s="24"/>
      <c r="C34" s="391" t="s">
        <v>488</v>
      </c>
      <c r="D34" s="391"/>
      <c r="E34" s="409"/>
      <c r="F34" s="409"/>
      <c r="G34" s="381"/>
      <c r="H34" s="24"/>
      <c r="I34" s="24"/>
      <c r="J34" s="24"/>
      <c r="K34" s="24"/>
      <c r="L34" s="381"/>
      <c r="M34" s="381"/>
      <c r="N34" s="405"/>
      <c r="S34" s="405"/>
      <c r="T34" s="406"/>
      <c r="U34" s="407"/>
      <c r="V34" s="390"/>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row>
    <row r="35" spans="1:69" ht="15.6">
      <c r="A35" s="408" t="s">
        <v>489</v>
      </c>
      <c r="B35" s="24"/>
      <c r="C35" s="391" t="s">
        <v>490</v>
      </c>
      <c r="D35" s="391"/>
      <c r="E35" s="400" t="s">
        <v>674</v>
      </c>
      <c r="F35" s="400"/>
      <c r="G35" s="401">
        <v>4333540</v>
      </c>
      <c r="H35" s="24"/>
      <c r="I35" s="24"/>
      <c r="J35" s="24"/>
      <c r="K35" s="24"/>
      <c r="L35" s="24"/>
      <c r="M35" s="381"/>
      <c r="N35" s="405"/>
      <c r="S35" s="405"/>
      <c r="T35" s="406"/>
      <c r="U35" s="407"/>
      <c r="V35" s="390"/>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row>
    <row r="36" spans="1:69" ht="15.6">
      <c r="A36" s="408" t="s">
        <v>492</v>
      </c>
      <c r="B36" s="24"/>
      <c r="C36" s="391" t="s">
        <v>493</v>
      </c>
      <c r="D36" s="391"/>
      <c r="E36" s="400" t="s">
        <v>494</v>
      </c>
      <c r="F36" s="400"/>
      <c r="G36" s="403">
        <f>IF(G35=0,0,G35/G18)</f>
        <v>5.1036923388725081E-3</v>
      </c>
      <c r="H36" s="24"/>
      <c r="I36" s="24"/>
      <c r="J36" s="24"/>
      <c r="K36" s="24"/>
      <c r="L36" s="404">
        <f>G36</f>
        <v>5.1036923388725081E-3</v>
      </c>
      <c r="M36" s="381"/>
      <c r="N36" s="405"/>
      <c r="S36" s="405"/>
      <c r="T36" s="406"/>
      <c r="U36" s="407"/>
      <c r="V36" s="390"/>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row>
    <row r="37" spans="1:69" ht="15.6">
      <c r="A37" s="399"/>
      <c r="C37" s="391"/>
      <c r="D37" s="391"/>
      <c r="E37" s="400"/>
      <c r="F37" s="400"/>
      <c r="G37" s="403"/>
      <c r="L37" s="404"/>
      <c r="M37" s="381"/>
      <c r="N37" s="405"/>
      <c r="S37" s="405"/>
      <c r="T37" s="406"/>
      <c r="U37" s="407"/>
      <c r="V37" s="390"/>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row>
    <row r="38" spans="1:69">
      <c r="A38" s="410"/>
      <c r="C38" s="391" t="s">
        <v>495</v>
      </c>
      <c r="D38" s="391"/>
      <c r="E38" s="409"/>
      <c r="F38" s="409"/>
      <c r="G38" s="381"/>
      <c r="L38" s="381"/>
      <c r="M38" s="381"/>
      <c r="N38" s="381"/>
      <c r="S38" s="381"/>
      <c r="T38" s="389"/>
      <c r="U38" s="381"/>
      <c r="V38" s="390"/>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row>
    <row r="39" spans="1:69" ht="15.6">
      <c r="A39" s="410" t="s">
        <v>496</v>
      </c>
      <c r="C39" s="391" t="s">
        <v>497</v>
      </c>
      <c r="D39" s="391"/>
      <c r="E39" s="400" t="s">
        <v>713</v>
      </c>
      <c r="F39" s="400"/>
      <c r="G39" s="401">
        <v>2132333</v>
      </c>
      <c r="M39" s="381"/>
      <c r="N39" s="411"/>
      <c r="S39" s="411"/>
      <c r="T39" s="389"/>
      <c r="U39" s="412"/>
      <c r="V39" s="390"/>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row>
    <row r="40" spans="1:69" ht="15.6">
      <c r="A40" s="410" t="s">
        <v>499</v>
      </c>
      <c r="C40" s="391" t="s">
        <v>500</v>
      </c>
      <c r="D40" s="391"/>
      <c r="E40" s="400" t="s">
        <v>501</v>
      </c>
      <c r="F40" s="400"/>
      <c r="G40" s="403">
        <f>IF(G39=0,0,G39/G18)</f>
        <v>2.5112890606813444E-3</v>
      </c>
      <c r="L40" s="404">
        <f>G40</f>
        <v>2.5112890606813444E-3</v>
      </c>
      <c r="M40" s="381"/>
      <c r="N40" s="405"/>
      <c r="S40" s="405"/>
      <c r="T40" s="389"/>
      <c r="U40" s="407"/>
      <c r="V40" s="390"/>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row>
    <row r="41" spans="1:69">
      <c r="A41" s="410"/>
      <c r="C41" s="391"/>
      <c r="D41" s="391"/>
      <c r="E41" s="400"/>
      <c r="F41" s="400"/>
      <c r="G41" s="381"/>
      <c r="L41" s="381"/>
      <c r="M41" s="381"/>
      <c r="V41" s="390"/>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row>
    <row r="42" spans="1:69" ht="15.6">
      <c r="A42" s="413" t="s">
        <v>502</v>
      </c>
      <c r="B42" s="414"/>
      <c r="C42" s="397" t="s">
        <v>675</v>
      </c>
      <c r="D42" s="397"/>
      <c r="E42" s="392" t="s">
        <v>676</v>
      </c>
      <c r="F42" s="392"/>
      <c r="G42" s="415"/>
      <c r="L42" s="416">
        <f>L32+L36+L40</f>
        <v>2.0585722332765285E-2</v>
      </c>
      <c r="M42" s="381"/>
      <c r="V42" s="390"/>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c r="A43" s="410"/>
      <c r="C43" s="391"/>
      <c r="D43" s="391"/>
      <c r="E43" s="400"/>
      <c r="F43" s="400"/>
      <c r="G43" s="381"/>
      <c r="L43" s="381"/>
      <c r="M43" s="381"/>
      <c r="N43" s="381"/>
      <c r="S43" s="381"/>
      <c r="T43" s="389"/>
      <c r="U43" s="417"/>
      <c r="V43" s="390"/>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row>
    <row r="44" spans="1:69">
      <c r="A44" s="408"/>
      <c r="B44" s="418"/>
      <c r="C44" s="381" t="s">
        <v>505</v>
      </c>
      <c r="D44" s="381"/>
      <c r="E44" s="400"/>
      <c r="F44" s="400"/>
      <c r="G44" s="381"/>
      <c r="L44" s="381"/>
      <c r="M44" s="419"/>
      <c r="N44" s="418"/>
      <c r="S44" s="418"/>
      <c r="V44" s="389" t="s">
        <v>5</v>
      </c>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row>
    <row r="45" spans="1:69">
      <c r="A45" s="410" t="s">
        <v>506</v>
      </c>
      <c r="B45" s="418"/>
      <c r="C45" s="381" t="s">
        <v>29</v>
      </c>
      <c r="D45" s="381"/>
      <c r="E45" s="400" t="s">
        <v>714</v>
      </c>
      <c r="F45" s="400"/>
      <c r="G45" s="401">
        <f>'[4]GRE Non-Levelized RUS Form 12'!$J$196</f>
        <v>0</v>
      </c>
      <c r="L45" s="381"/>
      <c r="M45" s="419"/>
      <c r="N45" s="418"/>
      <c r="S45" s="418"/>
      <c r="V45" s="389"/>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row>
    <row r="46" spans="1:69" ht="15.6">
      <c r="A46" s="410" t="s">
        <v>508</v>
      </c>
      <c r="B46" s="418"/>
      <c r="C46" s="381" t="s">
        <v>509</v>
      </c>
      <c r="D46" s="381"/>
      <c r="E46" s="400" t="s">
        <v>510</v>
      </c>
      <c r="F46" s="400"/>
      <c r="G46" s="403">
        <f>IF(G45=0,0,G45/G20)</f>
        <v>0</v>
      </c>
      <c r="L46" s="404">
        <f>G46</f>
        <v>0</v>
      </c>
      <c r="M46" s="419"/>
      <c r="N46" s="418"/>
      <c r="S46" s="418"/>
      <c r="T46" s="389"/>
      <c r="U46" s="389"/>
      <c r="V46" s="389"/>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row>
    <row r="47" spans="1:69">
      <c r="A47" s="410"/>
      <c r="C47" s="381"/>
      <c r="D47" s="381"/>
      <c r="E47" s="400"/>
      <c r="F47" s="400"/>
      <c r="G47" s="381"/>
      <c r="L47" s="381"/>
      <c r="M47" s="381"/>
      <c r="T47" s="379"/>
      <c r="U47" s="389"/>
      <c r="V47" s="390"/>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row>
    <row r="48" spans="1:69">
      <c r="A48" s="410"/>
      <c r="C48" s="391" t="s">
        <v>30</v>
      </c>
      <c r="D48" s="391"/>
      <c r="E48" s="420"/>
      <c r="F48" s="420"/>
      <c r="M48" s="381"/>
      <c r="T48" s="389"/>
      <c r="U48" s="389"/>
      <c r="V48" s="390"/>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row>
    <row r="49" spans="1:69">
      <c r="A49" s="410" t="s">
        <v>511</v>
      </c>
      <c r="C49" s="391" t="s">
        <v>512</v>
      </c>
      <c r="D49" s="391"/>
      <c r="E49" s="400" t="s">
        <v>715</v>
      </c>
      <c r="F49" s="400"/>
      <c r="G49" s="401">
        <v>44115844</v>
      </c>
      <c r="L49" s="381"/>
      <c r="M49" s="381"/>
      <c r="T49" s="389"/>
      <c r="U49" s="389"/>
      <c r="V49" s="390"/>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row>
    <row r="50" spans="1:69" ht="15.6">
      <c r="A50" s="410" t="s">
        <v>514</v>
      </c>
      <c r="B50" s="418"/>
      <c r="C50" s="381" t="s">
        <v>515</v>
      </c>
      <c r="D50" s="381"/>
      <c r="E50" s="400" t="s">
        <v>516</v>
      </c>
      <c r="F50" s="400"/>
      <c r="G50" s="421">
        <f>IF(G49=0,0,G49/G20)</f>
        <v>7.4451262962826101E-2</v>
      </c>
      <c r="L50" s="404">
        <f>G50</f>
        <v>7.4451262962826101E-2</v>
      </c>
      <c r="M50" s="381"/>
      <c r="U50" s="422"/>
      <c r="V50" s="389"/>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row>
    <row r="51" spans="1:69">
      <c r="A51" s="410"/>
      <c r="C51" s="391"/>
      <c r="D51" s="391"/>
      <c r="E51" s="400"/>
      <c r="F51" s="400"/>
      <c r="G51" s="381"/>
      <c r="L51" s="381"/>
      <c r="M51" s="381"/>
      <c r="N51" s="420"/>
      <c r="S51" s="420"/>
      <c r="T51" s="389"/>
      <c r="U51" s="389"/>
      <c r="V51" s="390"/>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row>
    <row r="52" spans="1:69" ht="15.6">
      <c r="A52" s="413" t="s">
        <v>517</v>
      </c>
      <c r="B52" s="414"/>
      <c r="C52" s="397" t="s">
        <v>518</v>
      </c>
      <c r="D52" s="397"/>
      <c r="E52" s="392" t="s">
        <v>519</v>
      </c>
      <c r="F52" s="392"/>
      <c r="G52" s="415"/>
      <c r="L52" s="416">
        <f>L46+L50</f>
        <v>7.4451262962826101E-2</v>
      </c>
      <c r="M52" s="381"/>
      <c r="N52" s="420"/>
      <c r="S52" s="420"/>
      <c r="T52" s="389"/>
      <c r="U52" s="389"/>
      <c r="V52" s="390"/>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row>
    <row r="53" spans="1:69">
      <c r="M53" s="423"/>
      <c r="N53" s="423"/>
      <c r="S53" s="423"/>
      <c r="T53" s="389"/>
      <c r="U53" s="389"/>
      <c r="V53" s="390"/>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row>
    <row r="54" spans="1:69" ht="15.6">
      <c r="A54" s="424" t="s">
        <v>520</v>
      </c>
      <c r="B54" s="414"/>
      <c r="C54" s="415" t="s">
        <v>521</v>
      </c>
      <c r="D54" s="24"/>
      <c r="E54" s="400" t="s">
        <v>677</v>
      </c>
      <c r="F54" s="400"/>
      <c r="G54" s="425">
        <v>3.4199999999999999E-3</v>
      </c>
      <c r="L54" s="426">
        <f>G54</f>
        <v>3.4199999999999999E-3</v>
      </c>
      <c r="M54" s="423"/>
      <c r="N54" s="423"/>
      <c r="S54" s="423"/>
      <c r="T54" s="389"/>
      <c r="U54" s="389"/>
      <c r="V54" s="390"/>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row>
    <row r="55" spans="1:69" ht="15.6">
      <c r="A55" s="414"/>
      <c r="B55" s="414"/>
      <c r="C55" s="427"/>
      <c r="M55" s="423"/>
      <c r="N55" s="423"/>
      <c r="S55" s="423"/>
      <c r="T55" s="389"/>
      <c r="U55" s="389"/>
      <c r="V55" s="390"/>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row>
    <row r="56" spans="1:69">
      <c r="M56" s="377"/>
      <c r="N56" s="377"/>
      <c r="S56" s="377"/>
      <c r="T56" s="390"/>
      <c r="U56" s="390"/>
      <c r="V56" s="390"/>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row>
    <row r="57" spans="1:69" ht="15.6">
      <c r="A57" s="429"/>
      <c r="B57" s="24"/>
      <c r="C57" s="408"/>
      <c r="D57" s="408"/>
      <c r="E57" s="409"/>
      <c r="F57" s="409"/>
      <c r="G57" s="409"/>
      <c r="H57" s="409"/>
      <c r="I57" s="409"/>
      <c r="J57" s="409"/>
      <c r="K57" s="381"/>
      <c r="L57" s="428"/>
      <c r="M57" s="428"/>
      <c r="N57" s="403"/>
      <c r="O57" s="428"/>
      <c r="Q57" s="381"/>
      <c r="R57" s="430"/>
      <c r="S57" s="431"/>
      <c r="T57" s="432"/>
      <c r="U57" s="389"/>
      <c r="V57" s="389"/>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row>
    <row r="58" spans="1:69" ht="15.6">
      <c r="A58" s="429"/>
      <c r="B58" s="24"/>
      <c r="C58" s="408"/>
      <c r="D58" s="408"/>
      <c r="E58" s="409"/>
      <c r="F58" s="409"/>
      <c r="G58" s="409"/>
      <c r="H58" s="409"/>
      <c r="I58" s="409"/>
      <c r="J58" s="409"/>
      <c r="K58" s="381"/>
      <c r="L58" s="428"/>
      <c r="M58" s="428"/>
      <c r="N58" s="403"/>
      <c r="O58" s="428"/>
      <c r="Q58" s="381"/>
      <c r="R58" s="405"/>
      <c r="S58" s="405"/>
      <c r="T58" s="432"/>
      <c r="U58" s="389"/>
      <c r="V58" s="389"/>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row>
    <row r="59" spans="1:69" ht="15.6">
      <c r="A59" s="433"/>
      <c r="B59" s="24"/>
      <c r="C59" s="408"/>
      <c r="D59" s="408"/>
      <c r="E59" s="409"/>
      <c r="F59" s="409"/>
      <c r="G59" s="409"/>
      <c r="H59" s="409"/>
      <c r="I59" s="409"/>
      <c r="J59" s="409"/>
      <c r="K59" s="381"/>
      <c r="L59" s="428"/>
      <c r="M59" s="428"/>
      <c r="N59" s="403"/>
      <c r="O59" s="428"/>
      <c r="Q59" s="381"/>
      <c r="R59" s="405"/>
      <c r="S59" s="405"/>
      <c r="T59" s="432"/>
      <c r="U59" s="389"/>
      <c r="V59" s="389"/>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row>
    <row r="60" spans="1:69">
      <c r="A60" s="383"/>
      <c r="C60" s="428"/>
      <c r="D60" s="428"/>
      <c r="E60" s="428"/>
      <c r="F60" s="428"/>
      <c r="G60" s="428"/>
      <c r="H60" s="428"/>
      <c r="I60" s="428"/>
      <c r="J60" s="428"/>
      <c r="K60" s="381"/>
      <c r="L60" s="428"/>
      <c r="M60" s="428"/>
      <c r="N60" s="428"/>
      <c r="O60" s="428"/>
      <c r="Q60" s="381"/>
      <c r="R60" s="381"/>
      <c r="S60" s="381"/>
      <c r="T60" s="389"/>
      <c r="U60" s="389"/>
      <c r="V60" s="389" t="s">
        <v>5</v>
      </c>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row>
    <row r="61" spans="1:69" ht="15.6">
      <c r="A61" s="370"/>
      <c r="R61" s="372"/>
      <c r="S61" s="373"/>
    </row>
    <row r="62" spans="1:69" ht="15.6">
      <c r="A62" s="370"/>
      <c r="R62" s="372"/>
      <c r="S62" s="373"/>
    </row>
    <row r="64" spans="1:69">
      <c r="A64" s="383"/>
      <c r="C64" s="428"/>
      <c r="D64" s="428"/>
      <c r="E64" s="428"/>
      <c r="F64" s="428"/>
      <c r="G64" s="428"/>
      <c r="H64" s="428"/>
      <c r="I64" s="428"/>
      <c r="J64" s="428"/>
      <c r="K64" s="381"/>
      <c r="L64" s="428"/>
      <c r="M64" s="428"/>
      <c r="N64" s="428"/>
      <c r="O64" s="428"/>
      <c r="Q64" s="381"/>
      <c r="S64" s="373"/>
      <c r="T64" s="389"/>
      <c r="V64" s="390"/>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row>
    <row r="65" spans="1:71">
      <c r="A65" s="383"/>
      <c r="C65" s="391" t="str">
        <f>C5</f>
        <v>Formula Rate calculation</v>
      </c>
      <c r="D65" s="391"/>
      <c r="E65" s="428"/>
      <c r="F65" s="428"/>
      <c r="G65" s="428"/>
      <c r="H65" s="428"/>
      <c r="I65" s="428"/>
      <c r="J65" s="428"/>
      <c r="K65" s="428" t="str">
        <f>G5</f>
        <v xml:space="preserve">     Rate Formula Template</v>
      </c>
      <c r="L65" s="428"/>
      <c r="M65" s="428"/>
      <c r="N65" s="428"/>
      <c r="O65" s="428"/>
      <c r="Q65" s="381"/>
      <c r="S65" s="434"/>
      <c r="T65" s="389"/>
      <c r="U65" s="373" t="str">
        <f>+N4</f>
        <v>Attachment MM - GRE</v>
      </c>
      <c r="V65" s="390"/>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row>
    <row r="66" spans="1:71">
      <c r="A66" s="383"/>
      <c r="C66" s="391"/>
      <c r="D66" s="391"/>
      <c r="E66" s="428"/>
      <c r="F66" s="428"/>
      <c r="G66" s="428"/>
      <c r="H66" s="428"/>
      <c r="I66" s="428"/>
      <c r="J66" s="428"/>
      <c r="K66" s="428" t="str">
        <f>G6</f>
        <v xml:space="preserve"> Utilizing Attachment O-GRE Data</v>
      </c>
      <c r="L66" s="428"/>
      <c r="M66" s="428"/>
      <c r="N66" s="428"/>
      <c r="O66" s="428"/>
      <c r="P66" s="381"/>
      <c r="Q66" s="381"/>
      <c r="T66" s="389"/>
      <c r="U66" s="434" t="str">
        <f>N5</f>
        <v>For the 12 months ended 12/31/13</v>
      </c>
      <c r="V66" s="390"/>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row>
    <row r="67" spans="1:71" ht="14.25" customHeight="1">
      <c r="A67" s="383"/>
      <c r="C67" s="428"/>
      <c r="D67" s="428"/>
      <c r="E67" s="428"/>
      <c r="F67" s="428"/>
      <c r="G67" s="428"/>
      <c r="H67" s="428"/>
      <c r="I67" s="428"/>
      <c r="J67" s="428"/>
      <c r="K67" s="428"/>
      <c r="L67" s="428"/>
      <c r="M67" s="428"/>
      <c r="N67" s="428"/>
      <c r="O67" s="428"/>
      <c r="Q67" s="381"/>
      <c r="S67" s="428"/>
      <c r="T67" s="389"/>
      <c r="U67" s="434" t="s">
        <v>523</v>
      </c>
      <c r="V67" s="390"/>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row>
    <row r="68" spans="1:71">
      <c r="A68" s="383"/>
      <c r="E68" s="428"/>
      <c r="F68" s="428"/>
      <c r="G68" s="428"/>
      <c r="H68" s="428"/>
      <c r="I68" s="428"/>
      <c r="J68" s="428"/>
      <c r="K68" s="428" t="str">
        <f>G8</f>
        <v>Great River Energy</v>
      </c>
      <c r="L68" s="428"/>
      <c r="M68" s="428"/>
      <c r="N68" s="428"/>
      <c r="O68" s="428"/>
      <c r="P68" s="428"/>
      <c r="Q68" s="381"/>
      <c r="R68" s="381"/>
      <c r="S68" s="381"/>
      <c r="T68" s="389"/>
      <c r="U68" s="379"/>
      <c r="V68" s="390"/>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row>
    <row r="69" spans="1:71">
      <c r="A69" s="383"/>
      <c r="E69" s="391"/>
      <c r="F69" s="391"/>
      <c r="G69" s="391"/>
      <c r="H69" s="391"/>
      <c r="I69" s="391"/>
      <c r="J69" s="391"/>
      <c r="K69" s="391"/>
      <c r="L69" s="391"/>
      <c r="M69" s="391"/>
      <c r="N69" s="391"/>
      <c r="O69" s="391"/>
      <c r="P69" s="391"/>
      <c r="Q69" s="391"/>
      <c r="R69" s="391"/>
      <c r="S69" s="391"/>
      <c r="T69" s="389"/>
      <c r="U69" s="379"/>
      <c r="V69" s="390"/>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row>
    <row r="70" spans="1:71" ht="15.6">
      <c r="A70" s="383"/>
      <c r="C70" s="428"/>
      <c r="D70" s="428"/>
      <c r="E70" s="397"/>
      <c r="F70" s="397"/>
      <c r="G70" s="397"/>
      <c r="H70" s="397"/>
      <c r="I70" s="397"/>
      <c r="J70" s="397"/>
      <c r="K70" s="411" t="s">
        <v>678</v>
      </c>
      <c r="L70" s="377"/>
      <c r="M70" s="377"/>
      <c r="N70" s="377"/>
      <c r="O70" s="377"/>
      <c r="P70" s="377"/>
      <c r="Q70" s="381"/>
      <c r="R70" s="381"/>
      <c r="S70" s="381"/>
      <c r="T70" s="389"/>
      <c r="U70" s="379"/>
      <c r="V70" s="390"/>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row>
    <row r="71" spans="1:71" ht="15.6">
      <c r="A71" s="383"/>
      <c r="C71" s="428"/>
      <c r="D71" s="428"/>
      <c r="E71" s="397"/>
      <c r="F71" s="397"/>
      <c r="G71" s="397"/>
      <c r="H71" s="397"/>
      <c r="I71" s="397"/>
      <c r="J71" s="397"/>
      <c r="L71" s="377"/>
      <c r="M71" s="377"/>
      <c r="N71" s="377"/>
      <c r="O71" s="377"/>
      <c r="P71" s="377"/>
      <c r="Q71" s="381"/>
      <c r="R71" s="381"/>
      <c r="S71" s="381"/>
      <c r="T71" s="389"/>
      <c r="U71" s="379"/>
      <c r="V71" s="390"/>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row>
    <row r="72" spans="1:71" ht="15.6">
      <c r="A72" s="383"/>
      <c r="C72" s="435">
        <v>-1</v>
      </c>
      <c r="D72" s="435">
        <v>-2</v>
      </c>
      <c r="E72" s="435">
        <v>-3</v>
      </c>
      <c r="F72" s="435">
        <v>-4</v>
      </c>
      <c r="G72" s="608" t="s">
        <v>303</v>
      </c>
      <c r="H72" s="608" t="s">
        <v>679</v>
      </c>
      <c r="I72" s="608" t="s">
        <v>680</v>
      </c>
      <c r="J72" s="435">
        <v>-8</v>
      </c>
      <c r="K72" s="435">
        <v>-9</v>
      </c>
      <c r="L72" s="435">
        <v>-10</v>
      </c>
      <c r="M72" s="435">
        <v>-11</v>
      </c>
      <c r="N72" s="435">
        <v>-12</v>
      </c>
      <c r="O72" s="435" t="s">
        <v>681</v>
      </c>
      <c r="P72" s="435" t="s">
        <v>682</v>
      </c>
      <c r="Q72" s="435">
        <v>-13</v>
      </c>
      <c r="R72" s="435">
        <v>-14</v>
      </c>
      <c r="S72" s="435" t="s">
        <v>683</v>
      </c>
      <c r="T72" s="435">
        <v>-15</v>
      </c>
      <c r="U72" s="435">
        <v>-16</v>
      </c>
      <c r="V72" s="379"/>
      <c r="W72" s="389"/>
      <c r="X72" s="390"/>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row>
    <row r="73" spans="1:71" ht="119.25" customHeight="1">
      <c r="A73" s="436" t="s">
        <v>528</v>
      </c>
      <c r="B73" s="437"/>
      <c r="C73" s="437" t="s">
        <v>529</v>
      </c>
      <c r="D73" s="438" t="s">
        <v>530</v>
      </c>
      <c r="E73" s="439" t="s">
        <v>531</v>
      </c>
      <c r="F73" s="438" t="s">
        <v>684</v>
      </c>
      <c r="G73" s="438" t="s">
        <v>685</v>
      </c>
      <c r="H73" s="439" t="s">
        <v>686</v>
      </c>
      <c r="I73" s="439" t="s">
        <v>687</v>
      </c>
      <c r="J73" s="439" t="s">
        <v>675</v>
      </c>
      <c r="K73" s="440" t="s">
        <v>532</v>
      </c>
      <c r="L73" s="439" t="s">
        <v>533</v>
      </c>
      <c r="M73" s="439" t="s">
        <v>518</v>
      </c>
      <c r="N73" s="440" t="s">
        <v>534</v>
      </c>
      <c r="O73" s="441" t="s">
        <v>521</v>
      </c>
      <c r="P73" s="440" t="s">
        <v>535</v>
      </c>
      <c r="Q73" s="439" t="s">
        <v>536</v>
      </c>
      <c r="R73" s="441" t="s">
        <v>537</v>
      </c>
      <c r="S73" s="441" t="s">
        <v>538</v>
      </c>
      <c r="T73" s="442" t="s">
        <v>539</v>
      </c>
      <c r="U73" s="441" t="s">
        <v>688</v>
      </c>
      <c r="V73" s="379"/>
      <c r="W73" s="389"/>
      <c r="X73" s="390"/>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row>
    <row r="74" spans="1:71" s="453" customFormat="1" ht="48" customHeight="1">
      <c r="A74" s="443"/>
      <c r="B74" s="444"/>
      <c r="C74" s="444"/>
      <c r="D74" s="444"/>
      <c r="E74" s="445" t="s">
        <v>31</v>
      </c>
      <c r="F74" s="445"/>
      <c r="G74" s="609" t="s">
        <v>689</v>
      </c>
      <c r="H74" s="610" t="s">
        <v>690</v>
      </c>
      <c r="I74" s="611" t="s">
        <v>691</v>
      </c>
      <c r="J74" s="610" t="s">
        <v>692</v>
      </c>
      <c r="K74" s="612" t="s">
        <v>693</v>
      </c>
      <c r="L74" s="610" t="s">
        <v>694</v>
      </c>
      <c r="M74" s="445" t="s">
        <v>543</v>
      </c>
      <c r="N74" s="613" t="s">
        <v>695</v>
      </c>
      <c r="O74" s="447" t="s">
        <v>545</v>
      </c>
      <c r="P74" s="446" t="s">
        <v>696</v>
      </c>
      <c r="Q74" s="445" t="s">
        <v>547</v>
      </c>
      <c r="R74" s="446" t="s">
        <v>697</v>
      </c>
      <c r="S74" s="446" t="s">
        <v>698</v>
      </c>
      <c r="T74" s="448" t="s">
        <v>550</v>
      </c>
      <c r="U74" s="449" t="s">
        <v>699</v>
      </c>
      <c r="V74" s="450"/>
      <c r="W74" s="451"/>
      <c r="X74" s="450"/>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2"/>
      <c r="AU74" s="452"/>
      <c r="AV74" s="452"/>
      <c r="AW74" s="452"/>
      <c r="AX74" s="452"/>
      <c r="AY74" s="452"/>
      <c r="AZ74" s="452"/>
      <c r="BA74" s="452"/>
      <c r="BB74" s="452"/>
      <c r="BC74" s="452"/>
      <c r="BD74" s="452"/>
      <c r="BE74" s="452"/>
      <c r="BF74" s="452"/>
      <c r="BG74" s="452"/>
      <c r="BH74" s="452"/>
      <c r="BI74" s="452"/>
      <c r="BJ74" s="452"/>
      <c r="BK74" s="452"/>
      <c r="BL74" s="452"/>
      <c r="BM74" s="452"/>
      <c r="BN74" s="452"/>
      <c r="BO74" s="452"/>
      <c r="BP74" s="452"/>
      <c r="BQ74" s="452"/>
      <c r="BR74" s="452"/>
      <c r="BS74" s="452"/>
    </row>
    <row r="75" spans="1:71">
      <c r="A75" s="454"/>
      <c r="B75" s="377"/>
      <c r="C75" s="377"/>
      <c r="D75" s="377"/>
      <c r="E75" s="377"/>
      <c r="F75" s="377"/>
      <c r="G75" s="377"/>
      <c r="H75" s="377"/>
      <c r="I75" s="377"/>
      <c r="J75" s="377"/>
      <c r="K75" s="455"/>
      <c r="L75" s="377"/>
      <c r="M75" s="377"/>
      <c r="N75" s="455"/>
      <c r="O75" s="455"/>
      <c r="P75" s="455"/>
      <c r="Q75" s="377"/>
      <c r="R75" s="455"/>
      <c r="S75" s="455"/>
      <c r="T75" s="381"/>
      <c r="U75" s="456"/>
      <c r="V75" s="379"/>
      <c r="W75" s="389"/>
      <c r="X75" s="390"/>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row>
    <row r="76" spans="1:71" ht="15.6">
      <c r="A76" s="478" t="s">
        <v>552</v>
      </c>
      <c r="C76" s="631" t="s">
        <v>700</v>
      </c>
      <c r="D76" s="615" t="s">
        <v>701</v>
      </c>
      <c r="E76" s="463">
        <f>'Forward Rate TO Support Data'!C23+'Forward Rate TO Support Data'!D23-'Forward Rate TO Support Data'!E23</f>
        <v>52773116.796923071</v>
      </c>
      <c r="F76" s="463">
        <f>'Forward Rate TO Support Data'!C39</f>
        <v>5731.5399999999991</v>
      </c>
      <c r="G76" s="404">
        <f>$L$28</f>
        <v>0.16175499309651672</v>
      </c>
      <c r="H76" s="616">
        <f>F76*G76</f>
        <v>927.10521313240929</v>
      </c>
      <c r="I76" s="404">
        <f>$L$42</f>
        <v>2.0585722332765285E-2</v>
      </c>
      <c r="J76" s="371">
        <f>E76*I76</f>
        <v>1086372.72901605</v>
      </c>
      <c r="K76" s="462">
        <f>+H76+J76</f>
        <v>1087299.8342291825</v>
      </c>
      <c r="L76" s="463">
        <f>E76-F76</f>
        <v>52767385.256923072</v>
      </c>
      <c r="M76" s="404">
        <f>$L$52</f>
        <v>7.4451262962826101E-2</v>
      </c>
      <c r="N76" s="464">
        <f>L76*M76</f>
        <v>3928598.4756239327</v>
      </c>
      <c r="O76" s="465">
        <f>L$54</f>
        <v>3.4199999999999999E-3</v>
      </c>
      <c r="P76" s="466">
        <f>O76*L76</f>
        <v>180464.4575786769</v>
      </c>
      <c r="Q76" s="467">
        <f>'Forward Rate TO Support Data'!C61</f>
        <v>47104.119999999995</v>
      </c>
      <c r="R76" s="466">
        <f>K76+N76+P76+Q76</f>
        <v>5243466.887431792</v>
      </c>
      <c r="S76" s="466">
        <f>+R76-P76</f>
        <v>5063002.4298531152</v>
      </c>
      <c r="T76" s="617">
        <v>0</v>
      </c>
      <c r="U76" s="469">
        <f>R76+T76</f>
        <v>5243466.887431792</v>
      </c>
      <c r="V76" s="470"/>
      <c r="W76" s="470"/>
      <c r="X76" s="470"/>
      <c r="Y76" s="470"/>
      <c r="Z76" s="470"/>
      <c r="AA76" s="470"/>
    </row>
    <row r="77" spans="1:71" ht="15.6">
      <c r="A77" s="478"/>
      <c r="E77" s="616"/>
      <c r="F77" s="616"/>
      <c r="G77" s="404"/>
      <c r="H77" s="616"/>
      <c r="I77" s="404"/>
      <c r="K77" s="462"/>
      <c r="L77" s="616"/>
      <c r="M77" s="404"/>
      <c r="N77" s="464"/>
      <c r="O77" s="465"/>
      <c r="P77" s="466"/>
      <c r="Q77" s="618"/>
      <c r="R77" s="466"/>
      <c r="S77" s="466"/>
      <c r="T77" s="619"/>
      <c r="U77" s="469"/>
      <c r="V77" s="470"/>
      <c r="W77" s="470"/>
      <c r="X77" s="470"/>
      <c r="Y77" s="470"/>
      <c r="Z77" s="470"/>
      <c r="AA77" s="470"/>
    </row>
    <row r="78" spans="1:71">
      <c r="A78" s="478"/>
      <c r="K78" s="462"/>
      <c r="N78" s="464"/>
      <c r="O78" s="620"/>
      <c r="P78" s="621"/>
      <c r="Q78" s="422"/>
      <c r="R78" s="464"/>
      <c r="S78" s="621"/>
      <c r="T78" s="422"/>
      <c r="U78" s="464"/>
      <c r="V78" s="470"/>
      <c r="W78" s="470"/>
      <c r="X78" s="470"/>
      <c r="Y78" s="470"/>
      <c r="Z78" s="470"/>
      <c r="AA78" s="470"/>
    </row>
    <row r="79" spans="1:71">
      <c r="A79" s="478"/>
      <c r="K79" s="462"/>
      <c r="N79" s="464"/>
      <c r="O79" s="620"/>
      <c r="P79" s="621"/>
      <c r="Q79" s="422"/>
      <c r="R79" s="464"/>
      <c r="S79" s="621"/>
      <c r="T79" s="422"/>
      <c r="U79" s="464"/>
      <c r="V79" s="470"/>
      <c r="W79" s="470"/>
      <c r="X79" s="470"/>
      <c r="Y79" s="470"/>
      <c r="Z79" s="470"/>
      <c r="AA79" s="470"/>
    </row>
    <row r="80" spans="1:71">
      <c r="A80" s="478"/>
      <c r="K80" s="462"/>
      <c r="N80" s="464"/>
      <c r="O80" s="620"/>
      <c r="P80" s="621"/>
      <c r="Q80" s="422"/>
      <c r="R80" s="464"/>
      <c r="S80" s="621"/>
      <c r="T80" s="422"/>
      <c r="U80" s="464"/>
      <c r="V80" s="470"/>
      <c r="W80" s="470"/>
      <c r="X80" s="470"/>
      <c r="Y80" s="470"/>
      <c r="Z80" s="470"/>
      <c r="AA80" s="470"/>
    </row>
    <row r="81" spans="1:27">
      <c r="A81" s="478"/>
      <c r="K81" s="462"/>
      <c r="N81" s="464"/>
      <c r="O81" s="620"/>
      <c r="P81" s="621"/>
      <c r="Q81" s="422"/>
      <c r="R81" s="464"/>
      <c r="S81" s="621"/>
      <c r="T81" s="422"/>
      <c r="U81" s="464"/>
      <c r="V81" s="470"/>
      <c r="W81" s="470"/>
      <c r="X81" s="470"/>
      <c r="Y81" s="470"/>
      <c r="Z81" s="470"/>
      <c r="AA81" s="470"/>
    </row>
    <row r="82" spans="1:27">
      <c r="A82" s="478"/>
      <c r="K82" s="462"/>
      <c r="N82" s="464"/>
      <c r="O82" s="620"/>
      <c r="P82" s="621"/>
      <c r="Q82" s="422"/>
      <c r="R82" s="464"/>
      <c r="S82" s="621"/>
      <c r="T82" s="422"/>
      <c r="U82" s="464"/>
      <c r="V82" s="470"/>
      <c r="W82" s="470"/>
      <c r="X82" s="470"/>
      <c r="Y82" s="470"/>
      <c r="Z82" s="470"/>
      <c r="AA82" s="470"/>
    </row>
    <row r="83" spans="1:27">
      <c r="A83" s="478"/>
      <c r="C83" s="470"/>
      <c r="D83" s="470"/>
      <c r="E83" s="470"/>
      <c r="F83" s="470"/>
      <c r="G83" s="470"/>
      <c r="H83" s="470"/>
      <c r="I83" s="470"/>
      <c r="J83" s="470"/>
      <c r="K83" s="479"/>
      <c r="L83" s="470"/>
      <c r="M83" s="470"/>
      <c r="N83" s="480"/>
      <c r="O83" s="481"/>
      <c r="P83" s="482"/>
      <c r="Q83" s="483"/>
      <c r="R83" s="480"/>
      <c r="S83" s="482"/>
      <c r="T83" s="483"/>
      <c r="U83" s="480"/>
      <c r="V83" s="470"/>
      <c r="W83" s="470"/>
      <c r="X83" s="470"/>
      <c r="Y83" s="470"/>
      <c r="Z83" s="470"/>
      <c r="AA83" s="470"/>
    </row>
    <row r="84" spans="1:27">
      <c r="A84" s="478"/>
      <c r="C84" s="470"/>
      <c r="D84" s="470"/>
      <c r="E84" s="470"/>
      <c r="F84" s="470"/>
      <c r="G84" s="470"/>
      <c r="H84" s="470"/>
      <c r="I84" s="470"/>
      <c r="J84" s="470"/>
      <c r="K84" s="479"/>
      <c r="L84" s="470"/>
      <c r="M84" s="470"/>
      <c r="N84" s="480"/>
      <c r="O84" s="481"/>
      <c r="P84" s="482"/>
      <c r="Q84" s="483"/>
      <c r="R84" s="480"/>
      <c r="S84" s="482"/>
      <c r="T84" s="483"/>
      <c r="U84" s="480"/>
      <c r="V84" s="470"/>
      <c r="W84" s="470"/>
      <c r="X84" s="470"/>
      <c r="Y84" s="470"/>
      <c r="Z84" s="470"/>
      <c r="AA84" s="470"/>
    </row>
    <row r="85" spans="1:27">
      <c r="A85" s="478"/>
      <c r="C85" s="470"/>
      <c r="D85" s="470"/>
      <c r="E85" s="470"/>
      <c r="F85" s="470"/>
      <c r="G85" s="470"/>
      <c r="H85" s="470"/>
      <c r="I85" s="470"/>
      <c r="J85" s="470"/>
      <c r="K85" s="479"/>
      <c r="L85" s="470"/>
      <c r="M85" s="470"/>
      <c r="N85" s="480"/>
      <c r="O85" s="481"/>
      <c r="P85" s="482"/>
      <c r="Q85" s="483"/>
      <c r="R85" s="480"/>
      <c r="S85" s="482"/>
      <c r="T85" s="483"/>
      <c r="U85" s="480"/>
      <c r="V85" s="470"/>
      <c r="W85" s="470"/>
      <c r="X85" s="470"/>
      <c r="Y85" s="470"/>
      <c r="Z85" s="470"/>
      <c r="AA85" s="470"/>
    </row>
    <row r="86" spans="1:27">
      <c r="A86" s="478"/>
      <c r="C86" s="470"/>
      <c r="D86" s="470"/>
      <c r="E86" s="470"/>
      <c r="F86" s="470"/>
      <c r="G86" s="470"/>
      <c r="H86" s="470"/>
      <c r="I86" s="470"/>
      <c r="J86" s="470"/>
      <c r="K86" s="479"/>
      <c r="L86" s="470"/>
      <c r="M86" s="470"/>
      <c r="N86" s="480"/>
      <c r="O86" s="481"/>
      <c r="P86" s="482"/>
      <c r="Q86" s="483"/>
      <c r="R86" s="480"/>
      <c r="S86" s="482"/>
      <c r="T86" s="483"/>
      <c r="U86" s="480"/>
      <c r="V86" s="470"/>
      <c r="W86" s="470"/>
      <c r="X86" s="470"/>
      <c r="Y86" s="470"/>
      <c r="Z86" s="470"/>
      <c r="AA86" s="470"/>
    </row>
    <row r="87" spans="1:27">
      <c r="A87" s="478"/>
      <c r="C87" s="470"/>
      <c r="D87" s="470"/>
      <c r="E87" s="470"/>
      <c r="F87" s="470"/>
      <c r="G87" s="470"/>
      <c r="H87" s="470"/>
      <c r="I87" s="470"/>
      <c r="J87" s="470"/>
      <c r="K87" s="479"/>
      <c r="L87" s="470"/>
      <c r="M87" s="470"/>
      <c r="N87" s="480"/>
      <c r="O87" s="481"/>
      <c r="P87" s="482"/>
      <c r="Q87" s="483"/>
      <c r="R87" s="480"/>
      <c r="S87" s="482"/>
      <c r="T87" s="483"/>
      <c r="U87" s="480"/>
      <c r="V87" s="470"/>
      <c r="W87" s="470"/>
      <c r="X87" s="470"/>
      <c r="Y87" s="470"/>
      <c r="Z87" s="470"/>
      <c r="AA87" s="470"/>
    </row>
    <row r="88" spans="1:27">
      <c r="A88" s="478"/>
      <c r="C88" s="470"/>
      <c r="D88" s="470"/>
      <c r="E88" s="470"/>
      <c r="F88" s="470"/>
      <c r="G88" s="470"/>
      <c r="H88" s="470"/>
      <c r="I88" s="470"/>
      <c r="J88" s="470"/>
      <c r="K88" s="479"/>
      <c r="L88" s="470"/>
      <c r="M88" s="470"/>
      <c r="N88" s="480"/>
      <c r="O88" s="481"/>
      <c r="P88" s="482"/>
      <c r="Q88" s="483"/>
      <c r="R88" s="480"/>
      <c r="S88" s="482"/>
      <c r="T88" s="483"/>
      <c r="U88" s="480"/>
      <c r="V88" s="470"/>
      <c r="W88" s="470"/>
      <c r="X88" s="470"/>
      <c r="Y88" s="470"/>
      <c r="Z88" s="470"/>
      <c r="AA88" s="470"/>
    </row>
    <row r="89" spans="1:27">
      <c r="A89" s="478"/>
      <c r="C89" s="470"/>
      <c r="D89" s="470"/>
      <c r="E89" s="470"/>
      <c r="F89" s="470"/>
      <c r="G89" s="470"/>
      <c r="H89" s="470"/>
      <c r="I89" s="470"/>
      <c r="J89" s="470"/>
      <c r="K89" s="479"/>
      <c r="L89" s="470"/>
      <c r="M89" s="470"/>
      <c r="N89" s="480"/>
      <c r="O89" s="481"/>
      <c r="P89" s="482"/>
      <c r="Q89" s="483"/>
      <c r="R89" s="480"/>
      <c r="S89" s="482"/>
      <c r="T89" s="483"/>
      <c r="U89" s="480"/>
      <c r="V89" s="470"/>
      <c r="W89" s="470"/>
      <c r="X89" s="470"/>
      <c r="Y89" s="470"/>
      <c r="Z89" s="470"/>
      <c r="AA89" s="470"/>
    </row>
    <row r="90" spans="1:27">
      <c r="A90" s="478"/>
      <c r="C90" s="470"/>
      <c r="D90" s="470"/>
      <c r="E90" s="470"/>
      <c r="F90" s="470"/>
      <c r="G90" s="470"/>
      <c r="H90" s="470"/>
      <c r="I90" s="470"/>
      <c r="J90" s="470"/>
      <c r="K90" s="479"/>
      <c r="L90" s="470"/>
      <c r="M90" s="470"/>
      <c r="N90" s="480"/>
      <c r="O90" s="481"/>
      <c r="P90" s="482"/>
      <c r="Q90" s="483"/>
      <c r="R90" s="480"/>
      <c r="S90" s="482"/>
      <c r="T90" s="483"/>
      <c r="U90" s="480"/>
      <c r="V90" s="470"/>
      <c r="W90" s="470"/>
      <c r="X90" s="470"/>
      <c r="Y90" s="470"/>
      <c r="Z90" s="470"/>
      <c r="AA90" s="470"/>
    </row>
    <row r="91" spans="1:27">
      <c r="A91" s="478"/>
      <c r="C91" s="470"/>
      <c r="D91" s="470"/>
      <c r="E91" s="470"/>
      <c r="F91" s="470"/>
      <c r="G91" s="470"/>
      <c r="H91" s="470"/>
      <c r="I91" s="470"/>
      <c r="J91" s="470"/>
      <c r="K91" s="479"/>
      <c r="L91" s="470"/>
      <c r="M91" s="470"/>
      <c r="N91" s="480"/>
      <c r="O91" s="481"/>
      <c r="P91" s="482"/>
      <c r="Q91" s="483"/>
      <c r="R91" s="480"/>
      <c r="S91" s="482"/>
      <c r="T91" s="483"/>
      <c r="U91" s="480"/>
      <c r="V91" s="470"/>
      <c r="W91" s="470"/>
      <c r="X91" s="470"/>
      <c r="Y91" s="470"/>
      <c r="Z91" s="470"/>
      <c r="AA91" s="470"/>
    </row>
    <row r="92" spans="1:27">
      <c r="A92" s="478"/>
      <c r="C92" s="470"/>
      <c r="D92" s="470"/>
      <c r="E92" s="470"/>
      <c r="F92" s="470"/>
      <c r="G92" s="470"/>
      <c r="H92" s="470"/>
      <c r="I92" s="470"/>
      <c r="J92" s="470"/>
      <c r="K92" s="479"/>
      <c r="L92" s="470"/>
      <c r="M92" s="470"/>
      <c r="N92" s="480"/>
      <c r="O92" s="481"/>
      <c r="P92" s="482"/>
      <c r="Q92" s="483"/>
      <c r="R92" s="480"/>
      <c r="S92" s="482"/>
      <c r="T92" s="483"/>
      <c r="U92" s="480"/>
      <c r="V92" s="470"/>
      <c r="W92" s="470"/>
      <c r="X92" s="470"/>
      <c r="Y92" s="470"/>
      <c r="Z92" s="470"/>
      <c r="AA92" s="470"/>
    </row>
    <row r="93" spans="1:27">
      <c r="A93" s="478"/>
      <c r="C93" s="470"/>
      <c r="D93" s="470"/>
      <c r="E93" s="470"/>
      <c r="F93" s="470"/>
      <c r="G93" s="470"/>
      <c r="H93" s="470"/>
      <c r="I93" s="470"/>
      <c r="J93" s="470"/>
      <c r="K93" s="479"/>
      <c r="L93" s="470"/>
      <c r="M93" s="470"/>
      <c r="N93" s="480"/>
      <c r="O93" s="481"/>
      <c r="P93" s="482"/>
      <c r="Q93" s="483"/>
      <c r="R93" s="480"/>
      <c r="S93" s="482"/>
      <c r="T93" s="483"/>
      <c r="U93" s="480"/>
      <c r="V93" s="470"/>
      <c r="W93" s="470"/>
      <c r="X93" s="470"/>
      <c r="Y93" s="470"/>
      <c r="Z93" s="470"/>
      <c r="AA93" s="470"/>
    </row>
    <row r="94" spans="1:27">
      <c r="A94" s="484"/>
      <c r="B94" s="485"/>
      <c r="C94" s="486"/>
      <c r="D94" s="486"/>
      <c r="E94" s="486"/>
      <c r="F94" s="486"/>
      <c r="G94" s="486"/>
      <c r="H94" s="486"/>
      <c r="I94" s="486"/>
      <c r="J94" s="486"/>
      <c r="K94" s="487"/>
      <c r="L94" s="486"/>
      <c r="M94" s="486"/>
      <c r="N94" s="488"/>
      <c r="O94" s="489"/>
      <c r="P94" s="490"/>
      <c r="Q94" s="491"/>
      <c r="R94" s="488"/>
      <c r="S94" s="490"/>
      <c r="T94" s="491"/>
      <c r="U94" s="488"/>
      <c r="V94" s="470"/>
      <c r="W94" s="470"/>
      <c r="X94" s="470"/>
      <c r="Y94" s="470"/>
      <c r="Z94" s="470"/>
      <c r="AA94" s="470"/>
    </row>
    <row r="95" spans="1:27">
      <c r="A95" s="410" t="s">
        <v>578</v>
      </c>
      <c r="B95" s="418"/>
      <c r="C95" s="391" t="s">
        <v>702</v>
      </c>
      <c r="D95" s="391"/>
      <c r="E95" s="409"/>
      <c r="F95" s="409"/>
      <c r="G95" s="409"/>
      <c r="H95" s="409"/>
      <c r="I95" s="409"/>
      <c r="J95" s="409"/>
      <c r="K95" s="381"/>
      <c r="L95" s="381"/>
      <c r="M95" s="381"/>
      <c r="N95" s="381"/>
      <c r="O95" s="381"/>
      <c r="P95" s="492">
        <f>SUM(P76:P94)</f>
        <v>180464.4575786769</v>
      </c>
      <c r="Q95" s="381"/>
      <c r="R95" s="493">
        <f>SUM(R76:R94)</f>
        <v>5243466.887431792</v>
      </c>
      <c r="S95" s="493">
        <f>SUM(S76:S94)</f>
        <v>5063002.4298531152</v>
      </c>
      <c r="T95" s="493">
        <f>SUM(T76:T94)</f>
        <v>0</v>
      </c>
      <c r="U95" s="493">
        <f>SUM(U76:U94)</f>
        <v>5243466.887431792</v>
      </c>
      <c r="V95" s="470"/>
      <c r="W95" s="470"/>
      <c r="X95" s="470"/>
      <c r="Y95" s="470"/>
      <c r="Z95" s="470"/>
      <c r="AA95" s="470"/>
    </row>
    <row r="96" spans="1:27">
      <c r="A96" s="470"/>
      <c r="B96" s="470"/>
      <c r="C96" s="470"/>
      <c r="D96" s="470"/>
      <c r="E96" s="470"/>
      <c r="F96" s="470"/>
      <c r="G96" s="470"/>
      <c r="H96" s="470"/>
      <c r="I96" s="470"/>
      <c r="J96" s="470"/>
      <c r="K96" s="470"/>
      <c r="L96" s="470"/>
      <c r="M96" s="470"/>
      <c r="N96" s="470"/>
      <c r="O96" s="470"/>
      <c r="P96" s="470"/>
      <c r="Q96" s="470"/>
      <c r="R96" s="470"/>
      <c r="S96" s="470"/>
      <c r="T96" s="470"/>
      <c r="U96" s="470"/>
      <c r="V96" s="470"/>
      <c r="W96" s="470"/>
      <c r="X96" s="470"/>
      <c r="Y96" s="470"/>
      <c r="Z96" s="470"/>
      <c r="AA96" s="470"/>
    </row>
    <row r="97" spans="1:27">
      <c r="A97" s="495">
        <v>3</v>
      </c>
      <c r="B97" s="428"/>
      <c r="C97" s="428" t="s">
        <v>716</v>
      </c>
      <c r="D97" s="470"/>
      <c r="E97" s="470"/>
      <c r="F97" s="470"/>
      <c r="G97" s="470"/>
      <c r="H97" s="470"/>
      <c r="I97" s="470"/>
      <c r="J97" s="470"/>
      <c r="K97" s="470"/>
      <c r="L97" s="470"/>
      <c r="M97" s="470"/>
      <c r="N97" s="470"/>
      <c r="O97" s="470"/>
      <c r="P97" s="470"/>
      <c r="Q97" s="470"/>
      <c r="R97" s="492"/>
      <c r="S97" s="492">
        <f>S95</f>
        <v>5063002.4298531152</v>
      </c>
      <c r="T97" s="470"/>
      <c r="U97" s="470"/>
      <c r="V97" s="470"/>
      <c r="W97" s="470"/>
      <c r="X97" s="470"/>
      <c r="Y97" s="470"/>
      <c r="Z97" s="470"/>
      <c r="AA97" s="470"/>
    </row>
    <row r="98" spans="1:27">
      <c r="A98" s="470"/>
      <c r="B98" s="470"/>
      <c r="C98" s="470"/>
      <c r="D98" s="470"/>
      <c r="E98" s="470"/>
      <c r="F98" s="470"/>
      <c r="G98" s="470"/>
      <c r="H98" s="470"/>
      <c r="I98" s="470"/>
      <c r="J98" s="470"/>
      <c r="K98" s="470"/>
      <c r="L98" s="470"/>
      <c r="M98" s="470"/>
      <c r="N98" s="470"/>
      <c r="O98" s="470"/>
      <c r="P98" s="470"/>
      <c r="Q98" s="470"/>
      <c r="R98" s="470"/>
      <c r="S98" s="470"/>
      <c r="T98" s="470"/>
      <c r="U98" s="470"/>
      <c r="V98" s="470"/>
      <c r="W98" s="470"/>
      <c r="X98" s="470"/>
      <c r="Y98" s="470"/>
      <c r="Z98" s="470"/>
    </row>
    <row r="99" spans="1:27">
      <c r="A99" s="470"/>
      <c r="B99" s="470"/>
      <c r="C99" s="470"/>
      <c r="D99" s="470"/>
      <c r="E99" s="470"/>
      <c r="F99" s="470"/>
      <c r="G99" s="470"/>
      <c r="H99" s="470"/>
      <c r="I99" s="470"/>
      <c r="J99" s="470"/>
      <c r="K99" s="470"/>
      <c r="L99" s="470"/>
      <c r="M99" s="470"/>
      <c r="N99" s="470"/>
      <c r="O99" s="470"/>
      <c r="P99" s="470"/>
      <c r="Q99" s="470"/>
      <c r="R99" s="470"/>
      <c r="S99" s="470"/>
      <c r="T99" s="470"/>
      <c r="U99" s="470"/>
      <c r="V99" s="470"/>
      <c r="W99" s="470"/>
      <c r="X99" s="470"/>
      <c r="Y99" s="470"/>
    </row>
    <row r="100" spans="1:27">
      <c r="A100" s="470" t="s">
        <v>33</v>
      </c>
      <c r="B100" s="470"/>
      <c r="C100" s="470"/>
      <c r="D100" s="470"/>
      <c r="E100" s="470"/>
      <c r="F100" s="470"/>
      <c r="G100" s="470"/>
      <c r="H100" s="470"/>
      <c r="I100" s="470"/>
      <c r="J100" s="470"/>
      <c r="K100" s="470"/>
      <c r="L100" s="470"/>
      <c r="M100" s="470"/>
      <c r="N100" s="470"/>
      <c r="O100" s="470"/>
      <c r="P100" s="470"/>
      <c r="Q100" s="470"/>
      <c r="R100" s="470"/>
      <c r="S100" s="470"/>
      <c r="T100" s="470"/>
      <c r="U100" s="470"/>
      <c r="V100" s="470"/>
      <c r="W100" s="470"/>
      <c r="X100" s="470"/>
      <c r="Y100" s="470"/>
    </row>
    <row r="101" spans="1:27" ht="15.6" thickBot="1">
      <c r="A101" s="496" t="s">
        <v>34</v>
      </c>
      <c r="B101" s="470"/>
      <c r="C101" s="470"/>
      <c r="D101" s="470"/>
      <c r="E101" s="470"/>
      <c r="F101" s="470"/>
      <c r="G101" s="470"/>
      <c r="H101" s="470"/>
      <c r="I101" s="470"/>
      <c r="J101" s="470"/>
      <c r="K101" s="470"/>
      <c r="L101" s="470"/>
      <c r="M101" s="470"/>
      <c r="N101" s="470"/>
      <c r="O101" s="470"/>
      <c r="P101" s="470"/>
      <c r="Q101" s="470"/>
      <c r="R101" s="470"/>
      <c r="S101" s="470"/>
      <c r="T101" s="470"/>
      <c r="U101" s="470"/>
      <c r="V101" s="470"/>
      <c r="W101" s="470"/>
      <c r="X101" s="470"/>
      <c r="Y101" s="470"/>
    </row>
    <row r="102" spans="1:27" ht="33" customHeight="1">
      <c r="A102" s="497" t="s">
        <v>35</v>
      </c>
      <c r="B102" s="24"/>
      <c r="C102" s="684" t="s">
        <v>717</v>
      </c>
      <c r="D102" s="685"/>
      <c r="E102" s="685"/>
      <c r="F102" s="685"/>
      <c r="G102" s="685"/>
      <c r="H102" s="685"/>
      <c r="I102" s="685"/>
      <c r="J102" s="685"/>
      <c r="K102" s="685"/>
      <c r="L102" s="685"/>
      <c r="M102" s="685"/>
      <c r="N102" s="685"/>
      <c r="O102" s="685"/>
      <c r="P102" s="685"/>
      <c r="Q102" s="685"/>
      <c r="R102" s="685"/>
      <c r="S102" s="498"/>
      <c r="T102" s="470"/>
      <c r="U102" s="470"/>
      <c r="V102" s="470"/>
      <c r="W102" s="470"/>
      <c r="X102" s="470"/>
      <c r="Y102" s="470"/>
    </row>
    <row r="103" spans="1:27" ht="30" customHeight="1">
      <c r="A103" s="497" t="s">
        <v>36</v>
      </c>
      <c r="B103" s="24"/>
      <c r="C103" s="684" t="s">
        <v>718</v>
      </c>
      <c r="D103" s="685"/>
      <c r="E103" s="685"/>
      <c r="F103" s="685"/>
      <c r="G103" s="685"/>
      <c r="H103" s="685"/>
      <c r="I103" s="685"/>
      <c r="J103" s="685"/>
      <c r="K103" s="685"/>
      <c r="L103" s="685"/>
      <c r="M103" s="685"/>
      <c r="N103" s="685"/>
      <c r="O103" s="685"/>
      <c r="P103" s="685"/>
      <c r="Q103" s="685"/>
      <c r="R103" s="685"/>
      <c r="S103" s="498"/>
      <c r="T103" s="470"/>
      <c r="U103" s="470"/>
      <c r="V103" s="470"/>
      <c r="W103" s="470"/>
      <c r="X103" s="470"/>
      <c r="Y103" s="470"/>
    </row>
    <row r="104" spans="1:27" ht="33" customHeight="1">
      <c r="A104" s="497" t="s">
        <v>37</v>
      </c>
      <c r="B104" s="24"/>
      <c r="C104" s="684" t="s">
        <v>719</v>
      </c>
      <c r="D104" s="685"/>
      <c r="E104" s="685"/>
      <c r="F104" s="685"/>
      <c r="G104" s="685"/>
      <c r="H104" s="685"/>
      <c r="I104" s="685"/>
      <c r="J104" s="685"/>
      <c r="K104" s="685"/>
      <c r="L104" s="685"/>
      <c r="M104" s="685"/>
      <c r="N104" s="685"/>
      <c r="O104" s="685"/>
      <c r="P104" s="685"/>
      <c r="Q104" s="685"/>
      <c r="R104" s="685"/>
      <c r="S104" s="499"/>
      <c r="T104" s="470"/>
      <c r="U104" s="470"/>
      <c r="V104" s="470"/>
      <c r="W104" s="470"/>
      <c r="X104" s="470"/>
      <c r="Y104" s="470"/>
    </row>
    <row r="105" spans="1:27" ht="17.25" customHeight="1">
      <c r="A105" s="497" t="s">
        <v>38</v>
      </c>
      <c r="B105" s="24"/>
      <c r="C105" s="685" t="s">
        <v>706</v>
      </c>
      <c r="D105" s="685"/>
      <c r="E105" s="685"/>
      <c r="F105" s="685"/>
      <c r="G105" s="685"/>
      <c r="H105" s="685"/>
      <c r="I105" s="685"/>
      <c r="J105" s="685"/>
      <c r="K105" s="685"/>
      <c r="L105" s="685"/>
      <c r="M105" s="685"/>
      <c r="N105" s="685"/>
      <c r="O105" s="685"/>
      <c r="P105" s="685"/>
      <c r="Q105" s="685"/>
      <c r="R105" s="685"/>
      <c r="S105" s="499"/>
      <c r="T105" s="470"/>
      <c r="U105" s="470"/>
      <c r="V105" s="470"/>
      <c r="W105" s="470"/>
      <c r="X105" s="470"/>
      <c r="Y105" s="470"/>
    </row>
    <row r="106" spans="1:27" ht="17.25" customHeight="1">
      <c r="A106" s="497" t="s">
        <v>39</v>
      </c>
      <c r="B106" s="24"/>
      <c r="C106" s="682" t="s">
        <v>707</v>
      </c>
      <c r="D106" s="683"/>
      <c r="E106" s="683"/>
      <c r="F106" s="683"/>
      <c r="G106" s="683"/>
      <c r="H106" s="683"/>
      <c r="I106" s="683"/>
      <c r="J106" s="683"/>
      <c r="K106" s="683"/>
      <c r="L106" s="683"/>
      <c r="M106" s="683"/>
      <c r="N106" s="683"/>
      <c r="O106" s="683"/>
      <c r="P106" s="683"/>
      <c r="Q106" s="683"/>
      <c r="R106" s="683"/>
      <c r="S106" s="498"/>
      <c r="T106" s="470"/>
      <c r="U106" s="470"/>
      <c r="V106" s="470"/>
      <c r="W106" s="470"/>
      <c r="X106" s="470"/>
      <c r="Y106" s="470"/>
    </row>
    <row r="107" spans="1:27" ht="17.25" customHeight="1">
      <c r="A107" s="497" t="s">
        <v>40</v>
      </c>
      <c r="B107" s="24"/>
      <c r="C107" s="683" t="s">
        <v>586</v>
      </c>
      <c r="D107" s="683"/>
      <c r="E107" s="683"/>
      <c r="F107" s="683"/>
      <c r="G107" s="683"/>
      <c r="H107" s="683"/>
      <c r="I107" s="683"/>
      <c r="J107" s="683"/>
      <c r="K107" s="683"/>
      <c r="L107" s="683"/>
      <c r="M107" s="683"/>
      <c r="N107" s="683"/>
      <c r="O107" s="683"/>
      <c r="P107" s="683"/>
      <c r="Q107" s="683"/>
      <c r="R107" s="683"/>
      <c r="S107" s="498"/>
      <c r="T107" s="470"/>
      <c r="U107" s="470"/>
      <c r="V107" s="470"/>
      <c r="W107" s="470"/>
      <c r="X107" s="470"/>
      <c r="Y107" s="470"/>
    </row>
    <row r="108" spans="1:27" ht="15.75" customHeight="1">
      <c r="A108" s="497" t="s">
        <v>41</v>
      </c>
      <c r="B108" s="24"/>
      <c r="C108" s="682" t="s">
        <v>708</v>
      </c>
      <c r="D108" s="683"/>
      <c r="E108" s="683"/>
      <c r="F108" s="683"/>
      <c r="G108" s="683"/>
      <c r="H108" s="683"/>
      <c r="I108" s="683"/>
      <c r="J108" s="683"/>
      <c r="K108" s="683"/>
      <c r="L108" s="683"/>
      <c r="M108" s="683"/>
      <c r="N108" s="683"/>
      <c r="O108" s="683"/>
      <c r="P108" s="683"/>
      <c r="Q108" s="683"/>
      <c r="R108" s="683"/>
      <c r="S108" s="498"/>
      <c r="T108" s="470"/>
      <c r="U108" s="470"/>
      <c r="V108" s="470"/>
      <c r="W108" s="470"/>
      <c r="X108" s="470"/>
      <c r="Y108" s="470"/>
    </row>
    <row r="109" spans="1:27" ht="17.25" customHeight="1">
      <c r="A109" s="497" t="s">
        <v>42</v>
      </c>
      <c r="B109" s="24"/>
      <c r="C109" s="682" t="s">
        <v>709</v>
      </c>
      <c r="D109" s="683"/>
      <c r="E109" s="683"/>
      <c r="F109" s="683"/>
      <c r="G109" s="683"/>
      <c r="H109" s="683"/>
      <c r="I109" s="683"/>
      <c r="J109" s="683"/>
      <c r="K109" s="683"/>
      <c r="L109" s="683"/>
      <c r="M109" s="683"/>
      <c r="N109" s="683"/>
      <c r="O109" s="683"/>
      <c r="P109" s="683"/>
      <c r="Q109" s="683"/>
      <c r="R109" s="683"/>
      <c r="S109" s="470"/>
      <c r="T109" s="470"/>
      <c r="U109" s="470"/>
      <c r="V109" s="470"/>
      <c r="W109" s="470"/>
      <c r="X109" s="470"/>
      <c r="Y109" s="470"/>
    </row>
    <row r="110" spans="1:27" ht="15.75" customHeight="1">
      <c r="A110" s="497" t="s">
        <v>43</v>
      </c>
      <c r="B110" s="24"/>
      <c r="C110" s="682" t="s">
        <v>710</v>
      </c>
      <c r="D110" s="683"/>
      <c r="E110" s="683"/>
      <c r="F110" s="683"/>
      <c r="G110" s="683"/>
      <c r="H110" s="683"/>
      <c r="I110" s="683"/>
      <c r="J110" s="683"/>
      <c r="K110" s="683"/>
      <c r="L110" s="683"/>
      <c r="M110" s="683"/>
      <c r="N110" s="683"/>
      <c r="O110" s="683"/>
      <c r="P110" s="683"/>
      <c r="Q110" s="683"/>
      <c r="R110" s="683"/>
      <c r="S110" s="431"/>
      <c r="T110" s="470"/>
      <c r="U110" s="470"/>
      <c r="V110" s="470"/>
      <c r="W110" s="470"/>
      <c r="X110" s="470"/>
      <c r="Y110" s="470"/>
    </row>
    <row r="111" spans="1:27">
      <c r="B111" s="24"/>
      <c r="C111" s="408"/>
      <c r="D111" s="408"/>
      <c r="E111" s="409"/>
      <c r="F111" s="409"/>
      <c r="G111" s="409"/>
      <c r="H111" s="409"/>
      <c r="I111" s="409"/>
      <c r="J111" s="409"/>
      <c r="K111" s="381"/>
      <c r="L111" s="428"/>
      <c r="M111" s="428"/>
      <c r="N111" s="403"/>
      <c r="O111" s="428"/>
      <c r="Q111" s="381"/>
      <c r="R111" s="431"/>
      <c r="S111" s="431"/>
      <c r="T111" s="470"/>
      <c r="U111" s="470"/>
      <c r="V111" s="470"/>
      <c r="W111" s="470"/>
      <c r="X111" s="470"/>
      <c r="Y111" s="470"/>
    </row>
    <row r="112" spans="1:27">
      <c r="B112" s="24"/>
      <c r="C112" s="501"/>
      <c r="D112" s="408"/>
      <c r="E112" s="409"/>
      <c r="F112" s="409"/>
      <c r="G112" s="409"/>
      <c r="H112" s="409"/>
      <c r="I112" s="409"/>
      <c r="J112" s="409"/>
      <c r="K112" s="381"/>
      <c r="L112" s="428"/>
      <c r="M112" s="428"/>
      <c r="N112" s="403"/>
      <c r="O112" s="428"/>
      <c r="Q112" s="381"/>
      <c r="R112" s="431"/>
      <c r="S112" s="431"/>
      <c r="T112" s="470"/>
      <c r="U112" s="470"/>
      <c r="V112" s="470"/>
      <c r="W112" s="470"/>
      <c r="X112" s="470"/>
      <c r="Y112" s="470"/>
    </row>
    <row r="113" spans="1:25">
      <c r="B113" s="24"/>
      <c r="C113" s="408"/>
      <c r="D113" s="408"/>
      <c r="E113" s="409"/>
      <c r="F113" s="409"/>
      <c r="G113" s="409"/>
      <c r="H113" s="409"/>
      <c r="I113" s="409"/>
      <c r="J113" s="409"/>
      <c r="K113" s="381"/>
      <c r="L113" s="428"/>
      <c r="M113" s="428"/>
      <c r="N113" s="403"/>
      <c r="O113" s="428"/>
      <c r="Q113" s="381"/>
      <c r="R113" s="431"/>
      <c r="S113" s="431"/>
      <c r="T113" s="470"/>
      <c r="U113" s="470"/>
      <c r="V113" s="470"/>
      <c r="W113" s="470"/>
      <c r="X113" s="470"/>
      <c r="Y113" s="470"/>
    </row>
    <row r="114" spans="1:25">
      <c r="B114" s="24"/>
      <c r="C114" s="408"/>
      <c r="D114" s="408"/>
      <c r="E114" s="409"/>
      <c r="F114" s="409"/>
      <c r="G114" s="409"/>
      <c r="H114" s="409"/>
      <c r="I114" s="409"/>
      <c r="J114" s="409"/>
      <c r="K114" s="381"/>
      <c r="L114" s="428"/>
      <c r="M114" s="428"/>
      <c r="N114" s="403"/>
      <c r="O114" s="428"/>
      <c r="Q114" s="381"/>
      <c r="R114" s="431"/>
      <c r="S114" s="431"/>
      <c r="T114" s="470"/>
      <c r="U114" s="470"/>
      <c r="V114" s="470"/>
      <c r="W114" s="470"/>
      <c r="X114" s="470"/>
      <c r="Y114" s="470"/>
    </row>
    <row r="115" spans="1:25">
      <c r="B115" s="24"/>
      <c r="C115" s="408"/>
      <c r="D115" s="408"/>
      <c r="E115" s="409"/>
      <c r="F115" s="409"/>
      <c r="G115" s="409"/>
      <c r="H115" s="409"/>
      <c r="I115" s="409"/>
      <c r="J115" s="409"/>
      <c r="K115" s="381"/>
      <c r="L115" s="428"/>
      <c r="M115" s="428"/>
      <c r="N115" s="403"/>
      <c r="O115" s="428"/>
      <c r="Q115" s="381"/>
      <c r="R115" s="431"/>
      <c r="S115" s="431"/>
      <c r="T115" s="470"/>
      <c r="U115" s="470"/>
      <c r="V115" s="470"/>
      <c r="W115" s="470"/>
      <c r="X115" s="470"/>
      <c r="Y115" s="470"/>
    </row>
    <row r="116" spans="1:25">
      <c r="B116" s="24"/>
      <c r="C116" s="408"/>
      <c r="D116" s="408"/>
      <c r="E116" s="409"/>
      <c r="F116" s="409"/>
      <c r="G116" s="409"/>
      <c r="H116" s="409"/>
      <c r="I116" s="409"/>
      <c r="J116" s="409"/>
      <c r="K116" s="381"/>
      <c r="L116" s="428"/>
      <c r="M116" s="428"/>
      <c r="N116" s="403"/>
      <c r="O116" s="428"/>
      <c r="Q116" s="381"/>
      <c r="R116" s="431"/>
      <c r="S116" s="431"/>
      <c r="T116" s="470"/>
      <c r="U116" s="470"/>
      <c r="V116" s="470"/>
      <c r="W116" s="470"/>
      <c r="X116" s="470"/>
      <c r="Y116" s="470"/>
    </row>
    <row r="117" spans="1:25">
      <c r="B117" s="24"/>
      <c r="C117" s="408"/>
      <c r="D117" s="408"/>
      <c r="E117" s="409"/>
      <c r="F117" s="409"/>
      <c r="G117" s="409"/>
      <c r="H117" s="409"/>
      <c r="I117" s="409"/>
      <c r="J117" s="409"/>
      <c r="K117" s="381"/>
      <c r="L117" s="428"/>
      <c r="M117" s="428"/>
      <c r="N117" s="403"/>
      <c r="O117" s="428"/>
      <c r="Q117" s="381"/>
      <c r="R117" s="431"/>
      <c r="S117" s="431"/>
      <c r="T117" s="470"/>
      <c r="U117" s="470"/>
      <c r="V117" s="470"/>
      <c r="W117" s="470"/>
      <c r="X117" s="470"/>
      <c r="Y117" s="470"/>
    </row>
    <row r="118" spans="1:25">
      <c r="B118" s="24"/>
      <c r="C118" s="408"/>
      <c r="D118" s="408"/>
      <c r="E118" s="409"/>
      <c r="F118" s="409"/>
      <c r="G118" s="409"/>
      <c r="H118" s="409"/>
      <c r="I118" s="409"/>
      <c r="J118" s="409"/>
      <c r="K118" s="381"/>
      <c r="L118" s="428"/>
      <c r="M118" s="428"/>
      <c r="N118" s="403"/>
      <c r="O118" s="428"/>
      <c r="Q118" s="381"/>
      <c r="R118" s="431"/>
      <c r="S118" s="431"/>
      <c r="T118" s="470"/>
      <c r="U118" s="470"/>
      <c r="V118" s="470"/>
      <c r="W118" s="470"/>
      <c r="X118" s="470"/>
      <c r="Y118" s="470"/>
    </row>
    <row r="119" spans="1:25">
      <c r="B119" s="24"/>
      <c r="C119" s="408"/>
      <c r="D119" s="408"/>
      <c r="E119" s="409"/>
      <c r="F119" s="409"/>
      <c r="G119" s="409"/>
      <c r="H119" s="409"/>
      <c r="I119" s="409"/>
      <c r="J119" s="409"/>
      <c r="K119" s="381"/>
      <c r="L119" s="428"/>
      <c r="M119" s="428"/>
      <c r="N119" s="403"/>
      <c r="O119" s="428"/>
      <c r="Q119" s="381"/>
      <c r="R119" s="431"/>
      <c r="S119" s="431"/>
      <c r="T119" s="470"/>
      <c r="U119" s="470"/>
      <c r="V119" s="470"/>
      <c r="W119" s="470"/>
      <c r="X119" s="470"/>
      <c r="Y119" s="470"/>
    </row>
    <row r="120" spans="1:25">
      <c r="B120" s="24"/>
      <c r="C120" s="408"/>
      <c r="D120" s="408"/>
      <c r="E120" s="409"/>
      <c r="F120" s="409"/>
      <c r="G120" s="409"/>
      <c r="H120" s="409"/>
      <c r="I120" s="409"/>
      <c r="J120" s="409"/>
      <c r="K120" s="381"/>
      <c r="L120" s="428"/>
      <c r="M120" s="428"/>
      <c r="N120" s="403"/>
      <c r="O120" s="428"/>
      <c r="Q120" s="381"/>
      <c r="R120" s="431"/>
      <c r="S120" s="431"/>
      <c r="T120" s="470"/>
      <c r="U120" s="470"/>
      <c r="V120" s="470"/>
      <c r="W120" s="470"/>
      <c r="X120" s="470"/>
      <c r="Y120" s="470"/>
    </row>
    <row r="121" spans="1:25" ht="15.6">
      <c r="A121" s="429"/>
      <c r="B121" s="24"/>
      <c r="C121" s="408"/>
      <c r="D121" s="408"/>
      <c r="E121" s="409"/>
      <c r="F121" s="409"/>
      <c r="G121" s="409"/>
      <c r="H121" s="409"/>
      <c r="I121" s="409"/>
      <c r="J121" s="409"/>
      <c r="K121" s="381"/>
      <c r="L121" s="428"/>
      <c r="M121" s="428"/>
      <c r="N121" s="403"/>
      <c r="O121" s="428"/>
      <c r="Q121" s="381"/>
      <c r="R121" s="430"/>
      <c r="S121" s="405"/>
      <c r="T121" s="470"/>
      <c r="U121" s="470"/>
      <c r="V121" s="470"/>
      <c r="W121" s="470"/>
      <c r="X121" s="470"/>
      <c r="Y121" s="470"/>
    </row>
    <row r="122" spans="1:25" ht="15.6">
      <c r="A122" s="429"/>
      <c r="C122" s="470"/>
      <c r="D122" s="470"/>
      <c r="E122" s="470"/>
      <c r="F122" s="470"/>
      <c r="G122" s="470"/>
      <c r="H122" s="470"/>
      <c r="I122" s="470"/>
      <c r="J122" s="470"/>
      <c r="K122" s="470"/>
      <c r="L122" s="470"/>
      <c r="M122" s="470"/>
      <c r="N122" s="470"/>
      <c r="O122" s="470"/>
      <c r="P122" s="470"/>
      <c r="Q122" s="470"/>
      <c r="R122" s="470"/>
      <c r="S122" s="470"/>
      <c r="T122" s="470"/>
      <c r="U122" s="470"/>
      <c r="V122" s="470"/>
      <c r="W122" s="470"/>
      <c r="X122" s="470"/>
      <c r="Y122" s="470"/>
    </row>
    <row r="123" spans="1:25">
      <c r="C123" s="470"/>
      <c r="D123" s="470"/>
      <c r="E123" s="470"/>
      <c r="F123" s="470"/>
      <c r="G123" s="470"/>
      <c r="H123" s="470"/>
      <c r="I123" s="470"/>
      <c r="J123" s="470"/>
      <c r="K123" s="470"/>
      <c r="L123" s="470"/>
      <c r="M123" s="470"/>
      <c r="N123" s="470"/>
      <c r="O123" s="470"/>
      <c r="P123" s="470"/>
      <c r="Q123" s="470"/>
      <c r="R123" s="470"/>
      <c r="S123" s="470"/>
      <c r="T123" s="470"/>
      <c r="U123" s="470"/>
      <c r="V123" s="470"/>
      <c r="W123" s="470"/>
      <c r="X123" s="470"/>
      <c r="Y123" s="470"/>
    </row>
    <row r="124" spans="1:25">
      <c r="C124" s="470"/>
      <c r="D124" s="470"/>
      <c r="E124" s="470"/>
      <c r="F124" s="470"/>
      <c r="G124" s="470"/>
      <c r="H124" s="470"/>
      <c r="I124" s="470"/>
      <c r="J124" s="470"/>
      <c r="K124" s="470"/>
      <c r="L124" s="470"/>
      <c r="M124" s="470"/>
      <c r="N124" s="470"/>
      <c r="O124" s="470"/>
      <c r="P124" s="470"/>
      <c r="Q124" s="470"/>
      <c r="R124" s="470"/>
      <c r="S124" s="470"/>
      <c r="T124" s="470"/>
      <c r="U124" s="470"/>
      <c r="V124" s="470"/>
      <c r="W124" s="470"/>
      <c r="X124" s="470"/>
      <c r="Y124" s="470"/>
    </row>
    <row r="125" spans="1:25">
      <c r="C125" s="470"/>
      <c r="D125" s="470"/>
      <c r="E125" s="470"/>
      <c r="F125" s="470"/>
      <c r="G125" s="470"/>
      <c r="H125" s="470"/>
      <c r="I125" s="470"/>
      <c r="J125" s="470"/>
      <c r="K125" s="470"/>
      <c r="L125" s="470"/>
      <c r="M125" s="470"/>
      <c r="N125" s="470"/>
      <c r="O125" s="470"/>
      <c r="P125" s="470"/>
      <c r="Q125" s="470"/>
      <c r="R125" s="470"/>
      <c r="S125" s="470"/>
      <c r="T125" s="470"/>
      <c r="U125" s="470"/>
      <c r="V125" s="470"/>
      <c r="W125" s="470"/>
      <c r="X125" s="470"/>
      <c r="Y125" s="470"/>
    </row>
    <row r="126" spans="1:25">
      <c r="C126" s="470"/>
      <c r="D126" s="470"/>
      <c r="E126" s="470"/>
      <c r="F126" s="470"/>
      <c r="G126" s="470"/>
      <c r="H126" s="470"/>
      <c r="I126" s="470"/>
      <c r="J126" s="470"/>
      <c r="K126" s="470"/>
      <c r="L126" s="470"/>
      <c r="M126" s="470"/>
      <c r="N126" s="470"/>
      <c r="O126" s="470"/>
      <c r="P126" s="470"/>
      <c r="Q126" s="470"/>
      <c r="R126" s="470"/>
      <c r="S126" s="470"/>
      <c r="T126" s="470"/>
      <c r="U126" s="470"/>
      <c r="V126" s="470"/>
      <c r="W126" s="470"/>
      <c r="X126" s="470"/>
      <c r="Y126" s="470"/>
    </row>
    <row r="127" spans="1:25">
      <c r="C127" s="470"/>
      <c r="D127" s="470"/>
      <c r="E127" s="470"/>
      <c r="F127" s="470"/>
      <c r="G127" s="470"/>
      <c r="H127" s="470"/>
      <c r="I127" s="470"/>
      <c r="J127" s="470"/>
      <c r="K127" s="470"/>
      <c r="L127" s="470"/>
      <c r="M127" s="470"/>
      <c r="N127" s="470"/>
      <c r="O127" s="470"/>
      <c r="P127" s="470"/>
      <c r="Q127" s="470"/>
      <c r="R127" s="470"/>
      <c r="S127" s="470"/>
      <c r="T127" s="470"/>
      <c r="U127" s="470"/>
      <c r="V127" s="470"/>
      <c r="W127" s="470"/>
      <c r="X127" s="470"/>
      <c r="Y127" s="470"/>
    </row>
    <row r="128" spans="1:25">
      <c r="C128" s="470"/>
      <c r="D128" s="470"/>
      <c r="E128" s="470"/>
      <c r="F128" s="470"/>
      <c r="G128" s="470"/>
      <c r="H128" s="470"/>
      <c r="I128" s="470"/>
      <c r="J128" s="470"/>
      <c r="K128" s="470"/>
      <c r="L128" s="470"/>
      <c r="M128" s="470"/>
      <c r="N128" s="470"/>
      <c r="O128" s="470"/>
      <c r="P128" s="470"/>
      <c r="Q128" s="470"/>
      <c r="R128" s="470"/>
      <c r="S128" s="470"/>
      <c r="T128" s="470"/>
      <c r="U128" s="470"/>
      <c r="V128" s="470"/>
      <c r="W128" s="470"/>
      <c r="X128" s="470"/>
      <c r="Y128" s="470"/>
    </row>
    <row r="129" spans="3:25">
      <c r="C129" s="470"/>
      <c r="D129" s="470"/>
      <c r="E129" s="470"/>
      <c r="F129" s="470"/>
      <c r="G129" s="470"/>
      <c r="H129" s="470"/>
      <c r="I129" s="470"/>
      <c r="J129" s="470"/>
      <c r="K129" s="470"/>
      <c r="L129" s="470"/>
      <c r="M129" s="470"/>
      <c r="N129" s="470"/>
      <c r="O129" s="470"/>
      <c r="P129" s="470"/>
      <c r="Q129" s="470"/>
      <c r="R129" s="470"/>
      <c r="S129" s="470"/>
      <c r="T129" s="470"/>
      <c r="U129" s="470"/>
      <c r="V129" s="470"/>
      <c r="W129" s="470"/>
      <c r="X129" s="470"/>
      <c r="Y129" s="470"/>
    </row>
    <row r="130" spans="3:25">
      <c r="C130" s="470"/>
      <c r="D130" s="470"/>
      <c r="E130" s="470"/>
      <c r="F130" s="470"/>
      <c r="G130" s="470"/>
      <c r="H130" s="470"/>
      <c r="I130" s="470"/>
      <c r="J130" s="470"/>
      <c r="K130" s="470"/>
      <c r="L130" s="470"/>
      <c r="M130" s="470"/>
      <c r="N130" s="470"/>
      <c r="O130" s="470"/>
      <c r="P130" s="470"/>
      <c r="Q130" s="470"/>
      <c r="R130" s="470"/>
      <c r="S130" s="470"/>
      <c r="T130" s="470"/>
      <c r="U130" s="470"/>
      <c r="V130" s="470"/>
      <c r="W130" s="470"/>
      <c r="X130" s="470"/>
      <c r="Y130" s="470"/>
    </row>
    <row r="131" spans="3:25">
      <c r="C131" s="470"/>
      <c r="D131" s="470"/>
      <c r="E131" s="470"/>
      <c r="F131" s="470"/>
      <c r="G131" s="470"/>
      <c r="H131" s="470"/>
      <c r="I131" s="470"/>
      <c r="J131" s="470"/>
      <c r="K131" s="470"/>
      <c r="L131" s="470"/>
      <c r="M131" s="470"/>
      <c r="N131" s="470"/>
      <c r="O131" s="470"/>
      <c r="P131" s="470"/>
      <c r="Q131" s="470"/>
      <c r="R131" s="470"/>
      <c r="S131" s="470"/>
      <c r="T131" s="470"/>
      <c r="U131" s="470"/>
      <c r="V131" s="470"/>
      <c r="W131" s="470"/>
      <c r="X131" s="470"/>
      <c r="Y131" s="470"/>
    </row>
    <row r="132" spans="3:25">
      <c r="C132" s="470"/>
      <c r="D132" s="470"/>
      <c r="E132" s="470"/>
      <c r="F132" s="470"/>
      <c r="G132" s="470"/>
      <c r="H132" s="470"/>
      <c r="I132" s="470"/>
      <c r="J132" s="470"/>
      <c r="K132" s="470"/>
      <c r="L132" s="470"/>
      <c r="M132" s="470"/>
      <c r="N132" s="470"/>
      <c r="O132" s="470"/>
      <c r="P132" s="470"/>
      <c r="Q132" s="470"/>
      <c r="R132" s="470"/>
      <c r="S132" s="470"/>
      <c r="T132" s="470"/>
      <c r="U132" s="470"/>
      <c r="V132" s="470"/>
      <c r="W132" s="470"/>
      <c r="X132" s="470"/>
      <c r="Y132" s="470"/>
    </row>
    <row r="133" spans="3:25">
      <c r="C133" s="470"/>
      <c r="D133" s="470"/>
      <c r="E133" s="470"/>
      <c r="F133" s="470"/>
      <c r="G133" s="470"/>
      <c r="H133" s="470"/>
      <c r="I133" s="470"/>
      <c r="J133" s="470"/>
      <c r="K133" s="470"/>
      <c r="L133" s="470"/>
      <c r="M133" s="470"/>
      <c r="N133" s="470"/>
      <c r="O133" s="470"/>
      <c r="P133" s="470"/>
      <c r="Q133" s="470"/>
      <c r="R133" s="470"/>
      <c r="S133" s="470"/>
      <c r="T133" s="470"/>
      <c r="U133" s="470"/>
      <c r="V133" s="470"/>
      <c r="W133" s="470"/>
      <c r="X133" s="470"/>
      <c r="Y133" s="470"/>
    </row>
    <row r="134" spans="3:25">
      <c r="C134" s="470"/>
      <c r="D134" s="470"/>
      <c r="E134" s="470"/>
      <c r="F134" s="470"/>
      <c r="G134" s="470"/>
      <c r="H134" s="470"/>
      <c r="I134" s="470"/>
      <c r="J134" s="470"/>
      <c r="K134" s="470"/>
      <c r="L134" s="470"/>
      <c r="M134" s="470"/>
      <c r="N134" s="470"/>
      <c r="O134" s="470"/>
      <c r="P134" s="470"/>
      <c r="Q134" s="470"/>
      <c r="R134" s="470"/>
      <c r="S134" s="470"/>
      <c r="T134" s="470"/>
      <c r="U134" s="470"/>
      <c r="V134" s="470"/>
      <c r="W134" s="470"/>
      <c r="X134" s="470"/>
      <c r="Y134" s="470"/>
    </row>
    <row r="135" spans="3:25">
      <c r="C135" s="470"/>
      <c r="D135" s="470"/>
      <c r="E135" s="470"/>
      <c r="F135" s="470"/>
      <c r="G135" s="470"/>
      <c r="H135" s="470"/>
      <c r="I135" s="470"/>
      <c r="J135" s="470"/>
      <c r="K135" s="470"/>
      <c r="L135" s="470"/>
      <c r="M135" s="470"/>
      <c r="N135" s="470"/>
      <c r="O135" s="470"/>
      <c r="P135" s="470"/>
      <c r="Q135" s="470"/>
      <c r="R135" s="470"/>
      <c r="S135" s="470"/>
      <c r="T135" s="470"/>
      <c r="U135" s="470"/>
      <c r="V135" s="470"/>
      <c r="W135" s="470"/>
      <c r="X135" s="470"/>
      <c r="Y135" s="470"/>
    </row>
    <row r="136" spans="3:25">
      <c r="C136" s="470"/>
      <c r="D136" s="470"/>
      <c r="E136" s="470"/>
      <c r="F136" s="470"/>
      <c r="G136" s="470"/>
      <c r="H136" s="470"/>
      <c r="I136" s="470"/>
      <c r="J136" s="470"/>
      <c r="K136" s="470"/>
      <c r="L136" s="470"/>
      <c r="M136" s="470"/>
      <c r="N136" s="470"/>
      <c r="O136" s="470"/>
      <c r="P136" s="470"/>
      <c r="Q136" s="470"/>
      <c r="R136" s="470"/>
      <c r="S136" s="470"/>
      <c r="T136" s="470"/>
      <c r="U136" s="470"/>
      <c r="V136" s="470"/>
      <c r="W136" s="470"/>
      <c r="X136" s="470"/>
      <c r="Y136" s="470"/>
    </row>
    <row r="137" spans="3:25">
      <c r="C137" s="470"/>
      <c r="D137" s="470"/>
      <c r="E137" s="470"/>
      <c r="F137" s="470"/>
      <c r="G137" s="470"/>
      <c r="H137" s="470"/>
      <c r="I137" s="470"/>
      <c r="J137" s="470"/>
      <c r="K137" s="470"/>
      <c r="L137" s="470"/>
      <c r="M137" s="470"/>
      <c r="N137" s="470"/>
      <c r="O137" s="470"/>
      <c r="P137" s="470"/>
      <c r="Q137" s="470"/>
      <c r="R137" s="470"/>
      <c r="S137" s="470"/>
      <c r="T137" s="470"/>
      <c r="U137" s="470"/>
      <c r="V137" s="470"/>
      <c r="W137" s="470"/>
      <c r="X137" s="470"/>
      <c r="Y137" s="470"/>
    </row>
    <row r="138" spans="3:25">
      <c r="C138" s="470"/>
      <c r="D138" s="470"/>
      <c r="E138" s="470"/>
      <c r="F138" s="470"/>
      <c r="G138" s="470"/>
      <c r="H138" s="470"/>
      <c r="I138" s="470"/>
      <c r="J138" s="470"/>
      <c r="K138" s="470"/>
      <c r="L138" s="470"/>
      <c r="M138" s="470"/>
      <c r="N138" s="470"/>
      <c r="O138" s="470"/>
      <c r="P138" s="470"/>
      <c r="Q138" s="470"/>
      <c r="R138" s="470"/>
      <c r="S138" s="470"/>
      <c r="T138" s="470"/>
      <c r="U138" s="470"/>
      <c r="V138" s="470"/>
      <c r="W138" s="470"/>
      <c r="X138" s="470"/>
      <c r="Y138" s="470"/>
    </row>
    <row r="139" spans="3:25">
      <c r="C139" s="470"/>
      <c r="D139" s="470"/>
      <c r="E139" s="470"/>
      <c r="F139" s="470"/>
      <c r="G139" s="470"/>
      <c r="H139" s="470"/>
      <c r="I139" s="470"/>
      <c r="J139" s="470"/>
      <c r="K139" s="470"/>
      <c r="L139" s="470"/>
      <c r="M139" s="470"/>
      <c r="N139" s="470"/>
      <c r="O139" s="470"/>
      <c r="P139" s="470"/>
      <c r="Q139" s="470"/>
      <c r="R139" s="470"/>
      <c r="S139" s="470"/>
      <c r="T139" s="470"/>
      <c r="U139" s="470"/>
      <c r="V139" s="470"/>
      <c r="W139" s="470"/>
      <c r="X139" s="470"/>
      <c r="Y139" s="470"/>
    </row>
    <row r="140" spans="3:25">
      <c r="C140" s="470"/>
      <c r="D140" s="470"/>
      <c r="E140" s="470"/>
      <c r="F140" s="470"/>
      <c r="G140" s="470"/>
      <c r="H140" s="470"/>
      <c r="I140" s="470"/>
      <c r="J140" s="470"/>
      <c r="K140" s="470"/>
      <c r="L140" s="470"/>
      <c r="M140" s="470"/>
      <c r="N140" s="470"/>
      <c r="O140" s="470"/>
      <c r="P140" s="470"/>
      <c r="Q140" s="470"/>
      <c r="R140" s="470"/>
      <c r="S140" s="470"/>
      <c r="T140" s="470"/>
      <c r="U140" s="470"/>
      <c r="V140" s="470"/>
      <c r="W140" s="470"/>
      <c r="X140" s="470"/>
      <c r="Y140" s="470"/>
    </row>
    <row r="141" spans="3:25">
      <c r="C141" s="470"/>
      <c r="D141" s="470"/>
      <c r="E141" s="470"/>
      <c r="F141" s="470"/>
      <c r="G141" s="470"/>
      <c r="H141" s="470"/>
      <c r="I141" s="470"/>
      <c r="J141" s="470"/>
      <c r="K141" s="470"/>
      <c r="L141" s="470"/>
      <c r="M141" s="470"/>
      <c r="N141" s="470"/>
      <c r="O141" s="470"/>
      <c r="P141" s="470"/>
      <c r="Q141" s="470"/>
      <c r="R141" s="470"/>
      <c r="S141" s="470"/>
      <c r="T141" s="470"/>
      <c r="U141" s="470"/>
      <c r="V141" s="470"/>
      <c r="W141" s="470"/>
      <c r="X141" s="470"/>
      <c r="Y141" s="470"/>
    </row>
    <row r="142" spans="3:25">
      <c r="C142" s="470"/>
      <c r="D142" s="470"/>
      <c r="E142" s="470"/>
      <c r="F142" s="470"/>
      <c r="G142" s="470"/>
      <c r="H142" s="470"/>
      <c r="I142" s="470"/>
      <c r="J142" s="470"/>
      <c r="K142" s="470"/>
      <c r="L142" s="470"/>
      <c r="M142" s="470"/>
      <c r="N142" s="470"/>
      <c r="O142" s="470"/>
      <c r="P142" s="470"/>
      <c r="Q142" s="470"/>
      <c r="R142" s="470"/>
      <c r="S142" s="470"/>
      <c r="T142" s="470"/>
      <c r="U142" s="470"/>
      <c r="V142" s="470"/>
      <c r="W142" s="470"/>
      <c r="X142" s="470"/>
      <c r="Y142" s="470"/>
    </row>
    <row r="143" spans="3:25">
      <c r="C143" s="470"/>
      <c r="D143" s="470"/>
      <c r="E143" s="470"/>
      <c r="F143" s="470"/>
      <c r="G143" s="470"/>
      <c r="H143" s="470"/>
      <c r="I143" s="470"/>
      <c r="J143" s="470"/>
      <c r="K143" s="470"/>
      <c r="L143" s="470"/>
      <c r="M143" s="470"/>
      <c r="N143" s="470"/>
      <c r="O143" s="470"/>
      <c r="P143" s="470"/>
      <c r="Q143" s="470"/>
      <c r="R143" s="470"/>
      <c r="S143" s="470"/>
      <c r="T143" s="470"/>
      <c r="U143" s="470"/>
      <c r="V143" s="470"/>
      <c r="W143" s="470"/>
      <c r="X143" s="470"/>
      <c r="Y143" s="470"/>
    </row>
    <row r="144" spans="3:25">
      <c r="C144" s="470"/>
      <c r="D144" s="470"/>
      <c r="E144" s="470"/>
      <c r="F144" s="470"/>
      <c r="G144" s="470"/>
      <c r="H144" s="470"/>
      <c r="I144" s="470"/>
      <c r="J144" s="470"/>
      <c r="K144" s="470"/>
      <c r="L144" s="470"/>
      <c r="M144" s="470"/>
      <c r="N144" s="470"/>
      <c r="O144" s="470"/>
      <c r="P144" s="470"/>
      <c r="Q144" s="470"/>
      <c r="R144" s="470"/>
      <c r="S144" s="470"/>
      <c r="T144" s="470"/>
      <c r="U144" s="470"/>
      <c r="V144" s="470"/>
      <c r="W144" s="470"/>
      <c r="X144" s="470"/>
      <c r="Y144" s="470"/>
    </row>
    <row r="145" spans="3:25">
      <c r="C145" s="470"/>
      <c r="D145" s="470"/>
      <c r="E145" s="470"/>
      <c r="F145" s="470"/>
      <c r="G145" s="470"/>
      <c r="H145" s="470"/>
      <c r="I145" s="470"/>
      <c r="J145" s="470"/>
      <c r="K145" s="470"/>
      <c r="L145" s="470"/>
      <c r="M145" s="470"/>
      <c r="N145" s="470"/>
      <c r="O145" s="470"/>
      <c r="P145" s="470"/>
      <c r="Q145" s="470"/>
      <c r="R145" s="470"/>
      <c r="S145" s="470"/>
      <c r="T145" s="470"/>
      <c r="U145" s="470"/>
      <c r="V145" s="470"/>
      <c r="W145" s="470"/>
      <c r="X145" s="470"/>
      <c r="Y145" s="470"/>
    </row>
    <row r="146" spans="3:25">
      <c r="C146" s="470"/>
      <c r="D146" s="470"/>
      <c r="E146" s="470"/>
      <c r="F146" s="470"/>
      <c r="G146" s="470"/>
      <c r="H146" s="470"/>
      <c r="I146" s="470"/>
      <c r="J146" s="470"/>
      <c r="K146" s="470"/>
      <c r="L146" s="470"/>
      <c r="M146" s="470"/>
      <c r="N146" s="470"/>
      <c r="O146" s="470"/>
      <c r="P146" s="470"/>
      <c r="Q146" s="470"/>
      <c r="R146" s="470"/>
      <c r="S146" s="470"/>
      <c r="T146" s="470"/>
      <c r="U146" s="470"/>
      <c r="V146" s="470"/>
      <c r="W146" s="470"/>
      <c r="X146" s="470"/>
      <c r="Y146" s="470"/>
    </row>
    <row r="147" spans="3:25">
      <c r="C147" s="470"/>
      <c r="D147" s="470"/>
      <c r="E147" s="470"/>
      <c r="F147" s="470"/>
      <c r="G147" s="470"/>
      <c r="H147" s="470"/>
      <c r="I147" s="470"/>
      <c r="J147" s="470"/>
      <c r="K147" s="470"/>
      <c r="L147" s="470"/>
      <c r="M147" s="470"/>
      <c r="N147" s="470"/>
      <c r="O147" s="470"/>
      <c r="P147" s="470"/>
      <c r="Q147" s="470"/>
      <c r="R147" s="470"/>
      <c r="S147" s="470"/>
      <c r="T147" s="470"/>
      <c r="U147" s="470"/>
      <c r="V147" s="470"/>
      <c r="W147" s="470"/>
      <c r="X147" s="470"/>
      <c r="Y147" s="470"/>
    </row>
    <row r="148" spans="3:25">
      <c r="C148" s="470"/>
      <c r="D148" s="470"/>
      <c r="E148" s="470"/>
      <c r="F148" s="470"/>
      <c r="G148" s="470"/>
      <c r="H148" s="470"/>
      <c r="I148" s="470"/>
      <c r="J148" s="470"/>
      <c r="K148" s="470"/>
      <c r="L148" s="470"/>
      <c r="M148" s="470"/>
      <c r="N148" s="470"/>
      <c r="O148" s="470"/>
      <c r="P148" s="470"/>
      <c r="Q148" s="470"/>
      <c r="R148" s="470"/>
      <c r="S148" s="470"/>
      <c r="T148" s="470"/>
      <c r="U148" s="470"/>
      <c r="V148" s="470"/>
      <c r="W148" s="470"/>
      <c r="X148" s="470"/>
      <c r="Y148" s="470"/>
    </row>
    <row r="149" spans="3:25">
      <c r="C149" s="470"/>
      <c r="D149" s="470"/>
      <c r="E149" s="470"/>
      <c r="F149" s="470"/>
      <c r="G149" s="470"/>
      <c r="H149" s="470"/>
      <c r="I149" s="470"/>
      <c r="J149" s="470"/>
      <c r="K149" s="470"/>
      <c r="L149" s="470"/>
      <c r="M149" s="470"/>
      <c r="N149" s="470"/>
      <c r="O149" s="470"/>
      <c r="P149" s="470"/>
      <c r="Q149" s="470"/>
      <c r="R149" s="470"/>
      <c r="S149" s="470"/>
      <c r="T149" s="470"/>
      <c r="U149" s="470"/>
      <c r="V149" s="470"/>
      <c r="W149" s="470"/>
      <c r="X149" s="470"/>
      <c r="Y149" s="470"/>
    </row>
    <row r="150" spans="3:25">
      <c r="C150" s="470"/>
      <c r="D150" s="470"/>
      <c r="E150" s="470"/>
      <c r="F150" s="470"/>
      <c r="G150" s="470"/>
      <c r="H150" s="470"/>
      <c r="I150" s="470"/>
      <c r="J150" s="470"/>
      <c r="K150" s="470"/>
      <c r="L150" s="470"/>
      <c r="M150" s="470"/>
      <c r="N150" s="470"/>
      <c r="O150" s="470"/>
      <c r="P150" s="470"/>
      <c r="Q150" s="470"/>
      <c r="R150" s="470"/>
      <c r="S150" s="470"/>
      <c r="T150" s="470"/>
      <c r="U150" s="470"/>
      <c r="V150" s="470"/>
      <c r="W150" s="470"/>
      <c r="X150" s="470"/>
      <c r="Y150" s="470"/>
    </row>
    <row r="151" spans="3:25">
      <c r="C151" s="470"/>
      <c r="D151" s="470"/>
      <c r="E151" s="470"/>
      <c r="F151" s="470"/>
      <c r="G151" s="470"/>
      <c r="H151" s="470"/>
      <c r="I151" s="470"/>
      <c r="J151" s="470"/>
      <c r="K151" s="470"/>
      <c r="L151" s="470"/>
      <c r="M151" s="470"/>
      <c r="N151" s="470"/>
      <c r="O151" s="470"/>
      <c r="P151" s="470"/>
      <c r="Q151" s="470"/>
      <c r="R151" s="470"/>
      <c r="S151" s="470"/>
      <c r="T151" s="470"/>
      <c r="U151" s="470"/>
      <c r="V151" s="470"/>
      <c r="W151" s="470"/>
      <c r="X151" s="470"/>
      <c r="Y151" s="470"/>
    </row>
    <row r="152" spans="3:25">
      <c r="C152" s="470"/>
      <c r="D152" s="470"/>
      <c r="E152" s="470"/>
      <c r="F152" s="470"/>
      <c r="G152" s="470"/>
      <c r="H152" s="470"/>
      <c r="I152" s="470"/>
      <c r="J152" s="470"/>
      <c r="K152" s="470"/>
      <c r="L152" s="470"/>
      <c r="M152" s="470"/>
      <c r="N152" s="470"/>
      <c r="O152" s="470"/>
      <c r="P152" s="470"/>
      <c r="Q152" s="470"/>
      <c r="R152" s="470"/>
      <c r="S152" s="470"/>
      <c r="T152" s="470"/>
      <c r="U152" s="470"/>
      <c r="V152" s="470"/>
      <c r="W152" s="470"/>
      <c r="X152" s="470"/>
      <c r="Y152" s="470"/>
    </row>
    <row r="153" spans="3:25">
      <c r="C153" s="470"/>
      <c r="D153" s="470"/>
      <c r="E153" s="470"/>
      <c r="F153" s="470"/>
      <c r="G153" s="470"/>
      <c r="H153" s="470"/>
      <c r="I153" s="470"/>
      <c r="J153" s="470"/>
      <c r="K153" s="470"/>
      <c r="L153" s="470"/>
      <c r="M153" s="470"/>
      <c r="N153" s="470"/>
      <c r="O153" s="470"/>
      <c r="P153" s="470"/>
      <c r="Q153" s="470"/>
      <c r="R153" s="470"/>
      <c r="S153" s="470"/>
      <c r="T153" s="470"/>
      <c r="U153" s="470"/>
      <c r="V153" s="470"/>
      <c r="W153" s="470"/>
      <c r="X153" s="470"/>
      <c r="Y153" s="470"/>
    </row>
    <row r="154" spans="3:25">
      <c r="C154" s="470"/>
      <c r="D154" s="470"/>
      <c r="E154" s="470"/>
      <c r="F154" s="470"/>
      <c r="G154" s="470"/>
      <c r="H154" s="470"/>
      <c r="I154" s="470"/>
      <c r="J154" s="470"/>
      <c r="K154" s="470"/>
      <c r="L154" s="470"/>
      <c r="M154" s="470"/>
      <c r="N154" s="470"/>
      <c r="O154" s="470"/>
      <c r="P154" s="470"/>
      <c r="Q154" s="470"/>
      <c r="R154" s="470"/>
      <c r="S154" s="470"/>
      <c r="T154" s="470"/>
      <c r="U154" s="470"/>
      <c r="V154" s="470"/>
      <c r="W154" s="470"/>
      <c r="X154" s="470"/>
      <c r="Y154" s="470"/>
    </row>
    <row r="155" spans="3:25">
      <c r="C155" s="470"/>
      <c r="D155" s="470"/>
      <c r="E155" s="470"/>
      <c r="F155" s="470"/>
      <c r="G155" s="470"/>
      <c r="H155" s="470"/>
      <c r="I155" s="470"/>
      <c r="J155" s="470"/>
      <c r="K155" s="470"/>
      <c r="L155" s="470"/>
      <c r="M155" s="470"/>
      <c r="N155" s="470"/>
      <c r="O155" s="470"/>
      <c r="P155" s="470"/>
      <c r="Q155" s="470"/>
      <c r="R155" s="470"/>
      <c r="S155" s="470"/>
      <c r="T155" s="470"/>
      <c r="U155" s="470"/>
      <c r="V155" s="470"/>
      <c r="W155" s="470"/>
      <c r="X155" s="470"/>
      <c r="Y155" s="470"/>
    </row>
    <row r="156" spans="3:25">
      <c r="C156" s="470"/>
      <c r="D156" s="470"/>
      <c r="E156" s="470"/>
      <c r="F156" s="470"/>
      <c r="G156" s="470"/>
      <c r="H156" s="470"/>
      <c r="I156" s="470"/>
      <c r="J156" s="470"/>
      <c r="K156" s="470"/>
      <c r="L156" s="470"/>
      <c r="M156" s="470"/>
      <c r="N156" s="470"/>
      <c r="O156" s="470"/>
      <c r="P156" s="470"/>
      <c r="Q156" s="470"/>
      <c r="R156" s="470"/>
      <c r="S156" s="470"/>
      <c r="T156" s="470"/>
      <c r="U156" s="470"/>
      <c r="V156" s="470"/>
      <c r="W156" s="470"/>
      <c r="X156" s="470"/>
      <c r="Y156" s="470"/>
    </row>
    <row r="157" spans="3:25">
      <c r="C157" s="470"/>
      <c r="D157" s="470"/>
      <c r="E157" s="470"/>
      <c r="F157" s="470"/>
      <c r="G157" s="470"/>
      <c r="H157" s="470"/>
      <c r="I157" s="470"/>
      <c r="J157" s="470"/>
      <c r="K157" s="470"/>
      <c r="L157" s="470"/>
      <c r="M157" s="470"/>
      <c r="N157" s="470"/>
      <c r="O157" s="470"/>
      <c r="P157" s="470"/>
      <c r="Q157" s="470"/>
      <c r="R157" s="470"/>
      <c r="S157" s="470"/>
      <c r="T157" s="470"/>
      <c r="U157" s="470"/>
      <c r="V157" s="470"/>
      <c r="W157" s="470"/>
      <c r="X157" s="470"/>
      <c r="Y157" s="470"/>
    </row>
    <row r="158" spans="3:25">
      <c r="C158" s="470"/>
      <c r="D158" s="470"/>
      <c r="E158" s="470"/>
      <c r="F158" s="470"/>
      <c r="G158" s="470"/>
      <c r="H158" s="470"/>
      <c r="I158" s="470"/>
      <c r="J158" s="470"/>
      <c r="K158" s="470"/>
      <c r="L158" s="470"/>
      <c r="M158" s="470"/>
      <c r="N158" s="470"/>
      <c r="O158" s="470"/>
      <c r="P158" s="470"/>
      <c r="Q158" s="470"/>
      <c r="R158" s="470"/>
      <c r="S158" s="470"/>
      <c r="T158" s="470"/>
      <c r="U158" s="470"/>
      <c r="V158" s="470"/>
      <c r="W158" s="470"/>
      <c r="X158" s="470"/>
      <c r="Y158" s="470"/>
    </row>
    <row r="159" spans="3:25">
      <c r="C159" s="470"/>
      <c r="D159" s="470"/>
      <c r="E159" s="470"/>
      <c r="F159" s="470"/>
      <c r="G159" s="470"/>
      <c r="H159" s="470"/>
      <c r="I159" s="470"/>
      <c r="J159" s="470"/>
      <c r="K159" s="470"/>
      <c r="L159" s="470"/>
      <c r="M159" s="470"/>
      <c r="N159" s="470"/>
      <c r="O159" s="470"/>
      <c r="P159" s="470"/>
      <c r="Q159" s="470"/>
      <c r="R159" s="470"/>
      <c r="S159" s="470"/>
      <c r="T159" s="470"/>
      <c r="U159" s="470"/>
      <c r="V159" s="470"/>
      <c r="W159" s="470"/>
      <c r="X159" s="470"/>
      <c r="Y159" s="470"/>
    </row>
    <row r="160" spans="3:25">
      <c r="C160" s="470"/>
      <c r="D160" s="470"/>
      <c r="E160" s="470"/>
      <c r="F160" s="470"/>
      <c r="G160" s="470"/>
      <c r="H160" s="470"/>
      <c r="I160" s="470"/>
      <c r="J160" s="470"/>
      <c r="K160" s="470"/>
      <c r="L160" s="470"/>
      <c r="M160" s="470"/>
      <c r="N160" s="470"/>
      <c r="O160" s="470"/>
      <c r="P160" s="470"/>
      <c r="Q160" s="470"/>
      <c r="R160" s="470"/>
      <c r="S160" s="470"/>
      <c r="T160" s="470"/>
      <c r="U160" s="470"/>
      <c r="V160" s="470"/>
      <c r="W160" s="470"/>
      <c r="X160" s="470"/>
      <c r="Y160" s="470"/>
    </row>
    <row r="161" spans="3:25">
      <c r="C161" s="470"/>
      <c r="D161" s="470"/>
      <c r="E161" s="470"/>
      <c r="F161" s="470"/>
      <c r="G161" s="470"/>
      <c r="H161" s="470"/>
      <c r="I161" s="470"/>
      <c r="J161" s="470"/>
      <c r="K161" s="470"/>
      <c r="L161" s="470"/>
      <c r="M161" s="470"/>
      <c r="N161" s="470"/>
      <c r="O161" s="470"/>
      <c r="P161" s="470"/>
      <c r="Q161" s="470"/>
      <c r="R161" s="470"/>
      <c r="S161" s="470"/>
      <c r="T161" s="470"/>
      <c r="U161" s="470"/>
      <c r="V161" s="470"/>
      <c r="W161" s="470"/>
      <c r="X161" s="470"/>
      <c r="Y161" s="470"/>
    </row>
    <row r="162" spans="3:25">
      <c r="C162" s="470"/>
      <c r="D162" s="470"/>
      <c r="E162" s="470"/>
      <c r="F162" s="470"/>
      <c r="G162" s="470"/>
      <c r="H162" s="470"/>
      <c r="I162" s="470"/>
      <c r="J162" s="470"/>
      <c r="K162" s="470"/>
      <c r="L162" s="470"/>
      <c r="M162" s="470"/>
      <c r="N162" s="470"/>
      <c r="O162" s="470"/>
      <c r="P162" s="470"/>
      <c r="Q162" s="470"/>
      <c r="R162" s="470"/>
      <c r="S162" s="470"/>
      <c r="T162" s="470"/>
      <c r="U162" s="470"/>
      <c r="V162" s="470"/>
      <c r="W162" s="470"/>
      <c r="X162" s="470"/>
      <c r="Y162" s="470"/>
    </row>
    <row r="163" spans="3:25">
      <c r="C163" s="470"/>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row>
    <row r="164" spans="3:25">
      <c r="C164" s="470"/>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row>
    <row r="165" spans="3:25">
      <c r="C165" s="470"/>
      <c r="D165" s="470"/>
      <c r="E165" s="470"/>
      <c r="F165" s="470"/>
      <c r="G165" s="470"/>
      <c r="H165" s="470"/>
      <c r="I165" s="470"/>
      <c r="J165" s="470"/>
      <c r="K165" s="470"/>
      <c r="L165" s="470"/>
      <c r="M165" s="470"/>
      <c r="N165" s="470"/>
      <c r="O165" s="470"/>
      <c r="P165" s="470"/>
      <c r="Q165" s="470"/>
      <c r="R165" s="470"/>
      <c r="S165" s="470"/>
      <c r="T165" s="470"/>
      <c r="U165" s="470"/>
      <c r="V165" s="470"/>
      <c r="W165" s="470"/>
      <c r="X165" s="470"/>
      <c r="Y165" s="470"/>
    </row>
    <row r="166" spans="3:25">
      <c r="C166" s="470"/>
      <c r="D166" s="470"/>
      <c r="E166" s="470"/>
      <c r="F166" s="470"/>
      <c r="G166" s="470"/>
      <c r="H166" s="470"/>
      <c r="I166" s="470"/>
      <c r="J166" s="470"/>
      <c r="K166" s="470"/>
      <c r="L166" s="470"/>
      <c r="M166" s="470"/>
      <c r="N166" s="470"/>
      <c r="O166" s="470"/>
      <c r="P166" s="470"/>
      <c r="Q166" s="470"/>
      <c r="R166" s="470"/>
      <c r="S166" s="470"/>
      <c r="T166" s="470"/>
      <c r="U166" s="470"/>
      <c r="V166" s="470"/>
      <c r="W166" s="470"/>
      <c r="X166" s="470"/>
      <c r="Y166" s="470"/>
    </row>
    <row r="167" spans="3:25">
      <c r="C167" s="470"/>
      <c r="D167" s="470"/>
      <c r="E167" s="470"/>
      <c r="F167" s="470"/>
      <c r="G167" s="470"/>
      <c r="H167" s="470"/>
      <c r="I167" s="470"/>
      <c r="J167" s="470"/>
      <c r="K167" s="470"/>
      <c r="L167" s="470"/>
      <c r="M167" s="470"/>
      <c r="N167" s="470"/>
      <c r="O167" s="470"/>
      <c r="P167" s="470"/>
      <c r="Q167" s="470"/>
      <c r="R167" s="470"/>
      <c r="S167" s="470"/>
      <c r="T167" s="470"/>
      <c r="U167" s="470"/>
      <c r="V167" s="470"/>
      <c r="W167" s="470"/>
      <c r="X167" s="470"/>
      <c r="Y167" s="470"/>
    </row>
    <row r="168" spans="3:25">
      <c r="C168" s="470"/>
      <c r="D168" s="470"/>
      <c r="E168" s="470"/>
      <c r="F168" s="470"/>
      <c r="G168" s="470"/>
      <c r="H168" s="470"/>
      <c r="I168" s="470"/>
      <c r="J168" s="470"/>
      <c r="K168" s="470"/>
      <c r="L168" s="470"/>
      <c r="M168" s="470"/>
      <c r="N168" s="470"/>
      <c r="O168" s="470"/>
      <c r="P168" s="470"/>
      <c r="Q168" s="470"/>
      <c r="R168" s="470"/>
      <c r="S168" s="470"/>
      <c r="T168" s="470"/>
      <c r="U168" s="470"/>
      <c r="V168" s="470"/>
      <c r="W168" s="470"/>
      <c r="X168" s="470"/>
      <c r="Y168" s="470"/>
    </row>
    <row r="169" spans="3:25">
      <c r="C169" s="470"/>
      <c r="D169" s="470"/>
      <c r="E169" s="470"/>
      <c r="F169" s="470"/>
      <c r="G169" s="470"/>
      <c r="H169" s="470"/>
      <c r="I169" s="470"/>
      <c r="J169" s="470"/>
      <c r="K169" s="470"/>
      <c r="L169" s="470"/>
      <c r="M169" s="470"/>
      <c r="N169" s="470"/>
      <c r="O169" s="470"/>
      <c r="P169" s="470"/>
      <c r="Q169" s="470"/>
      <c r="R169" s="470"/>
      <c r="S169" s="470"/>
      <c r="T169" s="470"/>
      <c r="U169" s="470"/>
      <c r="V169" s="470"/>
      <c r="W169" s="470"/>
      <c r="X169" s="470"/>
      <c r="Y169" s="470"/>
    </row>
    <row r="170" spans="3:25">
      <c r="C170" s="470"/>
      <c r="D170" s="470"/>
      <c r="E170" s="470"/>
      <c r="F170" s="470"/>
      <c r="G170" s="470"/>
      <c r="H170" s="470"/>
      <c r="I170" s="470"/>
      <c r="J170" s="470"/>
      <c r="K170" s="470"/>
      <c r="L170" s="470"/>
      <c r="M170" s="470"/>
      <c r="N170" s="470"/>
      <c r="O170" s="470"/>
      <c r="P170" s="470"/>
      <c r="Q170" s="470"/>
      <c r="R170" s="470"/>
      <c r="S170" s="470"/>
      <c r="T170" s="470"/>
      <c r="U170" s="470"/>
      <c r="V170" s="470"/>
      <c r="W170" s="470"/>
      <c r="X170" s="470"/>
      <c r="Y170" s="470"/>
    </row>
    <row r="171" spans="3:25">
      <c r="C171" s="470"/>
      <c r="D171" s="470"/>
      <c r="E171" s="470"/>
      <c r="F171" s="470"/>
      <c r="G171" s="470"/>
      <c r="H171" s="470"/>
      <c r="I171" s="470"/>
      <c r="J171" s="470"/>
      <c r="K171" s="470"/>
      <c r="L171" s="470"/>
      <c r="M171" s="470"/>
      <c r="N171" s="470"/>
      <c r="O171" s="470"/>
      <c r="P171" s="470"/>
      <c r="Q171" s="470"/>
      <c r="R171" s="470"/>
      <c r="S171" s="470"/>
      <c r="T171" s="470"/>
      <c r="U171" s="470"/>
      <c r="V171" s="470"/>
      <c r="W171" s="470"/>
      <c r="X171" s="470"/>
      <c r="Y171" s="470"/>
    </row>
    <row r="172" spans="3:25">
      <c r="C172" s="470"/>
      <c r="D172" s="470"/>
      <c r="E172" s="470"/>
      <c r="F172" s="470"/>
      <c r="G172" s="470"/>
      <c r="H172" s="470"/>
      <c r="I172" s="470"/>
      <c r="J172" s="470"/>
      <c r="K172" s="470"/>
      <c r="L172" s="470"/>
      <c r="M172" s="470"/>
      <c r="N172" s="470"/>
      <c r="O172" s="470"/>
      <c r="P172" s="470"/>
      <c r="Q172" s="470"/>
      <c r="R172" s="470"/>
      <c r="S172" s="470"/>
      <c r="T172" s="470"/>
      <c r="U172" s="470"/>
      <c r="V172" s="470"/>
      <c r="W172" s="470"/>
      <c r="X172" s="470"/>
      <c r="Y172" s="470"/>
    </row>
    <row r="173" spans="3:25">
      <c r="C173" s="470"/>
      <c r="D173" s="470"/>
      <c r="E173" s="470"/>
      <c r="F173" s="470"/>
      <c r="G173" s="470"/>
      <c r="H173" s="470"/>
      <c r="I173" s="470"/>
      <c r="J173" s="470"/>
      <c r="K173" s="470"/>
      <c r="L173" s="470"/>
      <c r="M173" s="470"/>
      <c r="N173" s="470"/>
      <c r="O173" s="470"/>
      <c r="P173" s="470"/>
      <c r="Q173" s="470"/>
      <c r="R173" s="470"/>
      <c r="S173" s="470"/>
      <c r="T173" s="470"/>
      <c r="U173" s="470"/>
      <c r="V173" s="470"/>
      <c r="W173" s="470"/>
      <c r="X173" s="470"/>
      <c r="Y173" s="470"/>
    </row>
    <row r="174" spans="3:25">
      <c r="C174" s="470"/>
      <c r="D174" s="470"/>
      <c r="E174" s="470"/>
      <c r="F174" s="470"/>
      <c r="G174" s="470"/>
      <c r="H174" s="470"/>
      <c r="I174" s="470"/>
      <c r="J174" s="470"/>
      <c r="K174" s="470"/>
      <c r="L174" s="470"/>
      <c r="M174" s="470"/>
      <c r="N174" s="470"/>
      <c r="O174" s="470"/>
      <c r="P174" s="470"/>
      <c r="Q174" s="470"/>
      <c r="R174" s="470"/>
      <c r="S174" s="470"/>
      <c r="T174" s="470"/>
      <c r="U174" s="470"/>
      <c r="V174" s="470"/>
      <c r="W174" s="470"/>
      <c r="X174" s="470"/>
      <c r="Y174" s="470"/>
    </row>
    <row r="175" spans="3:25">
      <c r="C175" s="470"/>
      <c r="D175" s="470"/>
      <c r="E175" s="470"/>
      <c r="F175" s="470"/>
      <c r="G175" s="470"/>
      <c r="H175" s="470"/>
      <c r="I175" s="470"/>
      <c r="J175" s="470"/>
      <c r="K175" s="470"/>
      <c r="L175" s="470"/>
      <c r="M175" s="470"/>
      <c r="N175" s="470"/>
      <c r="O175" s="470"/>
      <c r="P175" s="470"/>
      <c r="Q175" s="470"/>
      <c r="R175" s="470"/>
      <c r="S175" s="470"/>
      <c r="T175" s="470"/>
      <c r="U175" s="470"/>
      <c r="V175" s="470"/>
      <c r="W175" s="470"/>
      <c r="X175" s="470"/>
      <c r="Y175" s="470"/>
    </row>
    <row r="176" spans="3:25">
      <c r="C176" s="470"/>
      <c r="D176" s="470"/>
      <c r="E176" s="470"/>
      <c r="F176" s="470"/>
      <c r="G176" s="470"/>
      <c r="H176" s="470"/>
      <c r="I176" s="470"/>
      <c r="J176" s="470"/>
      <c r="K176" s="470"/>
      <c r="L176" s="470"/>
      <c r="M176" s="470"/>
      <c r="N176" s="470"/>
      <c r="O176" s="470"/>
      <c r="P176" s="470"/>
      <c r="Q176" s="470"/>
      <c r="R176" s="470"/>
      <c r="S176" s="470"/>
      <c r="T176" s="470"/>
      <c r="U176" s="470"/>
      <c r="V176" s="470"/>
      <c r="W176" s="470"/>
      <c r="X176" s="470"/>
      <c r="Y176" s="470"/>
    </row>
    <row r="177" spans="3:25">
      <c r="C177" s="470"/>
      <c r="D177" s="470"/>
      <c r="E177" s="470"/>
      <c r="F177" s="470"/>
      <c r="G177" s="470"/>
      <c r="H177" s="470"/>
      <c r="I177" s="470"/>
      <c r="J177" s="470"/>
      <c r="K177" s="470"/>
      <c r="L177" s="470"/>
      <c r="M177" s="470"/>
      <c r="N177" s="470"/>
      <c r="O177" s="470"/>
      <c r="P177" s="470"/>
      <c r="Q177" s="470"/>
      <c r="R177" s="470"/>
      <c r="S177" s="470"/>
      <c r="T177" s="470"/>
      <c r="U177" s="470"/>
      <c r="V177" s="470"/>
      <c r="W177" s="470"/>
      <c r="X177" s="470"/>
      <c r="Y177" s="470"/>
    </row>
    <row r="178" spans="3:25">
      <c r="C178" s="470"/>
      <c r="D178" s="470"/>
      <c r="E178" s="470"/>
      <c r="F178" s="470"/>
      <c r="G178" s="470"/>
      <c r="H178" s="470"/>
      <c r="I178" s="470"/>
      <c r="J178" s="470"/>
      <c r="K178" s="470"/>
      <c r="L178" s="470"/>
      <c r="M178" s="470"/>
      <c r="N178" s="470"/>
      <c r="O178" s="470"/>
      <c r="P178" s="470"/>
      <c r="Q178" s="470"/>
      <c r="R178" s="470"/>
      <c r="S178" s="470"/>
      <c r="T178" s="470"/>
      <c r="U178" s="470"/>
      <c r="V178" s="470"/>
      <c r="W178" s="470"/>
      <c r="X178" s="470"/>
      <c r="Y178" s="470"/>
    </row>
    <row r="179" spans="3:25">
      <c r="C179" s="470"/>
      <c r="D179" s="470"/>
      <c r="E179" s="470"/>
      <c r="F179" s="470"/>
      <c r="G179" s="470"/>
      <c r="H179" s="470"/>
      <c r="I179" s="470"/>
      <c r="J179" s="470"/>
      <c r="K179" s="470"/>
      <c r="L179" s="470"/>
      <c r="M179" s="470"/>
      <c r="N179" s="470"/>
      <c r="O179" s="470"/>
      <c r="P179" s="470"/>
      <c r="Q179" s="470"/>
      <c r="R179" s="470"/>
      <c r="S179" s="470"/>
      <c r="T179" s="470"/>
      <c r="U179" s="470"/>
      <c r="V179" s="470"/>
      <c r="W179" s="470"/>
      <c r="X179" s="470"/>
      <c r="Y179" s="470"/>
    </row>
    <row r="180" spans="3:25">
      <c r="C180" s="470"/>
      <c r="D180" s="470"/>
      <c r="E180" s="470"/>
      <c r="F180" s="470"/>
      <c r="G180" s="470"/>
      <c r="H180" s="470"/>
      <c r="I180" s="470"/>
      <c r="J180" s="470"/>
      <c r="K180" s="470"/>
      <c r="L180" s="470"/>
      <c r="M180" s="470"/>
      <c r="N180" s="470"/>
      <c r="O180" s="470"/>
      <c r="P180" s="470"/>
      <c r="Q180" s="470"/>
      <c r="R180" s="470"/>
      <c r="S180" s="470"/>
      <c r="T180" s="470"/>
      <c r="U180" s="470"/>
      <c r="V180" s="470"/>
      <c r="W180" s="470"/>
      <c r="X180" s="470"/>
      <c r="Y180" s="470"/>
    </row>
    <row r="181" spans="3:25">
      <c r="C181" s="470"/>
      <c r="D181" s="470"/>
      <c r="E181" s="470"/>
      <c r="F181" s="470"/>
      <c r="G181" s="470"/>
      <c r="H181" s="470"/>
      <c r="I181" s="470"/>
      <c r="J181" s="470"/>
      <c r="K181" s="470"/>
      <c r="L181" s="470"/>
      <c r="M181" s="470"/>
      <c r="N181" s="470"/>
      <c r="O181" s="470"/>
      <c r="P181" s="470"/>
      <c r="Q181" s="470"/>
      <c r="R181" s="470"/>
      <c r="S181" s="470"/>
      <c r="T181" s="470"/>
      <c r="U181" s="470"/>
      <c r="V181" s="470"/>
      <c r="W181" s="470"/>
      <c r="X181" s="470"/>
      <c r="Y181" s="470"/>
    </row>
    <row r="182" spans="3:25">
      <c r="C182" s="470"/>
      <c r="D182" s="470"/>
      <c r="E182" s="470"/>
      <c r="F182" s="470"/>
      <c r="G182" s="470"/>
      <c r="H182" s="470"/>
      <c r="I182" s="470"/>
      <c r="J182" s="470"/>
      <c r="K182" s="470"/>
      <c r="L182" s="470"/>
      <c r="M182" s="470"/>
      <c r="N182" s="470"/>
      <c r="O182" s="470"/>
      <c r="P182" s="470"/>
      <c r="Q182" s="470"/>
      <c r="R182" s="470"/>
      <c r="S182" s="470"/>
      <c r="T182" s="470"/>
      <c r="U182" s="470"/>
      <c r="V182" s="470"/>
      <c r="W182" s="470"/>
      <c r="X182" s="470"/>
      <c r="Y182" s="470"/>
    </row>
    <row r="183" spans="3:25">
      <c r="C183" s="470"/>
      <c r="D183" s="470"/>
      <c r="E183" s="470"/>
      <c r="F183" s="470"/>
      <c r="G183" s="470"/>
      <c r="H183" s="470"/>
      <c r="I183" s="470"/>
      <c r="J183" s="470"/>
      <c r="K183" s="470"/>
      <c r="L183" s="470"/>
      <c r="M183" s="470"/>
      <c r="N183" s="470"/>
      <c r="O183" s="470"/>
      <c r="P183" s="470"/>
      <c r="Q183" s="470"/>
      <c r="R183" s="470"/>
      <c r="S183" s="470"/>
      <c r="T183" s="470"/>
      <c r="U183" s="470"/>
      <c r="V183" s="470"/>
      <c r="W183" s="470"/>
      <c r="X183" s="470"/>
      <c r="Y183" s="470"/>
    </row>
    <row r="184" spans="3:25">
      <c r="C184" s="470"/>
      <c r="D184" s="470"/>
      <c r="E184" s="470"/>
      <c r="F184" s="470"/>
      <c r="G184" s="470"/>
      <c r="H184" s="470"/>
      <c r="I184" s="470"/>
      <c r="J184" s="470"/>
      <c r="K184" s="470"/>
      <c r="L184" s="470"/>
      <c r="M184" s="470"/>
      <c r="N184" s="470"/>
      <c r="O184" s="470"/>
      <c r="P184" s="470"/>
      <c r="Q184" s="470"/>
      <c r="R184" s="470"/>
      <c r="S184" s="470"/>
      <c r="T184" s="470"/>
      <c r="U184" s="470"/>
      <c r="V184" s="470"/>
      <c r="W184" s="470"/>
      <c r="X184" s="470"/>
      <c r="Y184" s="470"/>
    </row>
    <row r="185" spans="3:25">
      <c r="C185" s="470"/>
      <c r="D185" s="470"/>
      <c r="E185" s="470"/>
      <c r="F185" s="470"/>
      <c r="G185" s="470"/>
      <c r="H185" s="470"/>
      <c r="I185" s="470"/>
      <c r="J185" s="470"/>
      <c r="K185" s="470"/>
      <c r="L185" s="470"/>
      <c r="M185" s="470"/>
      <c r="N185" s="470"/>
      <c r="O185" s="470"/>
      <c r="P185" s="470"/>
      <c r="Q185" s="470"/>
      <c r="R185" s="470"/>
      <c r="S185" s="470"/>
      <c r="T185" s="470"/>
      <c r="U185" s="470"/>
      <c r="V185" s="470"/>
      <c r="W185" s="470"/>
      <c r="X185" s="470"/>
      <c r="Y185" s="470"/>
    </row>
    <row r="186" spans="3:25">
      <c r="C186" s="470"/>
      <c r="D186" s="470"/>
      <c r="E186" s="470"/>
      <c r="F186" s="470"/>
      <c r="G186" s="470"/>
      <c r="H186" s="470"/>
      <c r="I186" s="470"/>
      <c r="J186" s="470"/>
      <c r="K186" s="470"/>
      <c r="L186" s="470"/>
      <c r="M186" s="470"/>
      <c r="N186" s="470"/>
      <c r="O186" s="470"/>
      <c r="P186" s="470"/>
      <c r="Q186" s="470"/>
      <c r="R186" s="470"/>
      <c r="S186" s="470"/>
      <c r="T186" s="470"/>
      <c r="U186" s="470"/>
      <c r="V186" s="470"/>
      <c r="W186" s="470"/>
      <c r="X186" s="470"/>
      <c r="Y186" s="470"/>
    </row>
    <row r="187" spans="3:25">
      <c r="C187" s="470"/>
      <c r="D187" s="470"/>
      <c r="E187" s="470"/>
      <c r="F187" s="470"/>
      <c r="G187" s="470"/>
      <c r="H187" s="470"/>
      <c r="I187" s="470"/>
      <c r="J187" s="470"/>
      <c r="K187" s="470"/>
      <c r="L187" s="470"/>
      <c r="M187" s="470"/>
      <c r="N187" s="470"/>
      <c r="O187" s="470"/>
      <c r="P187" s="470"/>
      <c r="Q187" s="470"/>
      <c r="R187" s="470"/>
      <c r="S187" s="470"/>
      <c r="T187" s="470"/>
      <c r="U187" s="470"/>
      <c r="V187" s="470"/>
      <c r="W187" s="470"/>
      <c r="X187" s="470"/>
      <c r="Y187" s="470"/>
    </row>
    <row r="188" spans="3:25">
      <c r="C188" s="470"/>
      <c r="D188" s="470"/>
      <c r="E188" s="470"/>
      <c r="F188" s="470"/>
      <c r="G188" s="470"/>
      <c r="H188" s="470"/>
      <c r="I188" s="470"/>
      <c r="J188" s="470"/>
      <c r="K188" s="470"/>
      <c r="L188" s="470"/>
      <c r="M188" s="470"/>
      <c r="N188" s="470"/>
      <c r="O188" s="470"/>
      <c r="P188" s="470"/>
      <c r="Q188" s="470"/>
      <c r="R188" s="470"/>
      <c r="S188" s="470"/>
      <c r="T188" s="470"/>
      <c r="U188" s="470"/>
      <c r="V188" s="470"/>
      <c r="W188" s="470"/>
      <c r="X188" s="470"/>
      <c r="Y188" s="470"/>
    </row>
    <row r="189" spans="3:25">
      <c r="C189" s="470"/>
      <c r="D189" s="470"/>
      <c r="E189" s="470"/>
      <c r="F189" s="470"/>
      <c r="G189" s="470"/>
      <c r="H189" s="470"/>
      <c r="I189" s="470"/>
      <c r="J189" s="470"/>
      <c r="K189" s="470"/>
      <c r="L189" s="470"/>
      <c r="M189" s="470"/>
      <c r="N189" s="470"/>
      <c r="O189" s="470"/>
      <c r="P189" s="470"/>
      <c r="Q189" s="470"/>
      <c r="R189" s="470"/>
      <c r="S189" s="470"/>
      <c r="T189" s="470"/>
      <c r="U189" s="470"/>
      <c r="V189" s="470"/>
      <c r="W189" s="470"/>
      <c r="X189" s="470"/>
      <c r="Y189" s="470"/>
    </row>
    <row r="190" spans="3:25">
      <c r="C190" s="470"/>
      <c r="D190" s="470"/>
      <c r="E190" s="470"/>
      <c r="F190" s="470"/>
      <c r="G190" s="470"/>
      <c r="H190" s="470"/>
      <c r="I190" s="470"/>
      <c r="J190" s="470"/>
      <c r="K190" s="470"/>
      <c r="L190" s="470"/>
      <c r="M190" s="470"/>
      <c r="N190" s="470"/>
      <c r="O190" s="470"/>
      <c r="P190" s="470"/>
      <c r="Q190" s="470"/>
      <c r="R190" s="470"/>
      <c r="S190" s="470"/>
      <c r="T190" s="470"/>
      <c r="U190" s="470"/>
      <c r="V190" s="470"/>
      <c r="W190" s="470"/>
      <c r="X190" s="470"/>
      <c r="Y190" s="470"/>
    </row>
    <row r="191" spans="3:25">
      <c r="C191" s="470"/>
      <c r="D191" s="470"/>
      <c r="E191" s="470"/>
      <c r="F191" s="470"/>
      <c r="G191" s="470"/>
      <c r="H191" s="470"/>
      <c r="I191" s="470"/>
      <c r="J191" s="470"/>
      <c r="K191" s="470"/>
      <c r="L191" s="470"/>
      <c r="M191" s="470"/>
      <c r="N191" s="470"/>
      <c r="O191" s="470"/>
      <c r="P191" s="470"/>
      <c r="Q191" s="470"/>
      <c r="R191" s="470"/>
      <c r="S191" s="470"/>
      <c r="T191" s="470"/>
      <c r="U191" s="470"/>
      <c r="V191" s="470"/>
      <c r="W191" s="470"/>
      <c r="X191" s="470"/>
      <c r="Y191" s="470"/>
    </row>
    <row r="192" spans="3:25">
      <c r="C192" s="470"/>
      <c r="D192" s="470"/>
      <c r="E192" s="470"/>
      <c r="F192" s="470"/>
      <c r="G192" s="470"/>
      <c r="H192" s="470"/>
      <c r="I192" s="470"/>
      <c r="J192" s="470"/>
      <c r="K192" s="470"/>
      <c r="L192" s="470"/>
      <c r="M192" s="470"/>
      <c r="N192" s="470"/>
      <c r="O192" s="470"/>
      <c r="P192" s="470"/>
      <c r="Q192" s="470"/>
      <c r="R192" s="470"/>
      <c r="S192" s="470"/>
      <c r="T192" s="470"/>
      <c r="U192" s="470"/>
      <c r="V192" s="470"/>
      <c r="W192" s="470"/>
      <c r="X192" s="470"/>
      <c r="Y192" s="470"/>
    </row>
    <row r="193" spans="3:25">
      <c r="C193" s="470"/>
      <c r="D193" s="470"/>
      <c r="E193" s="470"/>
      <c r="F193" s="470"/>
      <c r="G193" s="470"/>
      <c r="H193" s="470"/>
      <c r="I193" s="470"/>
      <c r="J193" s="470"/>
      <c r="K193" s="470"/>
      <c r="L193" s="470"/>
      <c r="M193" s="470"/>
      <c r="N193" s="470"/>
      <c r="O193" s="470"/>
      <c r="P193" s="470"/>
      <c r="Q193" s="470"/>
      <c r="R193" s="470"/>
      <c r="S193" s="470"/>
      <c r="T193" s="470"/>
      <c r="U193" s="470"/>
      <c r="V193" s="470"/>
      <c r="W193" s="470"/>
      <c r="X193" s="470"/>
      <c r="Y193" s="470"/>
    </row>
    <row r="194" spans="3:25">
      <c r="C194" s="470"/>
      <c r="D194" s="470"/>
      <c r="E194" s="470"/>
      <c r="F194" s="470"/>
      <c r="G194" s="470"/>
      <c r="H194" s="470"/>
      <c r="I194" s="470"/>
      <c r="J194" s="470"/>
      <c r="K194" s="470"/>
      <c r="L194" s="470"/>
      <c r="M194" s="470"/>
      <c r="N194" s="470"/>
      <c r="O194" s="470"/>
      <c r="P194" s="470"/>
      <c r="Q194" s="470"/>
      <c r="R194" s="470"/>
      <c r="S194" s="470"/>
      <c r="T194" s="470"/>
      <c r="U194" s="470"/>
      <c r="V194" s="470"/>
      <c r="W194" s="470"/>
      <c r="X194" s="470"/>
      <c r="Y194" s="470"/>
    </row>
    <row r="195" spans="3:25">
      <c r="C195" s="470"/>
      <c r="D195" s="470"/>
      <c r="E195" s="470"/>
      <c r="F195" s="470"/>
      <c r="G195" s="470"/>
      <c r="H195" s="470"/>
      <c r="I195" s="470"/>
      <c r="J195" s="470"/>
      <c r="K195" s="470"/>
      <c r="L195" s="470"/>
      <c r="M195" s="470"/>
      <c r="N195" s="470"/>
      <c r="O195" s="470"/>
      <c r="P195" s="470"/>
      <c r="Q195" s="470"/>
      <c r="R195" s="470"/>
      <c r="S195" s="470"/>
      <c r="T195" s="470"/>
      <c r="U195" s="470"/>
      <c r="V195" s="470"/>
      <c r="W195" s="470"/>
      <c r="X195" s="470"/>
      <c r="Y195" s="470"/>
    </row>
    <row r="196" spans="3:25">
      <c r="C196" s="470"/>
      <c r="D196" s="470"/>
      <c r="E196" s="470"/>
      <c r="F196" s="470"/>
      <c r="G196" s="470"/>
      <c r="H196" s="470"/>
      <c r="I196" s="470"/>
      <c r="J196" s="470"/>
      <c r="K196" s="470"/>
      <c r="L196" s="470"/>
      <c r="M196" s="470"/>
      <c r="N196" s="470"/>
      <c r="O196" s="470"/>
      <c r="P196" s="470"/>
      <c r="Q196" s="470"/>
      <c r="R196" s="470"/>
      <c r="S196" s="470"/>
      <c r="T196" s="470"/>
      <c r="U196" s="470"/>
      <c r="V196" s="470"/>
      <c r="W196" s="470"/>
      <c r="X196" s="470"/>
      <c r="Y196" s="470"/>
    </row>
    <row r="197" spans="3:25">
      <c r="C197" s="470"/>
      <c r="D197" s="470"/>
      <c r="E197" s="470"/>
      <c r="F197" s="470"/>
      <c r="G197" s="470"/>
      <c r="H197" s="470"/>
      <c r="I197" s="470"/>
      <c r="J197" s="470"/>
      <c r="K197" s="470"/>
      <c r="L197" s="470"/>
      <c r="M197" s="470"/>
      <c r="N197" s="470"/>
      <c r="O197" s="470"/>
      <c r="P197" s="470"/>
      <c r="Q197" s="470"/>
      <c r="R197" s="470"/>
      <c r="S197" s="470"/>
      <c r="T197" s="470"/>
      <c r="U197" s="470"/>
      <c r="V197" s="470"/>
      <c r="W197" s="470"/>
      <c r="X197" s="470"/>
      <c r="Y197" s="470"/>
    </row>
    <row r="198" spans="3:25">
      <c r="C198" s="470"/>
      <c r="D198" s="470"/>
      <c r="E198" s="470"/>
      <c r="F198" s="470"/>
      <c r="G198" s="470"/>
      <c r="H198" s="470"/>
      <c r="I198" s="470"/>
      <c r="J198" s="470"/>
      <c r="K198" s="470"/>
      <c r="L198" s="470"/>
      <c r="M198" s="470"/>
      <c r="N198" s="470"/>
      <c r="O198" s="470"/>
      <c r="P198" s="470"/>
      <c r="Q198" s="470"/>
      <c r="R198" s="470"/>
      <c r="S198" s="470"/>
      <c r="T198" s="470"/>
      <c r="U198" s="470"/>
      <c r="V198" s="470"/>
      <c r="W198" s="470"/>
      <c r="X198" s="470"/>
      <c r="Y198" s="470"/>
    </row>
    <row r="199" spans="3:25">
      <c r="C199" s="470"/>
      <c r="D199" s="470"/>
      <c r="E199" s="470"/>
      <c r="F199" s="470"/>
      <c r="G199" s="470"/>
      <c r="H199" s="470"/>
      <c r="I199" s="470"/>
      <c r="J199" s="470"/>
      <c r="K199" s="470"/>
      <c r="L199" s="470"/>
      <c r="M199" s="470"/>
      <c r="N199" s="470"/>
      <c r="O199" s="470"/>
      <c r="P199" s="470"/>
      <c r="Q199" s="470"/>
      <c r="R199" s="470"/>
      <c r="S199" s="470"/>
      <c r="T199" s="470"/>
      <c r="U199" s="470"/>
      <c r="V199" s="470"/>
      <c r="W199" s="470"/>
      <c r="X199" s="470"/>
      <c r="Y199" s="470"/>
    </row>
    <row r="200" spans="3:25">
      <c r="C200" s="470"/>
      <c r="D200" s="470"/>
      <c r="E200" s="470"/>
      <c r="F200" s="470"/>
      <c r="G200" s="470"/>
      <c r="H200" s="470"/>
      <c r="I200" s="470"/>
      <c r="J200" s="470"/>
      <c r="K200" s="470"/>
      <c r="L200" s="470"/>
      <c r="M200" s="470"/>
      <c r="N200" s="470"/>
      <c r="O200" s="470"/>
      <c r="P200" s="470"/>
      <c r="Q200" s="470"/>
      <c r="R200" s="470"/>
      <c r="S200" s="470"/>
      <c r="T200" s="470"/>
      <c r="U200" s="470"/>
      <c r="V200" s="470"/>
      <c r="W200" s="470"/>
      <c r="X200" s="470"/>
      <c r="Y200" s="470"/>
    </row>
    <row r="201" spans="3:25">
      <c r="C201" s="470"/>
      <c r="D201" s="470"/>
      <c r="E201" s="470"/>
      <c r="F201" s="470"/>
      <c r="G201" s="470"/>
      <c r="H201" s="470"/>
      <c r="I201" s="470"/>
      <c r="J201" s="470"/>
      <c r="K201" s="470"/>
      <c r="L201" s="470"/>
      <c r="M201" s="470"/>
      <c r="N201" s="470"/>
      <c r="O201" s="470"/>
      <c r="P201" s="470"/>
      <c r="Q201" s="470"/>
      <c r="R201" s="470"/>
      <c r="S201" s="470"/>
      <c r="T201" s="470"/>
      <c r="U201" s="470"/>
      <c r="V201" s="470"/>
      <c r="W201" s="470"/>
      <c r="X201" s="470"/>
      <c r="Y201" s="470"/>
    </row>
    <row r="202" spans="3:25">
      <c r="C202" s="470"/>
      <c r="D202" s="470"/>
      <c r="E202" s="470"/>
      <c r="F202" s="470"/>
      <c r="G202" s="470"/>
      <c r="H202" s="470"/>
      <c r="I202" s="470"/>
      <c r="J202" s="470"/>
      <c r="K202" s="470"/>
      <c r="L202" s="470"/>
      <c r="M202" s="470"/>
      <c r="N202" s="470"/>
      <c r="O202" s="470"/>
      <c r="P202" s="470"/>
      <c r="Q202" s="470"/>
      <c r="R202" s="470"/>
      <c r="S202" s="470"/>
      <c r="T202" s="470"/>
      <c r="U202" s="470"/>
      <c r="V202" s="470"/>
      <c r="W202" s="470"/>
      <c r="X202" s="470"/>
      <c r="Y202" s="470"/>
    </row>
    <row r="203" spans="3:25">
      <c r="C203" s="470"/>
      <c r="D203" s="470"/>
      <c r="E203" s="470"/>
      <c r="F203" s="470"/>
      <c r="G203" s="470"/>
      <c r="H203" s="470"/>
      <c r="I203" s="470"/>
      <c r="J203" s="470"/>
      <c r="K203" s="470"/>
      <c r="L203" s="470"/>
      <c r="M203" s="470"/>
      <c r="N203" s="470"/>
      <c r="O203" s="470"/>
      <c r="P203" s="470"/>
      <c r="Q203" s="470"/>
      <c r="R203" s="470"/>
      <c r="S203" s="470"/>
      <c r="T203" s="470"/>
      <c r="U203" s="470"/>
      <c r="V203" s="470"/>
      <c r="W203" s="470"/>
      <c r="X203" s="470"/>
      <c r="Y203" s="470"/>
    </row>
    <row r="204" spans="3:25">
      <c r="C204" s="470"/>
      <c r="D204" s="470"/>
      <c r="E204" s="470"/>
      <c r="F204" s="470"/>
      <c r="G204" s="470"/>
      <c r="H204" s="470"/>
      <c r="I204" s="470"/>
      <c r="J204" s="470"/>
      <c r="K204" s="470"/>
      <c r="L204" s="470"/>
      <c r="M204" s="470"/>
      <c r="N204" s="470"/>
      <c r="O204" s="470"/>
      <c r="P204" s="470"/>
      <c r="Q204" s="470"/>
      <c r="R204" s="470"/>
      <c r="S204" s="470"/>
      <c r="T204" s="470"/>
      <c r="U204" s="470"/>
      <c r="V204" s="470"/>
      <c r="W204" s="470"/>
      <c r="X204" s="470"/>
      <c r="Y204" s="470"/>
    </row>
    <row r="205" spans="3:25">
      <c r="C205" s="470"/>
      <c r="D205" s="470"/>
      <c r="E205" s="470"/>
      <c r="F205" s="470"/>
      <c r="G205" s="470"/>
      <c r="H205" s="470"/>
      <c r="I205" s="470"/>
      <c r="J205" s="470"/>
      <c r="K205" s="470"/>
      <c r="L205" s="470"/>
      <c r="M205" s="470"/>
      <c r="N205" s="470"/>
      <c r="O205" s="470"/>
      <c r="P205" s="470"/>
      <c r="Q205" s="470"/>
      <c r="R205" s="470"/>
      <c r="S205" s="470"/>
      <c r="T205" s="470"/>
      <c r="U205" s="470"/>
      <c r="V205" s="470"/>
      <c r="W205" s="470"/>
      <c r="X205" s="470"/>
      <c r="Y205" s="470"/>
    </row>
    <row r="206" spans="3:25">
      <c r="C206" s="470"/>
      <c r="D206" s="470"/>
      <c r="E206" s="470"/>
      <c r="F206" s="470"/>
      <c r="G206" s="470"/>
      <c r="H206" s="470"/>
      <c r="I206" s="470"/>
      <c r="J206" s="470"/>
      <c r="K206" s="470"/>
      <c r="L206" s="470"/>
      <c r="M206" s="470"/>
      <c r="N206" s="470"/>
      <c r="O206" s="470"/>
      <c r="P206" s="470"/>
      <c r="Q206" s="470"/>
      <c r="R206" s="470"/>
      <c r="S206" s="470"/>
      <c r="T206" s="470"/>
      <c r="U206" s="470"/>
      <c r="V206" s="470"/>
      <c r="W206" s="470"/>
      <c r="X206" s="470"/>
      <c r="Y206" s="470"/>
    </row>
    <row r="207" spans="3:25">
      <c r="C207" s="470"/>
      <c r="D207" s="470"/>
      <c r="E207" s="470"/>
      <c r="F207" s="470"/>
      <c r="G207" s="470"/>
      <c r="H207" s="470"/>
      <c r="I207" s="470"/>
      <c r="J207" s="470"/>
      <c r="K207" s="470"/>
      <c r="L207" s="470"/>
      <c r="M207" s="470"/>
      <c r="N207" s="470"/>
      <c r="O207" s="470"/>
      <c r="P207" s="470"/>
      <c r="Q207" s="470"/>
      <c r="R207" s="470"/>
      <c r="S207" s="470"/>
      <c r="T207" s="470"/>
      <c r="U207" s="470"/>
      <c r="V207" s="470"/>
      <c r="W207" s="470"/>
      <c r="X207" s="470"/>
      <c r="Y207" s="470"/>
    </row>
    <row r="208" spans="3:25">
      <c r="C208" s="470"/>
      <c r="D208" s="470"/>
      <c r="E208" s="470"/>
      <c r="F208" s="470"/>
      <c r="G208" s="470"/>
      <c r="H208" s="470"/>
      <c r="I208" s="470"/>
      <c r="J208" s="470"/>
      <c r="K208" s="470"/>
      <c r="L208" s="470"/>
      <c r="M208" s="470"/>
      <c r="N208" s="470"/>
      <c r="O208" s="470"/>
      <c r="P208" s="470"/>
      <c r="Q208" s="470"/>
      <c r="R208" s="470"/>
      <c r="S208" s="470"/>
      <c r="T208" s="470"/>
      <c r="U208" s="470"/>
      <c r="V208" s="470"/>
      <c r="W208" s="470"/>
      <c r="X208" s="470"/>
      <c r="Y208" s="470"/>
    </row>
    <row r="209" spans="3:25">
      <c r="C209" s="470"/>
      <c r="D209" s="470"/>
      <c r="E209" s="470"/>
      <c r="F209" s="470"/>
      <c r="G209" s="470"/>
      <c r="H209" s="470"/>
      <c r="I209" s="470"/>
      <c r="J209" s="470"/>
      <c r="K209" s="470"/>
      <c r="L209" s="470"/>
      <c r="M209" s="470"/>
      <c r="N209" s="470"/>
      <c r="O209" s="470"/>
      <c r="P209" s="470"/>
      <c r="Q209" s="470"/>
      <c r="R209" s="470"/>
      <c r="S209" s="470"/>
      <c r="T209" s="470"/>
      <c r="U209" s="470"/>
      <c r="V209" s="470"/>
      <c r="W209" s="470"/>
      <c r="X209" s="470"/>
      <c r="Y209" s="470"/>
    </row>
    <row r="210" spans="3:25">
      <c r="C210" s="470"/>
      <c r="D210" s="470"/>
      <c r="E210" s="470"/>
      <c r="F210" s="470"/>
      <c r="G210" s="470"/>
      <c r="H210" s="470"/>
      <c r="I210" s="470"/>
      <c r="J210" s="470"/>
      <c r="K210" s="470"/>
      <c r="L210" s="470"/>
      <c r="M210" s="470"/>
      <c r="N210" s="470"/>
      <c r="O210" s="470"/>
      <c r="P210" s="470"/>
      <c r="Q210" s="470"/>
      <c r="R210" s="470"/>
      <c r="S210" s="470"/>
      <c r="T210" s="470"/>
      <c r="U210" s="470"/>
      <c r="V210" s="470"/>
      <c r="W210" s="470"/>
      <c r="X210" s="470"/>
      <c r="Y210" s="470"/>
    </row>
    <row r="211" spans="3:25">
      <c r="C211" s="470"/>
      <c r="D211" s="470"/>
      <c r="E211" s="470"/>
      <c r="F211" s="470"/>
      <c r="G211" s="470"/>
      <c r="H211" s="470"/>
      <c r="I211" s="470"/>
      <c r="J211" s="470"/>
      <c r="K211" s="470"/>
      <c r="L211" s="470"/>
      <c r="M211" s="470"/>
      <c r="N211" s="470"/>
      <c r="O211" s="470"/>
      <c r="P211" s="470"/>
      <c r="Q211" s="470"/>
      <c r="R211" s="470"/>
      <c r="S211" s="470"/>
      <c r="T211" s="470"/>
      <c r="U211" s="470"/>
      <c r="V211" s="470"/>
      <c r="W211" s="470"/>
      <c r="X211" s="470"/>
      <c r="Y211" s="470"/>
    </row>
    <row r="212" spans="3:25">
      <c r="C212" s="470"/>
      <c r="D212" s="470"/>
      <c r="E212" s="470"/>
      <c r="F212" s="470"/>
      <c r="G212" s="470"/>
      <c r="H212" s="470"/>
      <c r="I212" s="470"/>
      <c r="J212" s="470"/>
      <c r="K212" s="470"/>
      <c r="L212" s="470"/>
      <c r="M212" s="470"/>
      <c r="N212" s="470"/>
      <c r="O212" s="470"/>
      <c r="P212" s="470"/>
      <c r="Q212" s="470"/>
      <c r="R212" s="470"/>
      <c r="S212" s="470"/>
      <c r="T212" s="470"/>
      <c r="U212" s="470"/>
      <c r="V212" s="470"/>
      <c r="W212" s="470"/>
      <c r="X212" s="470"/>
      <c r="Y212" s="470"/>
    </row>
    <row r="213" spans="3:25">
      <c r="C213" s="470"/>
      <c r="D213" s="470"/>
      <c r="E213" s="470"/>
      <c r="F213" s="470"/>
      <c r="G213" s="470"/>
      <c r="H213" s="470"/>
      <c r="I213" s="470"/>
      <c r="J213" s="470"/>
      <c r="K213" s="470"/>
      <c r="L213" s="470"/>
      <c r="M213" s="470"/>
      <c r="N213" s="470"/>
      <c r="O213" s="470"/>
      <c r="P213" s="470"/>
      <c r="Q213" s="470"/>
      <c r="R213" s="470"/>
      <c r="S213" s="470"/>
      <c r="T213" s="470"/>
      <c r="U213" s="470"/>
      <c r="V213" s="470"/>
      <c r="W213" s="470"/>
      <c r="X213" s="470"/>
      <c r="Y213" s="470"/>
    </row>
    <row r="214" spans="3:25">
      <c r="C214" s="470"/>
      <c r="D214" s="470"/>
      <c r="E214" s="470"/>
      <c r="F214" s="470"/>
      <c r="G214" s="470"/>
      <c r="H214" s="470"/>
      <c r="I214" s="470"/>
      <c r="J214" s="470"/>
      <c r="K214" s="470"/>
      <c r="L214" s="470"/>
      <c r="M214" s="470"/>
      <c r="N214" s="470"/>
      <c r="O214" s="470"/>
      <c r="P214" s="470"/>
      <c r="Q214" s="470"/>
      <c r="R214" s="470"/>
      <c r="S214" s="470"/>
      <c r="T214" s="470"/>
      <c r="U214" s="470"/>
      <c r="V214" s="470"/>
      <c r="W214" s="470"/>
      <c r="X214" s="470"/>
      <c r="Y214" s="470"/>
    </row>
    <row r="215" spans="3:25">
      <c r="C215" s="470"/>
      <c r="D215" s="470"/>
      <c r="E215" s="470"/>
      <c r="F215" s="470"/>
      <c r="G215" s="470"/>
      <c r="H215" s="470"/>
      <c r="I215" s="470"/>
      <c r="J215" s="470"/>
      <c r="K215" s="470"/>
      <c r="L215" s="470"/>
      <c r="M215" s="470"/>
      <c r="N215" s="470"/>
      <c r="O215" s="470"/>
      <c r="P215" s="470"/>
      <c r="Q215" s="470"/>
      <c r="R215" s="470"/>
      <c r="S215" s="470"/>
      <c r="T215" s="470"/>
      <c r="U215" s="470"/>
      <c r="V215" s="470"/>
      <c r="W215" s="470"/>
      <c r="X215" s="470"/>
      <c r="Y215" s="470"/>
    </row>
    <row r="216" spans="3:25">
      <c r="C216" s="470"/>
      <c r="D216" s="470"/>
      <c r="E216" s="470"/>
      <c r="F216" s="470"/>
      <c r="G216" s="470"/>
      <c r="H216" s="470"/>
      <c r="I216" s="470"/>
      <c r="J216" s="470"/>
      <c r="K216" s="470"/>
      <c r="L216" s="470"/>
      <c r="M216" s="470"/>
      <c r="N216" s="470"/>
      <c r="O216" s="470"/>
      <c r="P216" s="470"/>
      <c r="Q216" s="470"/>
      <c r="R216" s="470"/>
      <c r="S216" s="470"/>
      <c r="T216" s="470"/>
      <c r="U216" s="470"/>
      <c r="V216" s="470"/>
      <c r="W216" s="470"/>
      <c r="X216" s="470"/>
      <c r="Y216" s="470"/>
    </row>
    <row r="217" spans="3:25">
      <c r="C217" s="470"/>
      <c r="D217" s="470"/>
      <c r="E217" s="470"/>
      <c r="F217" s="470"/>
      <c r="G217" s="470"/>
      <c r="H217" s="470"/>
      <c r="I217" s="470"/>
      <c r="J217" s="470"/>
      <c r="K217" s="470"/>
      <c r="L217" s="470"/>
      <c r="M217" s="470"/>
      <c r="N217" s="470"/>
      <c r="O217" s="470"/>
      <c r="P217" s="470"/>
      <c r="Q217" s="470"/>
      <c r="R217" s="470"/>
      <c r="S217" s="470"/>
      <c r="T217" s="470"/>
      <c r="U217" s="470"/>
      <c r="V217" s="470"/>
      <c r="W217" s="470"/>
      <c r="X217" s="470"/>
      <c r="Y217" s="470"/>
    </row>
    <row r="218" spans="3:25">
      <c r="C218" s="470"/>
      <c r="D218" s="470"/>
      <c r="E218" s="470"/>
      <c r="F218" s="470"/>
      <c r="G218" s="470"/>
      <c r="H218" s="470"/>
      <c r="I218" s="470"/>
      <c r="J218" s="470"/>
      <c r="K218" s="470"/>
      <c r="L218" s="470"/>
      <c r="M218" s="470"/>
      <c r="N218" s="470"/>
      <c r="O218" s="470"/>
      <c r="P218" s="470"/>
      <c r="Q218" s="470"/>
      <c r="R218" s="470"/>
      <c r="S218" s="470"/>
      <c r="T218" s="470"/>
      <c r="U218" s="470"/>
      <c r="V218" s="470"/>
      <c r="W218" s="470"/>
      <c r="X218" s="470"/>
      <c r="Y218" s="470"/>
    </row>
    <row r="219" spans="3:25">
      <c r="C219" s="470"/>
      <c r="D219" s="470"/>
      <c r="E219" s="470"/>
      <c r="F219" s="470"/>
      <c r="G219" s="470"/>
      <c r="H219" s="470"/>
      <c r="I219" s="470"/>
      <c r="J219" s="470"/>
      <c r="K219" s="470"/>
      <c r="L219" s="470"/>
      <c r="M219" s="470"/>
      <c r="N219" s="470"/>
      <c r="O219" s="470"/>
      <c r="P219" s="470"/>
      <c r="Q219" s="470"/>
      <c r="R219" s="470"/>
      <c r="S219" s="470"/>
      <c r="T219" s="470"/>
      <c r="U219" s="470"/>
      <c r="V219" s="470"/>
      <c r="W219" s="470"/>
      <c r="X219" s="470"/>
      <c r="Y219" s="470"/>
    </row>
    <row r="220" spans="3:25">
      <c r="C220" s="470"/>
      <c r="D220" s="470"/>
      <c r="E220" s="470"/>
      <c r="F220" s="470"/>
      <c r="G220" s="470"/>
      <c r="H220" s="470"/>
      <c r="I220" s="470"/>
      <c r="J220" s="470"/>
      <c r="K220" s="470"/>
      <c r="L220" s="470"/>
      <c r="M220" s="470"/>
      <c r="N220" s="470"/>
      <c r="O220" s="470"/>
      <c r="P220" s="470"/>
      <c r="Q220" s="470"/>
      <c r="R220" s="470"/>
      <c r="S220" s="470"/>
      <c r="T220" s="470"/>
      <c r="U220" s="470"/>
      <c r="V220" s="470"/>
      <c r="W220" s="470"/>
      <c r="X220" s="470"/>
      <c r="Y220" s="470"/>
    </row>
    <row r="221" spans="3:25">
      <c r="C221" s="470"/>
      <c r="D221" s="470"/>
      <c r="E221" s="470"/>
      <c r="F221" s="470"/>
      <c r="G221" s="470"/>
      <c r="H221" s="470"/>
      <c r="I221" s="470"/>
      <c r="J221" s="470"/>
      <c r="K221" s="470"/>
      <c r="L221" s="470"/>
      <c r="M221" s="470"/>
      <c r="N221" s="470"/>
      <c r="O221" s="470"/>
      <c r="P221" s="470"/>
      <c r="Q221" s="470"/>
      <c r="R221" s="470"/>
      <c r="S221" s="470"/>
      <c r="T221" s="470"/>
      <c r="U221" s="470"/>
      <c r="V221" s="470"/>
      <c r="W221" s="470"/>
      <c r="X221" s="470"/>
      <c r="Y221" s="470"/>
    </row>
    <row r="222" spans="3:25">
      <c r="C222" s="470"/>
      <c r="D222" s="470"/>
      <c r="E222" s="470"/>
      <c r="F222" s="470"/>
      <c r="G222" s="470"/>
      <c r="H222" s="470"/>
      <c r="I222" s="470"/>
      <c r="J222" s="470"/>
      <c r="K222" s="470"/>
      <c r="L222" s="470"/>
      <c r="M222" s="470"/>
      <c r="N222" s="470"/>
      <c r="O222" s="470"/>
      <c r="P222" s="470"/>
      <c r="Q222" s="470"/>
      <c r="R222" s="470"/>
      <c r="S222" s="470"/>
      <c r="T222" s="470"/>
      <c r="U222" s="470"/>
      <c r="V222" s="470"/>
      <c r="W222" s="470"/>
      <c r="X222" s="470"/>
      <c r="Y222" s="470"/>
    </row>
    <row r="223" spans="3:25">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row>
    <row r="224" spans="3:25">
      <c r="C224" s="470"/>
      <c r="D224" s="470"/>
      <c r="E224" s="470"/>
      <c r="F224" s="470"/>
      <c r="G224" s="470"/>
      <c r="H224" s="470"/>
      <c r="I224" s="470"/>
      <c r="J224" s="470"/>
      <c r="K224" s="470"/>
      <c r="L224" s="470"/>
      <c r="M224" s="470"/>
      <c r="N224" s="470"/>
      <c r="O224" s="470"/>
      <c r="P224" s="470"/>
      <c r="Q224" s="470"/>
      <c r="R224" s="470"/>
      <c r="S224" s="470"/>
      <c r="T224" s="470"/>
      <c r="U224" s="470"/>
      <c r="V224" s="470"/>
      <c r="W224" s="470"/>
      <c r="X224" s="470"/>
      <c r="Y224" s="470"/>
    </row>
    <row r="225" spans="3:25">
      <c r="C225" s="470"/>
      <c r="D225" s="470"/>
      <c r="E225" s="470"/>
      <c r="F225" s="470"/>
      <c r="G225" s="470"/>
      <c r="H225" s="470"/>
      <c r="I225" s="470"/>
      <c r="J225" s="470"/>
      <c r="K225" s="470"/>
      <c r="L225" s="470"/>
      <c r="M225" s="470"/>
      <c r="N225" s="470"/>
      <c r="O225" s="470"/>
      <c r="P225" s="470"/>
      <c r="Q225" s="470"/>
      <c r="R225" s="470"/>
      <c r="S225" s="470"/>
      <c r="T225" s="470"/>
      <c r="U225" s="470"/>
      <c r="V225" s="470"/>
      <c r="W225" s="470"/>
      <c r="X225" s="470"/>
      <c r="Y225" s="470"/>
    </row>
    <row r="226" spans="3:25">
      <c r="C226" s="470"/>
      <c r="D226" s="470"/>
      <c r="E226" s="470"/>
      <c r="F226" s="470"/>
      <c r="G226" s="470"/>
      <c r="H226" s="470"/>
      <c r="I226" s="470"/>
      <c r="J226" s="470"/>
      <c r="K226" s="470"/>
      <c r="L226" s="470"/>
      <c r="M226" s="470"/>
      <c r="N226" s="470"/>
      <c r="O226" s="470"/>
      <c r="P226" s="470"/>
      <c r="Q226" s="470"/>
      <c r="R226" s="470"/>
      <c r="S226" s="470"/>
      <c r="T226" s="470"/>
      <c r="U226" s="470"/>
      <c r="V226" s="470"/>
      <c r="W226" s="470"/>
      <c r="X226" s="470"/>
      <c r="Y226" s="470"/>
    </row>
    <row r="227" spans="3:25">
      <c r="C227" s="470"/>
      <c r="D227" s="470"/>
      <c r="E227" s="470"/>
      <c r="F227" s="470"/>
      <c r="G227" s="470"/>
      <c r="H227" s="470"/>
      <c r="I227" s="470"/>
      <c r="J227" s="470"/>
      <c r="K227" s="470"/>
      <c r="L227" s="470"/>
      <c r="M227" s="470"/>
      <c r="N227" s="470"/>
      <c r="O227" s="470"/>
      <c r="P227" s="470"/>
      <c r="Q227" s="470"/>
      <c r="R227" s="470"/>
      <c r="S227" s="470"/>
      <c r="T227" s="470"/>
      <c r="U227" s="470"/>
      <c r="V227" s="470"/>
      <c r="W227" s="470"/>
      <c r="X227" s="470"/>
      <c r="Y227" s="470"/>
    </row>
    <row r="228" spans="3:25">
      <c r="C228" s="470"/>
      <c r="D228" s="470"/>
      <c r="E228" s="470"/>
      <c r="F228" s="470"/>
      <c r="G228" s="470"/>
      <c r="H228" s="470"/>
      <c r="I228" s="470"/>
      <c r="J228" s="470"/>
      <c r="K228" s="470"/>
      <c r="L228" s="470"/>
      <c r="M228" s="470"/>
      <c r="N228" s="470"/>
      <c r="O228" s="470"/>
      <c r="P228" s="470"/>
      <c r="Q228" s="470"/>
      <c r="R228" s="470"/>
      <c r="S228" s="470"/>
      <c r="T228" s="470"/>
      <c r="U228" s="470"/>
      <c r="V228" s="470"/>
      <c r="W228" s="470"/>
      <c r="X228" s="470"/>
      <c r="Y228" s="470"/>
    </row>
    <row r="229" spans="3:25">
      <c r="C229" s="470"/>
      <c r="D229" s="470"/>
      <c r="E229" s="470"/>
      <c r="F229" s="470"/>
      <c r="G229" s="470"/>
      <c r="H229" s="470"/>
      <c r="I229" s="470"/>
      <c r="J229" s="470"/>
      <c r="K229" s="470"/>
      <c r="L229" s="470"/>
      <c r="M229" s="470"/>
      <c r="N229" s="470"/>
      <c r="O229" s="470"/>
      <c r="P229" s="470"/>
      <c r="Q229" s="470"/>
      <c r="R229" s="470"/>
      <c r="S229" s="470"/>
      <c r="T229" s="470"/>
      <c r="U229" s="470"/>
      <c r="V229" s="470"/>
      <c r="W229" s="470"/>
      <c r="X229" s="470"/>
      <c r="Y229" s="470"/>
    </row>
    <row r="230" spans="3:25">
      <c r="C230" s="470"/>
      <c r="D230" s="470"/>
      <c r="E230" s="470"/>
      <c r="F230" s="470"/>
      <c r="G230" s="470"/>
      <c r="H230" s="470"/>
      <c r="I230" s="470"/>
      <c r="J230" s="470"/>
      <c r="K230" s="470"/>
      <c r="L230" s="470"/>
      <c r="M230" s="470"/>
      <c r="N230" s="470"/>
      <c r="O230" s="470"/>
      <c r="P230" s="470"/>
      <c r="Q230" s="470"/>
      <c r="R230" s="470"/>
      <c r="S230" s="470"/>
      <c r="T230" s="470"/>
      <c r="U230" s="470"/>
      <c r="V230" s="470"/>
      <c r="W230" s="470"/>
      <c r="X230" s="470"/>
      <c r="Y230" s="470"/>
    </row>
    <row r="231" spans="3:25">
      <c r="C231" s="470"/>
      <c r="D231" s="470"/>
      <c r="E231" s="470"/>
      <c r="F231" s="470"/>
      <c r="G231" s="470"/>
      <c r="H231" s="470"/>
      <c r="I231" s="470"/>
      <c r="J231" s="470"/>
      <c r="K231" s="470"/>
      <c r="L231" s="470"/>
      <c r="M231" s="470"/>
      <c r="N231" s="470"/>
      <c r="O231" s="470"/>
      <c r="P231" s="470"/>
      <c r="Q231" s="470"/>
      <c r="R231" s="470"/>
      <c r="S231" s="470"/>
      <c r="T231" s="470"/>
      <c r="U231" s="470"/>
      <c r="V231" s="470"/>
      <c r="W231" s="470"/>
      <c r="X231" s="470"/>
      <c r="Y231" s="470"/>
    </row>
    <row r="232" spans="3:25">
      <c r="C232" s="470"/>
      <c r="D232" s="470"/>
      <c r="E232" s="470"/>
      <c r="F232" s="470"/>
      <c r="G232" s="470"/>
      <c r="H232" s="470"/>
      <c r="I232" s="470"/>
      <c r="J232" s="470"/>
      <c r="K232" s="470"/>
      <c r="L232" s="470"/>
      <c r="M232" s="470"/>
      <c r="N232" s="470"/>
      <c r="O232" s="470"/>
      <c r="P232" s="470"/>
      <c r="Q232" s="470"/>
      <c r="R232" s="470"/>
      <c r="S232" s="470"/>
      <c r="T232" s="470"/>
      <c r="U232" s="470"/>
      <c r="V232" s="470"/>
      <c r="W232" s="470"/>
      <c r="X232" s="470"/>
      <c r="Y232" s="470"/>
    </row>
    <row r="233" spans="3:25">
      <c r="C233" s="470"/>
      <c r="D233" s="470"/>
      <c r="E233" s="470"/>
      <c r="F233" s="470"/>
      <c r="G233" s="470"/>
      <c r="H233" s="470"/>
      <c r="I233" s="470"/>
      <c r="J233" s="470"/>
      <c r="K233" s="470"/>
      <c r="L233" s="470"/>
      <c r="M233" s="470"/>
      <c r="N233" s="470"/>
      <c r="O233" s="470"/>
      <c r="P233" s="470"/>
      <c r="Q233" s="470"/>
      <c r="R233" s="470"/>
      <c r="S233" s="470"/>
      <c r="T233" s="470"/>
      <c r="U233" s="470"/>
      <c r="V233" s="470"/>
      <c r="W233" s="470"/>
      <c r="X233" s="470"/>
      <c r="Y233" s="470"/>
    </row>
    <row r="234" spans="3:25">
      <c r="C234" s="470"/>
      <c r="D234" s="470"/>
      <c r="E234" s="470"/>
      <c r="F234" s="470"/>
      <c r="G234" s="470"/>
      <c r="H234" s="470"/>
      <c r="I234" s="470"/>
      <c r="J234" s="470"/>
      <c r="K234" s="470"/>
      <c r="L234" s="470"/>
      <c r="M234" s="470"/>
      <c r="N234" s="470"/>
      <c r="O234" s="470"/>
      <c r="P234" s="470"/>
      <c r="Q234" s="470"/>
      <c r="R234" s="470"/>
      <c r="S234" s="470"/>
      <c r="T234" s="470"/>
      <c r="U234" s="470"/>
      <c r="V234" s="470"/>
      <c r="W234" s="470"/>
      <c r="X234" s="470"/>
      <c r="Y234" s="470"/>
    </row>
    <row r="235" spans="3:25">
      <c r="C235" s="470"/>
      <c r="D235" s="470"/>
      <c r="E235" s="470"/>
      <c r="F235" s="470"/>
      <c r="G235" s="470"/>
      <c r="H235" s="470"/>
      <c r="I235" s="470"/>
      <c r="J235" s="470"/>
      <c r="K235" s="470"/>
      <c r="L235" s="470"/>
      <c r="M235" s="470"/>
      <c r="N235" s="470"/>
      <c r="O235" s="470"/>
      <c r="P235" s="470"/>
      <c r="Q235" s="470"/>
      <c r="R235" s="470"/>
      <c r="S235" s="470"/>
      <c r="T235" s="470"/>
      <c r="U235" s="470"/>
      <c r="V235" s="470"/>
      <c r="W235" s="470"/>
      <c r="X235" s="470"/>
      <c r="Y235" s="470"/>
    </row>
    <row r="236" spans="3:25">
      <c r="C236" s="470"/>
      <c r="D236" s="470"/>
      <c r="E236" s="470"/>
      <c r="F236" s="470"/>
      <c r="G236" s="470"/>
      <c r="H236" s="470"/>
      <c r="I236" s="470"/>
      <c r="J236" s="470"/>
      <c r="K236" s="470"/>
      <c r="L236" s="470"/>
      <c r="M236" s="470"/>
      <c r="N236" s="470"/>
      <c r="O236" s="470"/>
      <c r="P236" s="470"/>
      <c r="Q236" s="470"/>
      <c r="R236" s="470"/>
      <c r="S236" s="470"/>
      <c r="T236" s="470"/>
      <c r="U236" s="470"/>
      <c r="V236" s="470"/>
      <c r="W236" s="470"/>
      <c r="X236" s="470"/>
      <c r="Y236" s="470"/>
    </row>
    <row r="237" spans="3:25">
      <c r="C237" s="470"/>
      <c r="D237" s="470"/>
      <c r="E237" s="470"/>
      <c r="F237" s="470"/>
      <c r="G237" s="470"/>
      <c r="H237" s="470"/>
      <c r="I237" s="470"/>
      <c r="J237" s="470"/>
      <c r="K237" s="470"/>
      <c r="L237" s="470"/>
      <c r="M237" s="470"/>
      <c r="N237" s="470"/>
      <c r="O237" s="470"/>
      <c r="P237" s="470"/>
      <c r="Q237" s="470"/>
      <c r="R237" s="470"/>
      <c r="S237" s="470"/>
      <c r="T237" s="470"/>
      <c r="U237" s="470"/>
      <c r="V237" s="470"/>
      <c r="W237" s="470"/>
      <c r="X237" s="470"/>
      <c r="Y237" s="470"/>
    </row>
    <row r="238" spans="3:25">
      <c r="C238" s="470"/>
      <c r="D238" s="470"/>
      <c r="E238" s="470"/>
      <c r="F238" s="470"/>
      <c r="G238" s="470"/>
      <c r="H238" s="470"/>
      <c r="I238" s="470"/>
      <c r="J238" s="470"/>
      <c r="K238" s="470"/>
      <c r="L238" s="470"/>
      <c r="M238" s="470"/>
      <c r="N238" s="470"/>
      <c r="O238" s="470"/>
      <c r="P238" s="470"/>
      <c r="Q238" s="470"/>
      <c r="R238" s="470"/>
      <c r="S238" s="470"/>
      <c r="T238" s="470"/>
      <c r="U238" s="470"/>
      <c r="V238" s="470"/>
      <c r="W238" s="470"/>
      <c r="X238" s="470"/>
      <c r="Y238" s="470"/>
    </row>
    <row r="239" spans="3:25">
      <c r="C239" s="470"/>
      <c r="D239" s="470"/>
      <c r="E239" s="470"/>
      <c r="F239" s="470"/>
      <c r="G239" s="470"/>
      <c r="H239" s="470"/>
      <c r="I239" s="470"/>
      <c r="J239" s="470"/>
      <c r="K239" s="470"/>
      <c r="L239" s="470"/>
      <c r="M239" s="470"/>
      <c r="N239" s="470"/>
      <c r="O239" s="470"/>
      <c r="P239" s="470"/>
      <c r="Q239" s="470"/>
      <c r="R239" s="470"/>
      <c r="S239" s="470"/>
      <c r="T239" s="470"/>
      <c r="U239" s="470"/>
      <c r="V239" s="470"/>
      <c r="W239" s="470"/>
      <c r="X239" s="470"/>
      <c r="Y239" s="470"/>
    </row>
    <row r="240" spans="3:25">
      <c r="C240" s="470"/>
      <c r="D240" s="470"/>
      <c r="E240" s="470"/>
      <c r="F240" s="470"/>
      <c r="G240" s="470"/>
      <c r="H240" s="470"/>
      <c r="I240" s="470"/>
      <c r="J240" s="470"/>
      <c r="K240" s="470"/>
      <c r="L240" s="470"/>
      <c r="M240" s="470"/>
      <c r="N240" s="470"/>
      <c r="O240" s="470"/>
      <c r="P240" s="470"/>
      <c r="Q240" s="470"/>
      <c r="R240" s="470"/>
      <c r="S240" s="470"/>
      <c r="T240" s="470"/>
      <c r="U240" s="470"/>
      <c r="V240" s="470"/>
      <c r="W240" s="470"/>
      <c r="X240" s="470"/>
      <c r="Y240" s="470"/>
    </row>
    <row r="241" spans="3:25">
      <c r="C241" s="470"/>
      <c r="D241" s="470"/>
      <c r="E241" s="470"/>
      <c r="F241" s="470"/>
      <c r="G241" s="470"/>
      <c r="H241" s="470"/>
      <c r="I241" s="470"/>
      <c r="J241" s="470"/>
      <c r="K241" s="470"/>
      <c r="L241" s="470"/>
      <c r="M241" s="470"/>
      <c r="N241" s="470"/>
      <c r="O241" s="470"/>
      <c r="P241" s="470"/>
      <c r="Q241" s="470"/>
      <c r="R241" s="470"/>
      <c r="S241" s="470"/>
      <c r="T241" s="470"/>
      <c r="U241" s="470"/>
      <c r="V241" s="470"/>
      <c r="W241" s="470"/>
      <c r="X241" s="470"/>
      <c r="Y241" s="470"/>
    </row>
    <row r="242" spans="3:25">
      <c r="C242" s="470"/>
      <c r="D242" s="470"/>
      <c r="E242" s="470"/>
      <c r="F242" s="470"/>
      <c r="G242" s="470"/>
      <c r="H242" s="470"/>
      <c r="I242" s="470"/>
      <c r="J242" s="470"/>
      <c r="K242" s="470"/>
      <c r="L242" s="470"/>
      <c r="M242" s="470"/>
      <c r="N242" s="470"/>
      <c r="O242" s="470"/>
      <c r="P242" s="470"/>
      <c r="Q242" s="470"/>
      <c r="R242" s="470"/>
      <c r="S242" s="470"/>
      <c r="T242" s="470"/>
      <c r="U242" s="470"/>
      <c r="V242" s="470"/>
      <c r="W242" s="470"/>
      <c r="X242" s="470"/>
      <c r="Y242" s="470"/>
    </row>
    <row r="243" spans="3:25">
      <c r="C243" s="470"/>
      <c r="D243" s="470"/>
      <c r="E243" s="470"/>
      <c r="F243" s="470"/>
      <c r="G243" s="470"/>
      <c r="H243" s="470"/>
      <c r="I243" s="470"/>
      <c r="J243" s="470"/>
      <c r="K243" s="470"/>
      <c r="L243" s="470"/>
      <c r="M243" s="470"/>
      <c r="N243" s="470"/>
      <c r="O243" s="470"/>
      <c r="P243" s="470"/>
      <c r="Q243" s="470"/>
      <c r="R243" s="470"/>
      <c r="S243" s="470"/>
      <c r="T243" s="470"/>
      <c r="U243" s="470"/>
      <c r="V243" s="470"/>
      <c r="W243" s="470"/>
      <c r="X243" s="470"/>
      <c r="Y243" s="470"/>
    </row>
    <row r="244" spans="3:25">
      <c r="C244" s="470"/>
      <c r="D244" s="470"/>
      <c r="E244" s="470"/>
      <c r="F244" s="470"/>
      <c r="G244" s="470"/>
      <c r="H244" s="470"/>
      <c r="I244" s="470"/>
      <c r="J244" s="470"/>
      <c r="K244" s="470"/>
      <c r="L244" s="470"/>
      <c r="M244" s="470"/>
      <c r="N244" s="470"/>
      <c r="O244" s="470"/>
      <c r="P244" s="470"/>
      <c r="Q244" s="470"/>
      <c r="R244" s="470"/>
      <c r="S244" s="470"/>
      <c r="T244" s="470"/>
      <c r="U244" s="470"/>
      <c r="V244" s="470"/>
      <c r="W244" s="470"/>
      <c r="X244" s="470"/>
      <c r="Y244" s="470"/>
    </row>
    <row r="245" spans="3:25">
      <c r="C245" s="470"/>
      <c r="D245" s="470"/>
      <c r="E245" s="470"/>
      <c r="F245" s="470"/>
      <c r="G245" s="470"/>
      <c r="H245" s="470"/>
      <c r="I245" s="470"/>
      <c r="J245" s="470"/>
      <c r="K245" s="470"/>
      <c r="L245" s="470"/>
      <c r="M245" s="470"/>
      <c r="N245" s="470"/>
      <c r="O245" s="470"/>
      <c r="P245" s="470"/>
      <c r="Q245" s="470"/>
      <c r="R245" s="470"/>
      <c r="S245" s="470"/>
      <c r="T245" s="470"/>
      <c r="U245" s="470"/>
      <c r="V245" s="470"/>
      <c r="W245" s="470"/>
      <c r="X245" s="470"/>
      <c r="Y245" s="470"/>
    </row>
    <row r="246" spans="3:25">
      <c r="C246" s="470"/>
      <c r="D246" s="470"/>
      <c r="E246" s="470"/>
      <c r="F246" s="470"/>
      <c r="G246" s="470"/>
      <c r="H246" s="470"/>
      <c r="I246" s="470"/>
      <c r="J246" s="470"/>
      <c r="K246" s="470"/>
      <c r="L246" s="470"/>
      <c r="M246" s="470"/>
      <c r="N246" s="470"/>
      <c r="O246" s="470"/>
      <c r="P246" s="470"/>
      <c r="Q246" s="470"/>
      <c r="R246" s="470"/>
      <c r="S246" s="470"/>
      <c r="T246" s="470"/>
      <c r="U246" s="470"/>
      <c r="V246" s="470"/>
      <c r="W246" s="470"/>
      <c r="X246" s="470"/>
      <c r="Y246" s="470"/>
    </row>
    <row r="247" spans="3:25">
      <c r="C247" s="470"/>
      <c r="D247" s="470"/>
      <c r="E247" s="470"/>
      <c r="F247" s="470"/>
      <c r="G247" s="470"/>
      <c r="H247" s="470"/>
      <c r="I247" s="470"/>
      <c r="J247" s="470"/>
      <c r="K247" s="470"/>
      <c r="L247" s="470"/>
      <c r="M247" s="470"/>
      <c r="N247" s="470"/>
      <c r="O247" s="470"/>
      <c r="P247" s="470"/>
      <c r="Q247" s="470"/>
      <c r="R247" s="470"/>
      <c r="S247" s="470"/>
      <c r="T247" s="470"/>
      <c r="U247" s="470"/>
      <c r="V247" s="470"/>
      <c r="W247" s="470"/>
      <c r="X247" s="470"/>
      <c r="Y247" s="470"/>
    </row>
    <row r="248" spans="3:25">
      <c r="C248" s="470"/>
      <c r="D248" s="470"/>
      <c r="E248" s="470"/>
      <c r="F248" s="470"/>
      <c r="G248" s="470"/>
      <c r="H248" s="470"/>
      <c r="I248" s="470"/>
      <c r="J248" s="470"/>
      <c r="K248" s="470"/>
      <c r="L248" s="470"/>
      <c r="M248" s="470"/>
      <c r="N248" s="470"/>
      <c r="O248" s="470"/>
      <c r="P248" s="470"/>
      <c r="Q248" s="470"/>
      <c r="R248" s="470"/>
      <c r="S248" s="470"/>
      <c r="T248" s="470"/>
      <c r="U248" s="470"/>
      <c r="V248" s="470"/>
      <c r="W248" s="470"/>
      <c r="X248" s="470"/>
      <c r="Y248" s="470"/>
    </row>
    <row r="249" spans="3:25">
      <c r="C249" s="470"/>
      <c r="D249" s="470"/>
      <c r="E249" s="470"/>
      <c r="F249" s="470"/>
      <c r="G249" s="470"/>
      <c r="H249" s="470"/>
      <c r="I249" s="470"/>
      <c r="J249" s="470"/>
      <c r="K249" s="470"/>
      <c r="L249" s="470"/>
      <c r="M249" s="470"/>
      <c r="N249" s="470"/>
      <c r="O249" s="470"/>
      <c r="P249" s="470"/>
      <c r="Q249" s="470"/>
      <c r="R249" s="470"/>
      <c r="S249" s="470"/>
      <c r="T249" s="470"/>
      <c r="U249" s="470"/>
      <c r="V249" s="470"/>
      <c r="W249" s="470"/>
      <c r="X249" s="470"/>
      <c r="Y249" s="470"/>
    </row>
    <row r="250" spans="3:25">
      <c r="C250" s="470"/>
      <c r="D250" s="470"/>
      <c r="E250" s="470"/>
      <c r="F250" s="470"/>
      <c r="G250" s="470"/>
      <c r="H250" s="470"/>
      <c r="I250" s="470"/>
      <c r="J250" s="470"/>
      <c r="K250" s="470"/>
      <c r="L250" s="470"/>
      <c r="M250" s="470"/>
      <c r="N250" s="470"/>
      <c r="O250" s="470"/>
      <c r="P250" s="470"/>
      <c r="Q250" s="470"/>
      <c r="R250" s="470"/>
      <c r="S250" s="470"/>
      <c r="T250" s="470"/>
      <c r="U250" s="470"/>
      <c r="V250" s="470"/>
      <c r="W250" s="470"/>
      <c r="X250" s="470"/>
      <c r="Y250" s="470"/>
    </row>
    <row r="251" spans="3:25">
      <c r="C251" s="470"/>
      <c r="D251" s="470"/>
      <c r="E251" s="470"/>
      <c r="F251" s="470"/>
      <c r="G251" s="470"/>
      <c r="H251" s="470"/>
      <c r="I251" s="470"/>
      <c r="J251" s="470"/>
      <c r="K251" s="470"/>
      <c r="L251" s="470"/>
      <c r="M251" s="470"/>
      <c r="N251" s="470"/>
      <c r="O251" s="470"/>
      <c r="P251" s="470"/>
      <c r="Q251" s="470"/>
      <c r="R251" s="470"/>
      <c r="S251" s="470"/>
      <c r="T251" s="470"/>
      <c r="U251" s="470"/>
      <c r="V251" s="470"/>
      <c r="W251" s="470"/>
      <c r="X251" s="470"/>
      <c r="Y251" s="470"/>
    </row>
    <row r="252" spans="3:25">
      <c r="C252" s="470"/>
      <c r="D252" s="470"/>
      <c r="E252" s="470"/>
      <c r="F252" s="470"/>
      <c r="G252" s="470"/>
      <c r="H252" s="470"/>
      <c r="I252" s="470"/>
      <c r="J252" s="470"/>
      <c r="K252" s="470"/>
      <c r="L252" s="470"/>
      <c r="M252" s="470"/>
      <c r="N252" s="470"/>
      <c r="O252" s="470"/>
      <c r="P252" s="470"/>
      <c r="Q252" s="470"/>
      <c r="R252" s="470"/>
      <c r="S252" s="470"/>
      <c r="T252" s="470"/>
      <c r="U252" s="470"/>
      <c r="V252" s="470"/>
      <c r="W252" s="470"/>
      <c r="X252" s="470"/>
      <c r="Y252" s="470"/>
    </row>
    <row r="253" spans="3:25">
      <c r="C253" s="470"/>
      <c r="D253" s="470"/>
      <c r="E253" s="470"/>
      <c r="F253" s="470"/>
      <c r="G253" s="470"/>
      <c r="H253" s="470"/>
      <c r="I253" s="470"/>
      <c r="J253" s="470"/>
      <c r="K253" s="470"/>
      <c r="L253" s="470"/>
      <c r="M253" s="470"/>
      <c r="N253" s="470"/>
      <c r="O253" s="470"/>
      <c r="P253" s="470"/>
      <c r="Q253" s="470"/>
      <c r="R253" s="470"/>
      <c r="S253" s="470"/>
      <c r="T253" s="470"/>
      <c r="U253" s="470"/>
      <c r="V253" s="470"/>
      <c r="W253" s="470"/>
      <c r="X253" s="470"/>
      <c r="Y253" s="470"/>
    </row>
    <row r="254" spans="3:25">
      <c r="C254" s="470"/>
      <c r="D254" s="470"/>
      <c r="E254" s="470"/>
      <c r="F254" s="470"/>
      <c r="G254" s="470"/>
      <c r="H254" s="470"/>
      <c r="I254" s="470"/>
      <c r="J254" s="470"/>
      <c r="K254" s="470"/>
      <c r="L254" s="470"/>
      <c r="M254" s="470"/>
      <c r="N254" s="470"/>
      <c r="O254" s="470"/>
      <c r="P254" s="470"/>
      <c r="Q254" s="470"/>
      <c r="R254" s="470"/>
      <c r="S254" s="470"/>
      <c r="T254" s="470"/>
      <c r="U254" s="470"/>
      <c r="V254" s="470"/>
      <c r="W254" s="470"/>
      <c r="X254" s="470"/>
      <c r="Y254" s="470"/>
    </row>
    <row r="255" spans="3:25">
      <c r="C255" s="470"/>
      <c r="D255" s="470"/>
      <c r="E255" s="470"/>
      <c r="F255" s="470"/>
      <c r="G255" s="470"/>
      <c r="H255" s="470"/>
      <c r="I255" s="470"/>
      <c r="J255" s="470"/>
      <c r="K255" s="470"/>
      <c r="L255" s="470"/>
      <c r="M255" s="470"/>
      <c r="N255" s="470"/>
      <c r="O255" s="470"/>
      <c r="P255" s="470"/>
      <c r="Q255" s="470"/>
      <c r="R255" s="470"/>
      <c r="S255" s="470"/>
      <c r="T255" s="470"/>
      <c r="U255" s="470"/>
      <c r="V255" s="470"/>
      <c r="W255" s="470"/>
      <c r="X255" s="470"/>
      <c r="Y255" s="470"/>
    </row>
    <row r="256" spans="3:25">
      <c r="C256" s="470"/>
      <c r="D256" s="470"/>
      <c r="E256" s="470"/>
      <c r="F256" s="470"/>
      <c r="G256" s="470"/>
      <c r="H256" s="470"/>
      <c r="I256" s="470"/>
      <c r="J256" s="470"/>
      <c r="K256" s="470"/>
      <c r="L256" s="470"/>
      <c r="M256" s="470"/>
      <c r="N256" s="470"/>
      <c r="O256" s="470"/>
      <c r="P256" s="470"/>
      <c r="Q256" s="470"/>
      <c r="R256" s="470"/>
      <c r="S256" s="470"/>
      <c r="T256" s="470"/>
      <c r="U256" s="470"/>
      <c r="V256" s="470"/>
      <c r="W256" s="470"/>
      <c r="X256" s="470"/>
      <c r="Y256" s="470"/>
    </row>
    <row r="257" spans="3:25">
      <c r="C257" s="470"/>
      <c r="D257" s="470"/>
      <c r="E257" s="470"/>
      <c r="F257" s="470"/>
      <c r="G257" s="470"/>
      <c r="H257" s="470"/>
      <c r="I257" s="470"/>
      <c r="J257" s="470"/>
      <c r="K257" s="470"/>
      <c r="L257" s="470"/>
      <c r="M257" s="470"/>
      <c r="N257" s="470"/>
      <c r="O257" s="470"/>
      <c r="P257" s="470"/>
      <c r="Q257" s="470"/>
      <c r="R257" s="470"/>
      <c r="S257" s="470"/>
      <c r="T257" s="470"/>
      <c r="U257" s="470"/>
      <c r="V257" s="470"/>
      <c r="W257" s="470"/>
      <c r="X257" s="470"/>
      <c r="Y257" s="470"/>
    </row>
    <row r="258" spans="3:25">
      <c r="C258" s="470"/>
      <c r="D258" s="470"/>
      <c r="E258" s="470"/>
      <c r="F258" s="470"/>
      <c r="G258" s="470"/>
      <c r="H258" s="470"/>
      <c r="I258" s="470"/>
      <c r="J258" s="470"/>
      <c r="K258" s="470"/>
      <c r="L258" s="470"/>
      <c r="M258" s="470"/>
      <c r="N258" s="470"/>
      <c r="O258" s="470"/>
      <c r="P258" s="470"/>
      <c r="Q258" s="470"/>
      <c r="R258" s="470"/>
      <c r="S258" s="470"/>
      <c r="T258" s="470"/>
      <c r="U258" s="470"/>
      <c r="V258" s="470"/>
      <c r="W258" s="470"/>
      <c r="X258" s="470"/>
      <c r="Y258" s="470"/>
    </row>
    <row r="259" spans="3:25">
      <c r="C259" s="470"/>
      <c r="D259" s="470"/>
      <c r="E259" s="470"/>
      <c r="F259" s="470"/>
      <c r="G259" s="470"/>
      <c r="H259" s="470"/>
      <c r="I259" s="470"/>
      <c r="J259" s="470"/>
      <c r="K259" s="470"/>
      <c r="L259" s="470"/>
      <c r="M259" s="470"/>
      <c r="N259" s="470"/>
      <c r="O259" s="470"/>
      <c r="P259" s="470"/>
      <c r="Q259" s="470"/>
      <c r="R259" s="470"/>
      <c r="S259" s="470"/>
      <c r="T259" s="470"/>
      <c r="U259" s="470"/>
      <c r="V259" s="470"/>
      <c r="W259" s="470"/>
      <c r="X259" s="470"/>
      <c r="Y259" s="470"/>
    </row>
    <row r="260" spans="3:25">
      <c r="C260" s="470"/>
      <c r="D260" s="470"/>
      <c r="E260" s="470"/>
      <c r="F260" s="470"/>
      <c r="G260" s="470"/>
      <c r="H260" s="470"/>
      <c r="I260" s="470"/>
      <c r="J260" s="470"/>
      <c r="K260" s="470"/>
      <c r="L260" s="470"/>
      <c r="M260" s="470"/>
      <c r="N260" s="470"/>
      <c r="O260" s="470"/>
      <c r="P260" s="470"/>
      <c r="Q260" s="470"/>
      <c r="R260" s="470"/>
      <c r="S260" s="470"/>
      <c r="T260" s="470"/>
      <c r="U260" s="470"/>
      <c r="V260" s="470"/>
      <c r="W260" s="470"/>
      <c r="X260" s="470"/>
      <c r="Y260" s="470"/>
    </row>
    <row r="261" spans="3:25">
      <c r="C261" s="470"/>
      <c r="D261" s="470"/>
      <c r="E261" s="470"/>
      <c r="F261" s="470"/>
      <c r="G261" s="470"/>
      <c r="H261" s="470"/>
      <c r="I261" s="470"/>
      <c r="J261" s="470"/>
      <c r="K261" s="470"/>
      <c r="L261" s="470"/>
      <c r="M261" s="470"/>
      <c r="N261" s="470"/>
      <c r="O261" s="470"/>
      <c r="P261" s="470"/>
      <c r="Q261" s="470"/>
      <c r="R261" s="470"/>
      <c r="S261" s="470"/>
      <c r="T261" s="470"/>
      <c r="U261" s="470"/>
      <c r="V261" s="470"/>
      <c r="W261" s="470"/>
      <c r="X261" s="470"/>
      <c r="Y261" s="470"/>
    </row>
    <row r="262" spans="3:25">
      <c r="C262" s="470"/>
      <c r="D262" s="470"/>
      <c r="E262" s="470"/>
      <c r="F262" s="470"/>
      <c r="G262" s="470"/>
      <c r="H262" s="470"/>
      <c r="I262" s="470"/>
      <c r="J262" s="470"/>
      <c r="K262" s="470"/>
      <c r="L262" s="470"/>
      <c r="M262" s="470"/>
      <c r="N262" s="470"/>
      <c r="O262" s="470"/>
      <c r="P262" s="470"/>
      <c r="Q262" s="470"/>
      <c r="R262" s="470"/>
      <c r="S262" s="470"/>
      <c r="T262" s="470"/>
      <c r="U262" s="470"/>
      <c r="V262" s="470"/>
      <c r="W262" s="470"/>
      <c r="X262" s="470"/>
      <c r="Y262" s="470"/>
    </row>
    <row r="263" spans="3:25">
      <c r="C263" s="470"/>
      <c r="D263" s="470"/>
      <c r="E263" s="470"/>
      <c r="F263" s="470"/>
      <c r="G263" s="470"/>
      <c r="H263" s="470"/>
      <c r="I263" s="470"/>
      <c r="J263" s="470"/>
      <c r="K263" s="470"/>
      <c r="L263" s="470"/>
      <c r="M263" s="470"/>
      <c r="N263" s="470"/>
      <c r="O263" s="470"/>
      <c r="P263" s="470"/>
      <c r="Q263" s="470"/>
      <c r="R263" s="470"/>
      <c r="S263" s="470"/>
      <c r="T263" s="470"/>
      <c r="U263" s="470"/>
      <c r="V263" s="470"/>
      <c r="W263" s="470"/>
      <c r="X263" s="470"/>
      <c r="Y263" s="470"/>
    </row>
    <row r="264" spans="3:25">
      <c r="C264" s="470"/>
      <c r="D264" s="470"/>
      <c r="E264" s="470"/>
      <c r="F264" s="470"/>
      <c r="G264" s="470"/>
      <c r="H264" s="470"/>
      <c r="I264" s="470"/>
      <c r="J264" s="470"/>
      <c r="K264" s="470"/>
      <c r="L264" s="470"/>
      <c r="M264" s="470"/>
      <c r="N264" s="470"/>
      <c r="O264" s="470"/>
      <c r="P264" s="470"/>
      <c r="Q264" s="470"/>
      <c r="R264" s="470"/>
      <c r="S264" s="470"/>
      <c r="T264" s="470"/>
      <c r="U264" s="470"/>
      <c r="V264" s="470"/>
      <c r="W264" s="470"/>
      <c r="X264" s="470"/>
      <c r="Y264" s="470"/>
    </row>
    <row r="265" spans="3:25">
      <c r="C265" s="470"/>
      <c r="D265" s="470"/>
      <c r="E265" s="470"/>
      <c r="F265" s="470"/>
      <c r="G265" s="470"/>
      <c r="H265" s="470"/>
      <c r="I265" s="470"/>
      <c r="J265" s="470"/>
      <c r="K265" s="470"/>
      <c r="L265" s="470"/>
      <c r="M265" s="470"/>
      <c r="N265" s="470"/>
      <c r="O265" s="470"/>
      <c r="P265" s="470"/>
      <c r="Q265" s="470"/>
      <c r="R265" s="470"/>
      <c r="S265" s="470"/>
      <c r="T265" s="470"/>
      <c r="U265" s="470"/>
      <c r="V265" s="470"/>
      <c r="W265" s="470"/>
      <c r="X265" s="470"/>
      <c r="Y265" s="470"/>
    </row>
    <row r="266" spans="3:25">
      <c r="C266" s="470"/>
      <c r="D266" s="470"/>
      <c r="E266" s="470"/>
      <c r="F266" s="470"/>
      <c r="G266" s="470"/>
      <c r="H266" s="470"/>
      <c r="I266" s="470"/>
      <c r="J266" s="470"/>
      <c r="K266" s="470"/>
      <c r="L266" s="470"/>
      <c r="M266" s="470"/>
      <c r="N266" s="470"/>
      <c r="O266" s="470"/>
      <c r="P266" s="470"/>
      <c r="Q266" s="470"/>
      <c r="R266" s="470"/>
      <c r="S266" s="470"/>
      <c r="T266" s="470"/>
      <c r="U266" s="470"/>
      <c r="V266" s="470"/>
      <c r="W266" s="470"/>
      <c r="X266" s="470"/>
      <c r="Y266" s="470"/>
    </row>
    <row r="267" spans="3:25">
      <c r="C267" s="470"/>
      <c r="D267" s="470"/>
      <c r="E267" s="470"/>
      <c r="F267" s="470"/>
      <c r="G267" s="470"/>
      <c r="H267" s="470"/>
      <c r="I267" s="470"/>
      <c r="J267" s="470"/>
      <c r="K267" s="470"/>
      <c r="L267" s="470"/>
      <c r="M267" s="470"/>
      <c r="N267" s="470"/>
      <c r="O267" s="470"/>
      <c r="P267" s="470"/>
      <c r="Q267" s="470"/>
      <c r="R267" s="470"/>
      <c r="S267" s="470"/>
      <c r="T267" s="470"/>
      <c r="U267" s="470"/>
      <c r="V267" s="470"/>
      <c r="W267" s="470"/>
      <c r="X267" s="470"/>
      <c r="Y267" s="470"/>
    </row>
    <row r="268" spans="3:25">
      <c r="C268" s="470"/>
      <c r="D268" s="470"/>
      <c r="E268" s="470"/>
      <c r="F268" s="470"/>
      <c r="G268" s="470"/>
      <c r="H268" s="470"/>
      <c r="I268" s="470"/>
      <c r="J268" s="470"/>
      <c r="K268" s="470"/>
      <c r="L268" s="470"/>
      <c r="M268" s="470"/>
      <c r="N268" s="470"/>
      <c r="O268" s="470"/>
      <c r="P268" s="470"/>
      <c r="Q268" s="470"/>
      <c r="R268" s="470"/>
      <c r="S268" s="470"/>
      <c r="T268" s="470"/>
      <c r="U268" s="470"/>
      <c r="V268" s="470"/>
      <c r="W268" s="470"/>
      <c r="X268" s="470"/>
      <c r="Y268" s="470"/>
    </row>
    <row r="269" spans="3:25">
      <c r="C269" s="470"/>
      <c r="D269" s="470"/>
      <c r="E269" s="470"/>
      <c r="F269" s="470"/>
      <c r="G269" s="470"/>
      <c r="H269" s="470"/>
      <c r="I269" s="470"/>
      <c r="J269" s="470"/>
      <c r="K269" s="470"/>
      <c r="L269" s="470"/>
      <c r="M269" s="470"/>
      <c r="N269" s="470"/>
      <c r="O269" s="470"/>
      <c r="P269" s="470"/>
      <c r="Q269" s="470"/>
      <c r="R269" s="470"/>
      <c r="S269" s="470"/>
      <c r="T269" s="470"/>
      <c r="U269" s="470"/>
      <c r="V269" s="470"/>
      <c r="W269" s="470"/>
      <c r="X269" s="470"/>
      <c r="Y269" s="470"/>
    </row>
    <row r="270" spans="3:25">
      <c r="C270" s="470"/>
      <c r="D270" s="470"/>
      <c r="E270" s="470"/>
      <c r="F270" s="470"/>
      <c r="G270" s="470"/>
      <c r="H270" s="470"/>
      <c r="I270" s="470"/>
      <c r="J270" s="470"/>
      <c r="K270" s="470"/>
      <c r="L270" s="470"/>
      <c r="M270" s="470"/>
      <c r="N270" s="470"/>
      <c r="O270" s="470"/>
      <c r="P270" s="470"/>
      <c r="Q270" s="470"/>
      <c r="R270" s="470"/>
      <c r="S270" s="470"/>
      <c r="T270" s="470"/>
      <c r="U270" s="470"/>
      <c r="V270" s="470"/>
      <c r="W270" s="470"/>
      <c r="X270" s="470"/>
      <c r="Y270" s="470"/>
    </row>
    <row r="271" spans="3:25">
      <c r="C271" s="470"/>
      <c r="D271" s="470"/>
      <c r="E271" s="470"/>
      <c r="F271" s="470"/>
      <c r="G271" s="470"/>
      <c r="H271" s="470"/>
      <c r="I271" s="470"/>
      <c r="J271" s="470"/>
      <c r="K271" s="470"/>
      <c r="L271" s="470"/>
      <c r="M271" s="470"/>
      <c r="N271" s="470"/>
      <c r="O271" s="470"/>
      <c r="P271" s="470"/>
      <c r="Q271" s="470"/>
      <c r="R271" s="470"/>
      <c r="S271" s="470"/>
      <c r="T271" s="470"/>
      <c r="U271" s="470"/>
      <c r="V271" s="470"/>
      <c r="W271" s="470"/>
      <c r="X271" s="470"/>
      <c r="Y271" s="470"/>
    </row>
    <row r="272" spans="3:25">
      <c r="C272" s="470"/>
      <c r="D272" s="470"/>
      <c r="E272" s="470"/>
      <c r="F272" s="470"/>
      <c r="G272" s="470"/>
      <c r="H272" s="470"/>
      <c r="I272" s="470"/>
      <c r="J272" s="470"/>
      <c r="K272" s="470"/>
      <c r="L272" s="470"/>
      <c r="M272" s="470"/>
      <c r="N272" s="470"/>
      <c r="O272" s="470"/>
      <c r="P272" s="470"/>
      <c r="Q272" s="470"/>
      <c r="R272" s="470"/>
      <c r="S272" s="470"/>
      <c r="T272" s="470"/>
      <c r="U272" s="470"/>
      <c r="V272" s="470"/>
      <c r="W272" s="470"/>
      <c r="X272" s="470"/>
      <c r="Y272" s="470"/>
    </row>
    <row r="273" spans="3:25">
      <c r="C273" s="470"/>
      <c r="D273" s="470"/>
      <c r="E273" s="470"/>
      <c r="F273" s="470"/>
      <c r="G273" s="470"/>
      <c r="H273" s="470"/>
      <c r="I273" s="470"/>
      <c r="J273" s="470"/>
      <c r="K273" s="470"/>
      <c r="L273" s="470"/>
      <c r="M273" s="470"/>
      <c r="N273" s="470"/>
      <c r="O273" s="470"/>
      <c r="P273" s="470"/>
      <c r="Q273" s="470"/>
      <c r="R273" s="470"/>
      <c r="S273" s="470"/>
      <c r="T273" s="470"/>
      <c r="U273" s="470"/>
      <c r="V273" s="470"/>
      <c r="W273" s="470"/>
      <c r="X273" s="470"/>
      <c r="Y273" s="470"/>
    </row>
    <row r="274" spans="3:25">
      <c r="C274" s="470"/>
      <c r="D274" s="470"/>
      <c r="E274" s="470"/>
      <c r="F274" s="470"/>
      <c r="G274" s="470"/>
      <c r="H274" s="470"/>
      <c r="I274" s="470"/>
      <c r="J274" s="470"/>
      <c r="K274" s="470"/>
      <c r="L274" s="470"/>
      <c r="M274" s="470"/>
      <c r="N274" s="470"/>
      <c r="O274" s="470"/>
      <c r="P274" s="470"/>
      <c r="Q274" s="470"/>
      <c r="R274" s="470"/>
      <c r="S274" s="470"/>
      <c r="T274" s="470"/>
      <c r="U274" s="470"/>
      <c r="V274" s="470"/>
      <c r="W274" s="470"/>
      <c r="X274" s="470"/>
      <c r="Y274" s="470"/>
    </row>
    <row r="275" spans="3:25">
      <c r="C275" s="470"/>
      <c r="D275" s="470"/>
      <c r="E275" s="470"/>
      <c r="F275" s="470"/>
      <c r="G275" s="470"/>
      <c r="H275" s="470"/>
      <c r="I275" s="470"/>
      <c r="J275" s="470"/>
      <c r="K275" s="470"/>
      <c r="L275" s="470"/>
      <c r="M275" s="470"/>
      <c r="N275" s="470"/>
      <c r="O275" s="470"/>
      <c r="P275" s="470"/>
      <c r="Q275" s="470"/>
      <c r="R275" s="470"/>
      <c r="S275" s="470"/>
      <c r="T275" s="470"/>
      <c r="U275" s="470"/>
      <c r="V275" s="470"/>
      <c r="W275" s="470"/>
      <c r="X275" s="470"/>
      <c r="Y275" s="470"/>
    </row>
    <row r="276" spans="3:25">
      <c r="C276" s="470"/>
      <c r="D276" s="470"/>
      <c r="E276" s="470"/>
      <c r="F276" s="470"/>
      <c r="G276" s="470"/>
      <c r="H276" s="470"/>
      <c r="I276" s="470"/>
      <c r="J276" s="470"/>
      <c r="K276" s="470"/>
      <c r="L276" s="470"/>
      <c r="M276" s="470"/>
      <c r="N276" s="470"/>
      <c r="O276" s="470"/>
      <c r="P276" s="470"/>
      <c r="Q276" s="470"/>
      <c r="R276" s="470"/>
      <c r="S276" s="470"/>
      <c r="T276" s="470"/>
      <c r="U276" s="470"/>
      <c r="V276" s="470"/>
      <c r="W276" s="470"/>
      <c r="X276" s="470"/>
      <c r="Y276" s="470"/>
    </row>
    <row r="277" spans="3:25">
      <c r="C277" s="470"/>
      <c r="D277" s="470"/>
      <c r="E277" s="470"/>
      <c r="F277" s="470"/>
      <c r="G277" s="470"/>
      <c r="H277" s="470"/>
      <c r="I277" s="470"/>
      <c r="J277" s="470"/>
      <c r="K277" s="470"/>
      <c r="L277" s="470"/>
      <c r="M277" s="470"/>
      <c r="N277" s="470"/>
      <c r="O277" s="470"/>
      <c r="P277" s="470"/>
      <c r="Q277" s="470"/>
      <c r="R277" s="470"/>
      <c r="S277" s="470"/>
      <c r="T277" s="470"/>
      <c r="U277" s="470"/>
      <c r="V277" s="470"/>
      <c r="W277" s="470"/>
      <c r="X277" s="470"/>
      <c r="Y277" s="470"/>
    </row>
    <row r="278" spans="3:25">
      <c r="C278" s="470"/>
      <c r="D278" s="470"/>
      <c r="E278" s="470"/>
      <c r="F278" s="470"/>
      <c r="G278" s="470"/>
      <c r="H278" s="470"/>
      <c r="I278" s="470"/>
      <c r="J278" s="470"/>
      <c r="K278" s="470"/>
      <c r="L278" s="470"/>
      <c r="M278" s="470"/>
      <c r="N278" s="470"/>
      <c r="O278" s="470"/>
      <c r="P278" s="470"/>
      <c r="Q278" s="470"/>
      <c r="R278" s="470"/>
      <c r="S278" s="470"/>
      <c r="T278" s="470"/>
      <c r="U278" s="470"/>
      <c r="V278" s="470"/>
      <c r="W278" s="470"/>
      <c r="X278" s="470"/>
      <c r="Y278" s="470"/>
    </row>
    <row r="279" spans="3:25">
      <c r="C279" s="470"/>
      <c r="D279" s="470"/>
      <c r="E279" s="470"/>
      <c r="F279" s="470"/>
      <c r="G279" s="470"/>
      <c r="H279" s="470"/>
      <c r="I279" s="470"/>
      <c r="J279" s="470"/>
      <c r="K279" s="470"/>
      <c r="L279" s="470"/>
      <c r="M279" s="470"/>
      <c r="N279" s="470"/>
      <c r="O279" s="470"/>
      <c r="P279" s="470"/>
      <c r="Q279" s="470"/>
      <c r="R279" s="470"/>
      <c r="S279" s="470"/>
      <c r="T279" s="470"/>
      <c r="U279" s="470"/>
      <c r="V279" s="470"/>
      <c r="W279" s="470"/>
      <c r="X279" s="470"/>
      <c r="Y279" s="470"/>
    </row>
    <row r="280" spans="3:25">
      <c r="C280" s="470"/>
      <c r="D280" s="470"/>
      <c r="E280" s="470"/>
      <c r="F280" s="470"/>
      <c r="G280" s="470"/>
      <c r="H280" s="470"/>
      <c r="I280" s="470"/>
      <c r="J280" s="470"/>
      <c r="K280" s="470"/>
      <c r="L280" s="470"/>
      <c r="M280" s="470"/>
      <c r="N280" s="470"/>
      <c r="O280" s="470"/>
      <c r="P280" s="470"/>
      <c r="Q280" s="470"/>
      <c r="R280" s="470"/>
      <c r="S280" s="470"/>
      <c r="T280" s="470"/>
      <c r="U280" s="470"/>
      <c r="V280" s="470"/>
      <c r="W280" s="470"/>
      <c r="X280" s="470"/>
      <c r="Y280" s="470"/>
    </row>
    <row r="281" spans="3:25">
      <c r="C281" s="470"/>
      <c r="D281" s="470"/>
      <c r="E281" s="470"/>
      <c r="F281" s="470"/>
      <c r="G281" s="470"/>
      <c r="H281" s="470"/>
      <c r="I281" s="470"/>
      <c r="J281" s="470"/>
      <c r="K281" s="470"/>
      <c r="L281" s="470"/>
      <c r="M281" s="470"/>
      <c r="N281" s="470"/>
      <c r="O281" s="470"/>
      <c r="P281" s="470"/>
      <c r="Q281" s="470"/>
      <c r="R281" s="470"/>
      <c r="S281" s="470"/>
      <c r="T281" s="470"/>
      <c r="U281" s="470"/>
      <c r="V281" s="470"/>
      <c r="W281" s="470"/>
      <c r="X281" s="470"/>
      <c r="Y281" s="470"/>
    </row>
    <row r="282" spans="3:25">
      <c r="C282" s="470"/>
      <c r="D282" s="470"/>
      <c r="E282" s="470"/>
      <c r="F282" s="470"/>
      <c r="G282" s="470"/>
      <c r="H282" s="470"/>
      <c r="I282" s="470"/>
      <c r="J282" s="470"/>
      <c r="K282" s="470"/>
      <c r="L282" s="470"/>
      <c r="M282" s="470"/>
      <c r="N282" s="470"/>
      <c r="O282" s="470"/>
      <c r="P282" s="470"/>
      <c r="Q282" s="470"/>
      <c r="R282" s="470"/>
      <c r="S282" s="470"/>
      <c r="T282" s="470"/>
      <c r="U282" s="470"/>
      <c r="V282" s="470"/>
      <c r="W282" s="470"/>
      <c r="X282" s="470"/>
      <c r="Y282" s="470"/>
    </row>
    <row r="283" spans="3:25">
      <c r="C283" s="470"/>
      <c r="D283" s="470"/>
      <c r="E283" s="470"/>
      <c r="F283" s="470"/>
      <c r="G283" s="470"/>
      <c r="H283" s="470"/>
      <c r="I283" s="470"/>
      <c r="J283" s="470"/>
      <c r="K283" s="470"/>
      <c r="L283" s="470"/>
      <c r="M283" s="470"/>
      <c r="N283" s="470"/>
      <c r="O283" s="470"/>
      <c r="P283" s="470"/>
      <c r="Q283" s="470"/>
      <c r="R283" s="470"/>
      <c r="S283" s="470"/>
      <c r="T283" s="470"/>
      <c r="U283" s="470"/>
      <c r="V283" s="470"/>
      <c r="W283" s="470"/>
      <c r="X283" s="470"/>
      <c r="Y283" s="470"/>
    </row>
    <row r="284" spans="3:25">
      <c r="C284" s="470"/>
      <c r="D284" s="470"/>
      <c r="E284" s="470"/>
      <c r="F284" s="470"/>
      <c r="G284" s="470"/>
      <c r="H284" s="470"/>
      <c r="I284" s="470"/>
      <c r="J284" s="470"/>
      <c r="K284" s="470"/>
      <c r="L284" s="470"/>
      <c r="M284" s="470"/>
      <c r="N284" s="470"/>
      <c r="O284" s="470"/>
      <c r="P284" s="470"/>
      <c r="Q284" s="470"/>
      <c r="R284" s="470"/>
      <c r="S284" s="470"/>
      <c r="T284" s="470"/>
      <c r="U284" s="470"/>
      <c r="V284" s="470"/>
      <c r="W284" s="470"/>
      <c r="X284" s="470"/>
      <c r="Y284" s="470"/>
    </row>
    <row r="285" spans="3:25">
      <c r="C285" s="470"/>
      <c r="D285" s="470"/>
      <c r="E285" s="470"/>
      <c r="F285" s="470"/>
      <c r="G285" s="470"/>
      <c r="H285" s="470"/>
      <c r="I285" s="470"/>
      <c r="J285" s="470"/>
      <c r="K285" s="470"/>
      <c r="L285" s="470"/>
      <c r="M285" s="470"/>
      <c r="N285" s="470"/>
      <c r="O285" s="470"/>
      <c r="P285" s="470"/>
      <c r="Q285" s="470"/>
      <c r="R285" s="470"/>
      <c r="S285" s="470"/>
      <c r="T285" s="470"/>
      <c r="U285" s="470"/>
      <c r="V285" s="470"/>
      <c r="W285" s="470"/>
      <c r="X285" s="470"/>
      <c r="Y285" s="470"/>
    </row>
    <row r="286" spans="3:25">
      <c r="C286" s="470"/>
      <c r="D286" s="470"/>
      <c r="E286" s="470"/>
      <c r="F286" s="470"/>
      <c r="G286" s="470"/>
      <c r="H286" s="470"/>
      <c r="I286" s="470"/>
      <c r="J286" s="470"/>
      <c r="K286" s="470"/>
      <c r="L286" s="470"/>
      <c r="M286" s="470"/>
      <c r="N286" s="470"/>
      <c r="O286" s="470"/>
      <c r="P286" s="470"/>
      <c r="Q286" s="470"/>
      <c r="R286" s="470"/>
      <c r="S286" s="470"/>
      <c r="T286" s="470"/>
      <c r="U286" s="470"/>
      <c r="V286" s="470"/>
      <c r="W286" s="470"/>
      <c r="X286" s="470"/>
      <c r="Y286" s="470"/>
    </row>
    <row r="287" spans="3:25">
      <c r="C287" s="470"/>
      <c r="D287" s="470"/>
      <c r="E287" s="470"/>
      <c r="F287" s="470"/>
      <c r="G287" s="470"/>
      <c r="H287" s="470"/>
      <c r="I287" s="470"/>
      <c r="J287" s="470"/>
      <c r="K287" s="470"/>
      <c r="L287" s="470"/>
      <c r="M287" s="470"/>
      <c r="N287" s="470"/>
      <c r="O287" s="470"/>
      <c r="P287" s="470"/>
      <c r="Q287" s="470"/>
      <c r="R287" s="470"/>
      <c r="S287" s="470"/>
      <c r="T287" s="470"/>
      <c r="U287" s="470"/>
      <c r="V287" s="470"/>
      <c r="W287" s="470"/>
      <c r="X287" s="470"/>
      <c r="Y287" s="470"/>
    </row>
    <row r="288" spans="3:25">
      <c r="C288" s="470"/>
      <c r="D288" s="470"/>
      <c r="E288" s="470"/>
      <c r="F288" s="470"/>
      <c r="G288" s="470"/>
      <c r="H288" s="470"/>
      <c r="I288" s="470"/>
      <c r="J288" s="470"/>
      <c r="K288" s="470"/>
      <c r="L288" s="470"/>
      <c r="M288" s="470"/>
      <c r="N288" s="470"/>
      <c r="O288" s="470"/>
      <c r="P288" s="470"/>
      <c r="Q288" s="470"/>
      <c r="R288" s="470"/>
      <c r="S288" s="470"/>
      <c r="T288" s="470"/>
      <c r="U288" s="470"/>
      <c r="V288" s="470"/>
      <c r="W288" s="470"/>
      <c r="X288" s="470"/>
      <c r="Y288" s="470"/>
    </row>
    <row r="289" spans="3:25">
      <c r="C289" s="470"/>
      <c r="D289" s="470"/>
      <c r="E289" s="470"/>
      <c r="F289" s="470"/>
      <c r="G289" s="470"/>
      <c r="H289" s="470"/>
      <c r="I289" s="470"/>
      <c r="J289" s="470"/>
      <c r="K289" s="470"/>
      <c r="L289" s="470"/>
      <c r="M289" s="470"/>
      <c r="N289" s="470"/>
      <c r="O289" s="470"/>
      <c r="P289" s="470"/>
      <c r="Q289" s="470"/>
      <c r="R289" s="470"/>
      <c r="S289" s="470"/>
      <c r="T289" s="470"/>
      <c r="U289" s="470"/>
      <c r="V289" s="470"/>
      <c r="W289" s="470"/>
      <c r="X289" s="470"/>
      <c r="Y289" s="470"/>
    </row>
    <row r="290" spans="3:25">
      <c r="C290" s="470"/>
      <c r="D290" s="470"/>
      <c r="E290" s="470"/>
      <c r="F290" s="470"/>
      <c r="G290" s="470"/>
      <c r="H290" s="470"/>
      <c r="I290" s="470"/>
      <c r="J290" s="470"/>
      <c r="K290" s="470"/>
      <c r="L290" s="470"/>
      <c r="M290" s="470"/>
      <c r="N290" s="470"/>
      <c r="O290" s="470"/>
      <c r="P290" s="470"/>
      <c r="Q290" s="470"/>
      <c r="R290" s="470"/>
      <c r="S290" s="470"/>
      <c r="T290" s="470"/>
      <c r="U290" s="470"/>
      <c r="V290" s="470"/>
      <c r="W290" s="470"/>
      <c r="X290" s="470"/>
      <c r="Y290" s="470"/>
    </row>
    <row r="291" spans="3:25">
      <c r="C291" s="470"/>
      <c r="D291" s="470"/>
      <c r="E291" s="470"/>
      <c r="F291" s="470"/>
      <c r="G291" s="470"/>
      <c r="H291" s="470"/>
      <c r="I291" s="470"/>
      <c r="J291" s="470"/>
      <c r="K291" s="470"/>
      <c r="L291" s="470"/>
      <c r="M291" s="470"/>
      <c r="N291" s="470"/>
      <c r="O291" s="470"/>
      <c r="P291" s="470"/>
      <c r="Q291" s="470"/>
      <c r="R291" s="470"/>
      <c r="S291" s="470"/>
      <c r="T291" s="470"/>
      <c r="U291" s="470"/>
      <c r="V291" s="470"/>
      <c r="W291" s="470"/>
      <c r="X291" s="470"/>
      <c r="Y291" s="470"/>
    </row>
    <row r="292" spans="3:25">
      <c r="C292" s="470"/>
      <c r="D292" s="470"/>
      <c r="E292" s="470"/>
      <c r="F292" s="470"/>
      <c r="G292" s="470"/>
      <c r="H292" s="470"/>
      <c r="I292" s="470"/>
      <c r="J292" s="470"/>
      <c r="K292" s="470"/>
      <c r="L292" s="470"/>
      <c r="M292" s="470"/>
      <c r="N292" s="470"/>
      <c r="O292" s="470"/>
      <c r="P292" s="470"/>
      <c r="Q292" s="470"/>
      <c r="R292" s="470"/>
      <c r="S292" s="470"/>
      <c r="T292" s="470"/>
      <c r="U292" s="470"/>
      <c r="V292" s="470"/>
      <c r="W292" s="470"/>
      <c r="X292" s="470"/>
      <c r="Y292" s="470"/>
    </row>
    <row r="293" spans="3:25">
      <c r="C293" s="470"/>
      <c r="D293" s="470"/>
      <c r="E293" s="470"/>
      <c r="F293" s="470"/>
      <c r="G293" s="470"/>
      <c r="H293" s="470"/>
      <c r="I293" s="470"/>
      <c r="J293" s="470"/>
      <c r="K293" s="470"/>
      <c r="L293" s="470"/>
      <c r="M293" s="470"/>
      <c r="N293" s="470"/>
      <c r="O293" s="470"/>
      <c r="P293" s="470"/>
      <c r="Q293" s="470"/>
      <c r="R293" s="470"/>
      <c r="S293" s="470"/>
      <c r="T293" s="470"/>
      <c r="U293" s="470"/>
      <c r="V293" s="470"/>
      <c r="W293" s="470"/>
      <c r="X293" s="470"/>
      <c r="Y293" s="470"/>
    </row>
    <row r="294" spans="3:25">
      <c r="C294" s="470"/>
      <c r="D294" s="470"/>
      <c r="E294" s="470"/>
      <c r="F294" s="470"/>
      <c r="G294" s="470"/>
      <c r="H294" s="470"/>
      <c r="I294" s="470"/>
      <c r="J294" s="470"/>
      <c r="K294" s="470"/>
      <c r="L294" s="470"/>
      <c r="M294" s="470"/>
      <c r="N294" s="470"/>
      <c r="O294" s="470"/>
      <c r="P294" s="470"/>
      <c r="Q294" s="470"/>
      <c r="R294" s="470"/>
      <c r="S294" s="470"/>
      <c r="T294" s="470"/>
      <c r="U294" s="470"/>
      <c r="V294" s="470"/>
      <c r="W294" s="470"/>
      <c r="X294" s="470"/>
      <c r="Y294" s="470"/>
    </row>
    <row r="295" spans="3:25">
      <c r="C295" s="470"/>
      <c r="D295" s="470"/>
      <c r="E295" s="470"/>
      <c r="F295" s="470"/>
      <c r="G295" s="470"/>
      <c r="H295" s="470"/>
      <c r="I295" s="470"/>
      <c r="J295" s="470"/>
      <c r="K295" s="470"/>
      <c r="L295" s="470"/>
      <c r="M295" s="470"/>
      <c r="N295" s="470"/>
      <c r="O295" s="470"/>
      <c r="P295" s="470"/>
      <c r="Q295" s="470"/>
      <c r="R295" s="470"/>
      <c r="S295" s="470"/>
      <c r="T295" s="470"/>
      <c r="U295" s="470"/>
      <c r="V295" s="470"/>
      <c r="W295" s="470"/>
      <c r="X295" s="470"/>
      <c r="Y295" s="470"/>
    </row>
    <row r="296" spans="3:25">
      <c r="C296" s="470"/>
      <c r="D296" s="470"/>
      <c r="E296" s="470"/>
      <c r="F296" s="470"/>
      <c r="G296" s="470"/>
      <c r="H296" s="470"/>
      <c r="I296" s="470"/>
      <c r="J296" s="470"/>
      <c r="K296" s="470"/>
      <c r="L296" s="470"/>
      <c r="M296" s="470"/>
      <c r="N296" s="470"/>
      <c r="O296" s="470"/>
      <c r="P296" s="470"/>
      <c r="Q296" s="470"/>
      <c r="R296" s="470"/>
      <c r="S296" s="470"/>
      <c r="T296" s="470"/>
      <c r="U296" s="470"/>
      <c r="V296" s="470"/>
      <c r="W296" s="470"/>
      <c r="X296" s="470"/>
      <c r="Y296" s="470"/>
    </row>
    <row r="297" spans="3:25">
      <c r="C297" s="470"/>
      <c r="D297" s="470"/>
      <c r="E297" s="470"/>
      <c r="F297" s="470"/>
      <c r="G297" s="470"/>
      <c r="H297" s="470"/>
      <c r="I297" s="470"/>
      <c r="J297" s="470"/>
      <c r="K297" s="470"/>
      <c r="L297" s="470"/>
      <c r="M297" s="470"/>
      <c r="N297" s="470"/>
      <c r="O297" s="470"/>
      <c r="P297" s="470"/>
      <c r="Q297" s="470"/>
      <c r="R297" s="470"/>
      <c r="S297" s="470"/>
      <c r="T297" s="470"/>
      <c r="U297" s="470"/>
      <c r="V297" s="470"/>
      <c r="W297" s="470"/>
      <c r="X297" s="470"/>
      <c r="Y297" s="470"/>
    </row>
    <row r="298" spans="3:25">
      <c r="C298" s="470"/>
      <c r="D298" s="470"/>
      <c r="E298" s="470"/>
      <c r="F298" s="470"/>
      <c r="G298" s="470"/>
      <c r="H298" s="470"/>
      <c r="I298" s="470"/>
      <c r="J298" s="470"/>
      <c r="K298" s="470"/>
      <c r="L298" s="470"/>
      <c r="M298" s="470"/>
      <c r="N298" s="470"/>
      <c r="O298" s="470"/>
      <c r="P298" s="470"/>
      <c r="Q298" s="470"/>
      <c r="R298" s="470"/>
      <c r="S298" s="470"/>
      <c r="T298" s="470"/>
      <c r="U298" s="470"/>
      <c r="V298" s="470"/>
      <c r="W298" s="470"/>
      <c r="X298" s="470"/>
      <c r="Y298" s="470"/>
    </row>
    <row r="299" spans="3:25">
      <c r="C299" s="470"/>
      <c r="D299" s="470"/>
      <c r="E299" s="470"/>
      <c r="F299" s="470"/>
      <c r="G299" s="470"/>
      <c r="H299" s="470"/>
      <c r="I299" s="470"/>
      <c r="J299" s="470"/>
      <c r="K299" s="470"/>
      <c r="L299" s="470"/>
      <c r="M299" s="470"/>
      <c r="N299" s="470"/>
      <c r="O299" s="470"/>
      <c r="P299" s="470"/>
      <c r="Q299" s="470"/>
      <c r="R299" s="470"/>
      <c r="S299" s="470"/>
      <c r="T299" s="470"/>
      <c r="U299" s="470"/>
      <c r="V299" s="470"/>
      <c r="W299" s="470"/>
      <c r="X299" s="470"/>
      <c r="Y299" s="470"/>
    </row>
    <row r="300" spans="3:25">
      <c r="C300" s="470"/>
      <c r="D300" s="470"/>
      <c r="E300" s="470"/>
      <c r="F300" s="470"/>
      <c r="G300" s="470"/>
      <c r="H300" s="470"/>
      <c r="I300" s="470"/>
      <c r="J300" s="470"/>
      <c r="K300" s="470"/>
      <c r="L300" s="470"/>
      <c r="M300" s="470"/>
      <c r="N300" s="470"/>
      <c r="O300" s="470"/>
      <c r="P300" s="470"/>
      <c r="Q300" s="470"/>
      <c r="R300" s="470"/>
      <c r="S300" s="470"/>
      <c r="T300" s="470"/>
      <c r="U300" s="470"/>
      <c r="V300" s="470"/>
      <c r="W300" s="470"/>
      <c r="X300" s="470"/>
      <c r="Y300" s="470"/>
    </row>
    <row r="301" spans="3:25">
      <c r="C301" s="470"/>
      <c r="D301" s="470"/>
      <c r="E301" s="470"/>
      <c r="F301" s="470"/>
      <c r="G301" s="470"/>
      <c r="H301" s="470"/>
      <c r="I301" s="470"/>
      <c r="J301" s="470"/>
      <c r="K301" s="470"/>
      <c r="L301" s="470"/>
      <c r="M301" s="470"/>
      <c r="N301" s="470"/>
      <c r="O301" s="470"/>
      <c r="P301" s="470"/>
      <c r="Q301" s="470"/>
      <c r="R301" s="470"/>
      <c r="S301" s="470"/>
      <c r="T301" s="470"/>
      <c r="U301" s="470"/>
      <c r="V301" s="470"/>
      <c r="W301" s="470"/>
      <c r="X301" s="470"/>
      <c r="Y301" s="470"/>
    </row>
    <row r="302" spans="3:25">
      <c r="C302" s="470"/>
      <c r="D302" s="470"/>
      <c r="E302" s="470"/>
      <c r="F302" s="470"/>
      <c r="G302" s="470"/>
      <c r="H302" s="470"/>
      <c r="I302" s="470"/>
      <c r="J302" s="470"/>
      <c r="K302" s="470"/>
      <c r="L302" s="470"/>
      <c r="M302" s="470"/>
      <c r="N302" s="470"/>
      <c r="O302" s="470"/>
      <c r="P302" s="470"/>
      <c r="Q302" s="470"/>
      <c r="R302" s="470"/>
      <c r="S302" s="470"/>
      <c r="T302" s="470"/>
      <c r="U302" s="470"/>
      <c r="V302" s="470"/>
      <c r="W302" s="470"/>
      <c r="X302" s="470"/>
      <c r="Y302" s="470"/>
    </row>
    <row r="303" spans="3:25">
      <c r="C303" s="470"/>
      <c r="D303" s="470"/>
      <c r="E303" s="470"/>
      <c r="F303" s="470"/>
      <c r="G303" s="470"/>
      <c r="H303" s="470"/>
      <c r="I303" s="470"/>
      <c r="J303" s="470"/>
      <c r="K303" s="470"/>
      <c r="L303" s="470"/>
      <c r="M303" s="470"/>
      <c r="N303" s="470"/>
      <c r="O303" s="470"/>
      <c r="P303" s="470"/>
      <c r="Q303" s="470"/>
      <c r="R303" s="470"/>
      <c r="S303" s="470"/>
      <c r="T303" s="470"/>
      <c r="U303" s="470"/>
      <c r="V303" s="470"/>
      <c r="W303" s="470"/>
      <c r="X303" s="470"/>
      <c r="Y303" s="470"/>
    </row>
    <row r="304" spans="3:25">
      <c r="C304" s="470"/>
      <c r="D304" s="470"/>
      <c r="E304" s="470"/>
      <c r="F304" s="470"/>
      <c r="G304" s="470"/>
      <c r="H304" s="470"/>
      <c r="I304" s="470"/>
      <c r="J304" s="470"/>
      <c r="K304" s="470"/>
      <c r="L304" s="470"/>
      <c r="M304" s="470"/>
      <c r="N304" s="470"/>
      <c r="O304" s="470"/>
      <c r="P304" s="470"/>
      <c r="Q304" s="470"/>
      <c r="R304" s="470"/>
      <c r="S304" s="470"/>
      <c r="T304" s="470"/>
      <c r="U304" s="470"/>
      <c r="V304" s="470"/>
      <c r="W304" s="470"/>
      <c r="X304" s="470"/>
      <c r="Y304" s="470"/>
    </row>
    <row r="305" spans="3:25">
      <c r="C305" s="470"/>
      <c r="D305" s="470"/>
      <c r="E305" s="470"/>
      <c r="F305" s="470"/>
      <c r="G305" s="470"/>
      <c r="H305" s="470"/>
      <c r="I305" s="470"/>
      <c r="J305" s="470"/>
      <c r="K305" s="470"/>
      <c r="L305" s="470"/>
      <c r="M305" s="470"/>
      <c r="N305" s="470"/>
      <c r="O305" s="470"/>
      <c r="P305" s="470"/>
      <c r="Q305" s="470"/>
      <c r="R305" s="470"/>
      <c r="S305" s="470"/>
      <c r="T305" s="470"/>
      <c r="U305" s="470"/>
      <c r="V305" s="470"/>
      <c r="W305" s="470"/>
      <c r="X305" s="470"/>
      <c r="Y305" s="470"/>
    </row>
    <row r="306" spans="3:25">
      <c r="C306" s="470"/>
      <c r="D306" s="470"/>
      <c r="E306" s="470"/>
      <c r="F306" s="470"/>
      <c r="G306" s="470"/>
      <c r="H306" s="470"/>
      <c r="I306" s="470"/>
      <c r="J306" s="470"/>
      <c r="K306" s="470"/>
      <c r="L306" s="470"/>
      <c r="M306" s="470"/>
      <c r="N306" s="470"/>
      <c r="O306" s="470"/>
      <c r="P306" s="470"/>
      <c r="Q306" s="470"/>
      <c r="R306" s="470"/>
      <c r="S306" s="470"/>
      <c r="T306" s="470"/>
      <c r="U306" s="470"/>
      <c r="V306" s="470"/>
      <c r="W306" s="470"/>
      <c r="X306" s="470"/>
      <c r="Y306" s="470"/>
    </row>
    <row r="307" spans="3:25">
      <c r="C307" s="470"/>
      <c r="D307" s="470"/>
      <c r="E307" s="470"/>
      <c r="F307" s="470"/>
      <c r="G307" s="470"/>
      <c r="H307" s="470"/>
      <c r="I307" s="470"/>
      <c r="J307" s="470"/>
      <c r="K307" s="470"/>
      <c r="L307" s="470"/>
      <c r="M307" s="470"/>
      <c r="N307" s="470"/>
      <c r="O307" s="470"/>
      <c r="P307" s="470"/>
      <c r="Q307" s="470"/>
      <c r="R307" s="470"/>
      <c r="S307" s="470"/>
      <c r="T307" s="470"/>
      <c r="U307" s="470"/>
      <c r="V307" s="470"/>
      <c r="W307" s="470"/>
      <c r="X307" s="470"/>
      <c r="Y307" s="470"/>
    </row>
    <row r="308" spans="3:25">
      <c r="C308" s="470"/>
      <c r="D308" s="470"/>
      <c r="E308" s="470"/>
      <c r="F308" s="470"/>
      <c r="G308" s="470"/>
      <c r="H308" s="470"/>
      <c r="I308" s="470"/>
      <c r="J308" s="470"/>
      <c r="K308" s="470"/>
      <c r="L308" s="470"/>
      <c r="M308" s="470"/>
      <c r="N308" s="470"/>
      <c r="O308" s="470"/>
      <c r="P308" s="470"/>
      <c r="Q308" s="470"/>
      <c r="R308" s="470"/>
      <c r="S308" s="470"/>
      <c r="T308" s="470"/>
      <c r="U308" s="470"/>
      <c r="V308" s="470"/>
      <c r="W308" s="470"/>
      <c r="X308" s="470"/>
      <c r="Y308" s="470"/>
    </row>
    <row r="309" spans="3:25">
      <c r="C309" s="470"/>
      <c r="D309" s="470"/>
      <c r="E309" s="470"/>
      <c r="F309" s="470"/>
      <c r="G309" s="470"/>
      <c r="H309" s="470"/>
      <c r="I309" s="470"/>
      <c r="J309" s="470"/>
      <c r="K309" s="470"/>
      <c r="L309" s="470"/>
      <c r="M309" s="470"/>
      <c r="N309" s="470"/>
      <c r="O309" s="470"/>
      <c r="P309" s="470"/>
      <c r="Q309" s="470"/>
      <c r="R309" s="470"/>
      <c r="S309" s="470"/>
      <c r="T309" s="470"/>
      <c r="U309" s="470"/>
      <c r="V309" s="470"/>
      <c r="W309" s="470"/>
      <c r="X309" s="470"/>
      <c r="Y309" s="470"/>
    </row>
    <row r="310" spans="3:25">
      <c r="C310" s="470"/>
      <c r="D310" s="470"/>
      <c r="E310" s="470"/>
      <c r="F310" s="470"/>
      <c r="G310" s="470"/>
      <c r="H310" s="470"/>
      <c r="I310" s="470"/>
      <c r="J310" s="470"/>
      <c r="K310" s="470"/>
      <c r="L310" s="470"/>
      <c r="M310" s="470"/>
      <c r="N310" s="470"/>
      <c r="O310" s="470"/>
      <c r="P310" s="470"/>
      <c r="Q310" s="470"/>
      <c r="R310" s="470"/>
      <c r="S310" s="470"/>
    </row>
    <row r="311" spans="3:25">
      <c r="C311" s="470"/>
      <c r="D311" s="470"/>
      <c r="E311" s="470"/>
      <c r="F311" s="470"/>
      <c r="G311" s="470"/>
      <c r="H311" s="470"/>
      <c r="I311" s="470"/>
      <c r="J311" s="470"/>
      <c r="K311" s="470"/>
      <c r="L311" s="470"/>
      <c r="M311" s="470"/>
      <c r="N311" s="470"/>
      <c r="O311" s="470"/>
      <c r="P311" s="470"/>
      <c r="Q311" s="470"/>
      <c r="R311" s="470"/>
      <c r="S311" s="470"/>
    </row>
    <row r="312" spans="3:25">
      <c r="C312" s="470"/>
      <c r="D312" s="470"/>
      <c r="E312" s="470"/>
      <c r="F312" s="470"/>
      <c r="G312" s="470"/>
      <c r="H312" s="470"/>
      <c r="I312" s="470"/>
      <c r="J312" s="470"/>
      <c r="K312" s="470"/>
      <c r="L312" s="470"/>
      <c r="M312" s="470"/>
      <c r="N312" s="470"/>
      <c r="O312" s="470"/>
      <c r="P312" s="470"/>
      <c r="Q312" s="470"/>
      <c r="R312" s="470"/>
      <c r="S312" s="470"/>
    </row>
    <row r="313" spans="3:25">
      <c r="C313" s="470"/>
      <c r="D313" s="470"/>
      <c r="E313" s="470"/>
      <c r="F313" s="470"/>
      <c r="G313" s="470"/>
      <c r="H313" s="470"/>
      <c r="I313" s="470"/>
      <c r="J313" s="470"/>
      <c r="K313" s="470"/>
      <c r="L313" s="470"/>
      <c r="M313" s="470"/>
      <c r="N313" s="470"/>
      <c r="O313" s="470"/>
      <c r="P313" s="470"/>
      <c r="Q313" s="470"/>
      <c r="R313" s="470"/>
      <c r="S313" s="470"/>
    </row>
    <row r="314" spans="3:25">
      <c r="C314" s="470"/>
      <c r="D314" s="470"/>
      <c r="E314" s="470"/>
      <c r="F314" s="470"/>
      <c r="G314" s="470"/>
      <c r="H314" s="470"/>
      <c r="I314" s="470"/>
      <c r="J314" s="470"/>
      <c r="K314" s="470"/>
      <c r="L314" s="470"/>
      <c r="M314" s="470"/>
      <c r="N314" s="470"/>
      <c r="O314" s="470"/>
      <c r="P314" s="470"/>
      <c r="Q314" s="470"/>
      <c r="R314" s="470"/>
      <c r="S314" s="470"/>
    </row>
    <row r="315" spans="3:25">
      <c r="C315" s="470"/>
      <c r="D315" s="470"/>
      <c r="E315" s="470"/>
      <c r="F315" s="470"/>
      <c r="G315" s="470"/>
      <c r="H315" s="470"/>
      <c r="I315" s="470"/>
      <c r="J315" s="470"/>
      <c r="K315" s="470"/>
      <c r="L315" s="470"/>
      <c r="M315" s="470"/>
      <c r="N315" s="470"/>
      <c r="O315" s="470"/>
      <c r="P315" s="470"/>
      <c r="Q315" s="470"/>
      <c r="R315" s="470"/>
      <c r="S315" s="470"/>
    </row>
    <row r="316" spans="3:25">
      <c r="C316" s="470"/>
      <c r="D316" s="470"/>
      <c r="E316" s="470"/>
      <c r="F316" s="470"/>
      <c r="G316" s="470"/>
      <c r="H316" s="470"/>
      <c r="I316" s="470"/>
      <c r="J316" s="470"/>
      <c r="K316" s="470"/>
      <c r="L316" s="470"/>
      <c r="M316" s="470"/>
      <c r="N316" s="470"/>
      <c r="O316" s="470"/>
      <c r="P316" s="470"/>
      <c r="Q316" s="470"/>
      <c r="R316" s="470"/>
      <c r="S316" s="470"/>
    </row>
    <row r="317" spans="3:25">
      <c r="C317" s="470"/>
      <c r="D317" s="470"/>
      <c r="E317" s="470"/>
      <c r="F317" s="470"/>
      <c r="G317" s="470"/>
      <c r="H317" s="470"/>
      <c r="I317" s="470"/>
      <c r="J317" s="470"/>
      <c r="K317" s="470"/>
      <c r="L317" s="470"/>
      <c r="M317" s="470"/>
      <c r="N317" s="470"/>
      <c r="O317" s="470"/>
      <c r="P317" s="470"/>
      <c r="Q317" s="470"/>
      <c r="R317" s="470"/>
      <c r="S317" s="470"/>
    </row>
  </sheetData>
  <mergeCells count="9">
    <mergeCell ref="C108:R108"/>
    <mergeCell ref="C109:R109"/>
    <mergeCell ref="C110:R110"/>
    <mergeCell ref="C102:R102"/>
    <mergeCell ref="C103:R103"/>
    <mergeCell ref="C104:R104"/>
    <mergeCell ref="C105:R105"/>
    <mergeCell ref="C106:R106"/>
    <mergeCell ref="C107:R107"/>
  </mergeCells>
  <printOptions horizontalCentered="1"/>
  <pageMargins left="0.3" right="0.3" top="0.77" bottom="0.75" header="0.5" footer="0.5"/>
  <pageSetup scale="37" fitToHeight="0" orientation="landscape" r:id="rId1"/>
  <headerFooter alignWithMargins="0"/>
  <rowBreaks count="1" manualBreakCount="1">
    <brk id="60" max="20" man="1"/>
  </rowBreaks>
</worksheet>
</file>

<file path=xl/worksheets/sheet8.xml><?xml version="1.0" encoding="utf-8"?>
<worksheet xmlns="http://schemas.openxmlformats.org/spreadsheetml/2006/main" xmlns:r="http://schemas.openxmlformats.org/officeDocument/2006/relationships">
  <sheetPr>
    <pageSetUpPr fitToPage="1"/>
  </sheetPr>
  <dimension ref="A1:G61"/>
  <sheetViews>
    <sheetView topLeftCell="A16" zoomScaleNormal="100" workbookViewId="0">
      <selection activeCell="B48" sqref="B48"/>
    </sheetView>
  </sheetViews>
  <sheetFormatPr defaultColWidth="10.88671875" defaultRowHeight="13.2"/>
  <cols>
    <col min="1" max="1" width="20.21875" style="3" customWidth="1"/>
    <col min="2" max="2" width="31.21875" style="3" customWidth="1"/>
    <col min="3" max="3" width="14.77734375" style="3" bestFit="1" customWidth="1"/>
    <col min="4" max="4" width="13.6640625" style="3" customWidth="1"/>
    <col min="5" max="5" width="12.6640625" style="3" bestFit="1" customWidth="1"/>
    <col min="6" max="16384" width="10.88671875" style="3"/>
  </cols>
  <sheetData>
    <row r="1" spans="1:5" s="632" customFormat="1" ht="17.399999999999999">
      <c r="A1" s="502" t="s">
        <v>720</v>
      </c>
    </row>
    <row r="2" spans="1:5">
      <c r="A2" s="505"/>
    </row>
    <row r="3" spans="1:5">
      <c r="A3" s="507" t="s">
        <v>591</v>
      </c>
      <c r="B3" s="633">
        <v>2013</v>
      </c>
      <c r="C3" s="509"/>
    </row>
    <row r="4" spans="1:5">
      <c r="A4" s="505"/>
      <c r="B4" s="509"/>
      <c r="C4" s="509"/>
    </row>
    <row r="5" spans="1:5">
      <c r="A5" s="507" t="s">
        <v>592</v>
      </c>
      <c r="B5" s="634" t="s">
        <v>19</v>
      </c>
      <c r="C5" s="509"/>
    </row>
    <row r="6" spans="1:5">
      <c r="A6" s="505"/>
      <c r="B6" s="509"/>
      <c r="C6" s="635" t="s">
        <v>721</v>
      </c>
      <c r="D6" s="636" t="s">
        <v>594</v>
      </c>
      <c r="E6" s="636" t="s">
        <v>596</v>
      </c>
    </row>
    <row r="7" spans="1:5" ht="13.8">
      <c r="A7" s="514"/>
      <c r="B7" s="515" t="s">
        <v>597</v>
      </c>
      <c r="C7" s="637" t="s">
        <v>701</v>
      </c>
      <c r="D7" s="637" t="s">
        <v>701</v>
      </c>
      <c r="E7" s="637" t="s">
        <v>701</v>
      </c>
    </row>
    <row r="8" spans="1:5" ht="13.8">
      <c r="A8" s="514"/>
      <c r="B8" s="515" t="s">
        <v>602</v>
      </c>
      <c r="C8" s="518" t="s">
        <v>722</v>
      </c>
      <c r="D8" s="518" t="s">
        <v>722</v>
      </c>
      <c r="E8" s="518" t="s">
        <v>722</v>
      </c>
    </row>
    <row r="9" spans="1:5" ht="13.8">
      <c r="A9" s="514"/>
      <c r="B9" s="515" t="s">
        <v>607</v>
      </c>
      <c r="C9" s="518" t="s">
        <v>723</v>
      </c>
      <c r="D9" s="518" t="s">
        <v>723</v>
      </c>
      <c r="E9" s="518" t="s">
        <v>723</v>
      </c>
    </row>
    <row r="10" spans="1:5">
      <c r="A10" s="519" t="s">
        <v>445</v>
      </c>
      <c r="B10" s="638" t="str">
        <f xml:space="preserve"> "December " &amp; B3-1</f>
        <v>December 2012</v>
      </c>
      <c r="C10" s="639">
        <v>0</v>
      </c>
      <c r="D10" s="640">
        <v>32937505.689999998</v>
      </c>
      <c r="E10" s="639">
        <v>1111873.55</v>
      </c>
    </row>
    <row r="11" spans="1:5">
      <c r="A11" s="528" t="s">
        <v>608</v>
      </c>
      <c r="B11" s="641" t="str">
        <f xml:space="preserve"> "January " &amp; B3</f>
        <v>January 2013</v>
      </c>
      <c r="C11" s="642">
        <v>0</v>
      </c>
      <c r="D11" s="643">
        <v>36266762.739999995</v>
      </c>
      <c r="E11" s="642">
        <v>1231971.3700000001</v>
      </c>
    </row>
    <row r="12" spans="1:5">
      <c r="A12" s="528"/>
      <c r="B12" s="644" t="s">
        <v>431</v>
      </c>
      <c r="C12" s="642">
        <v>0</v>
      </c>
      <c r="D12" s="643">
        <v>38805617.249999993</v>
      </c>
      <c r="E12" s="642">
        <v>1400683.48</v>
      </c>
    </row>
    <row r="13" spans="1:5">
      <c r="A13" s="528"/>
      <c r="B13" s="644" t="s">
        <v>609</v>
      </c>
      <c r="C13" s="642">
        <v>0</v>
      </c>
      <c r="D13" s="643">
        <v>41489621.759999998</v>
      </c>
      <c r="E13" s="642">
        <v>1582067.31</v>
      </c>
    </row>
    <row r="14" spans="1:5">
      <c r="A14" s="528"/>
      <c r="B14" s="644" t="s">
        <v>433</v>
      </c>
      <c r="C14" s="642">
        <v>0</v>
      </c>
      <c r="D14" s="643">
        <v>43531303.250000007</v>
      </c>
      <c r="E14" s="642">
        <v>1764512.42</v>
      </c>
    </row>
    <row r="15" spans="1:5">
      <c r="A15" s="528"/>
      <c r="B15" s="644" t="s">
        <v>434</v>
      </c>
      <c r="C15" s="642">
        <v>71841.81</v>
      </c>
      <c r="D15" s="643">
        <v>46207108.979999997</v>
      </c>
      <c r="E15" s="642">
        <v>1962384.18</v>
      </c>
    </row>
    <row r="16" spans="1:5">
      <c r="A16" s="528"/>
      <c r="B16" s="644" t="s">
        <v>435</v>
      </c>
      <c r="C16" s="642">
        <v>71841.81</v>
      </c>
      <c r="D16" s="643">
        <v>51923069</v>
      </c>
      <c r="E16" s="642">
        <v>2166242.9299999997</v>
      </c>
    </row>
    <row r="17" spans="1:5">
      <c r="A17" s="528"/>
      <c r="B17" s="644" t="s">
        <v>436</v>
      </c>
      <c r="C17" s="642">
        <v>71841.81</v>
      </c>
      <c r="D17" s="643">
        <v>59576087.830000006</v>
      </c>
      <c r="E17" s="642">
        <v>2395608.5499999998</v>
      </c>
    </row>
    <row r="18" spans="1:5">
      <c r="A18" s="528"/>
      <c r="B18" s="644" t="s">
        <v>610</v>
      </c>
      <c r="C18" s="642">
        <v>71841.81</v>
      </c>
      <c r="D18" s="643">
        <v>63809806.549999997</v>
      </c>
      <c r="E18" s="642">
        <v>2655587.19</v>
      </c>
    </row>
    <row r="19" spans="1:5">
      <c r="A19" s="528"/>
      <c r="B19" s="644" t="s">
        <v>438</v>
      </c>
      <c r="C19" s="642">
        <v>71841.81</v>
      </c>
      <c r="D19" s="643">
        <v>68639813.550000012</v>
      </c>
      <c r="E19" s="642">
        <v>2926530.7399999998</v>
      </c>
    </row>
    <row r="20" spans="1:5">
      <c r="A20" s="528"/>
      <c r="B20" s="644" t="s">
        <v>439</v>
      </c>
      <c r="C20" s="642">
        <v>71841.81</v>
      </c>
      <c r="D20" s="643">
        <v>72493504.839999989</v>
      </c>
      <c r="E20" s="642">
        <v>3223622.5399999996</v>
      </c>
    </row>
    <row r="21" spans="1:5">
      <c r="A21" s="528"/>
      <c r="B21" s="644" t="s">
        <v>440</v>
      </c>
      <c r="C21" s="642">
        <v>11109890.149999999</v>
      </c>
      <c r="D21" s="643">
        <v>67317517.689999998</v>
      </c>
      <c r="E21" s="642">
        <v>3537608.0299999993</v>
      </c>
    </row>
    <row r="22" spans="1:5">
      <c r="A22" s="532"/>
      <c r="B22" s="553" t="str">
        <f xml:space="preserve"> "December " &amp; B3</f>
        <v>December 2013</v>
      </c>
      <c r="C22" s="645">
        <v>11228589.75</v>
      </c>
      <c r="D22" s="646">
        <v>70132247.219999999</v>
      </c>
      <c r="E22" s="645">
        <v>3890286.4599999995</v>
      </c>
    </row>
    <row r="23" spans="1:5">
      <c r="A23" s="538"/>
      <c r="B23" s="539" t="s">
        <v>611</v>
      </c>
      <c r="C23" s="647">
        <f>AVERAGE(C10:C22)</f>
        <v>1751502.366153846</v>
      </c>
      <c r="D23" s="648">
        <f t="shared" ref="D23:E23" si="0">AVERAGE(D10:D22)</f>
        <v>53317689.719230764</v>
      </c>
      <c r="E23" s="647">
        <f t="shared" si="0"/>
        <v>2296075.2884615385</v>
      </c>
    </row>
    <row r="24" spans="1:5">
      <c r="A24" s="538"/>
      <c r="B24" s="539"/>
      <c r="C24" s="544"/>
      <c r="D24" s="544"/>
      <c r="E24" s="544"/>
    </row>
    <row r="25" spans="1:5">
      <c r="A25" s="538"/>
      <c r="B25" s="539"/>
      <c r="C25" s="544"/>
      <c r="D25" s="544"/>
      <c r="E25" s="544"/>
    </row>
    <row r="26" spans="1:5">
      <c r="A26" s="519" t="s">
        <v>612</v>
      </c>
      <c r="B26" s="638" t="str">
        <f>B10</f>
        <v>December 2012</v>
      </c>
      <c r="C26" s="639">
        <v>0</v>
      </c>
      <c r="D26" s="640">
        <v>0</v>
      </c>
      <c r="E26" s="639">
        <v>0</v>
      </c>
    </row>
    <row r="27" spans="1:5">
      <c r="A27" s="528" t="s">
        <v>613</v>
      </c>
      <c r="B27" s="641" t="str">
        <f>B11</f>
        <v>January 2013</v>
      </c>
      <c r="C27" s="642">
        <v>0</v>
      </c>
      <c r="D27" s="643">
        <v>0</v>
      </c>
      <c r="E27" s="642">
        <v>0</v>
      </c>
    </row>
    <row r="28" spans="1:5">
      <c r="A28" s="528" t="s">
        <v>724</v>
      </c>
      <c r="B28" s="649" t="s">
        <v>431</v>
      </c>
      <c r="C28" s="642">
        <v>0</v>
      </c>
      <c r="D28" s="643">
        <v>0</v>
      </c>
      <c r="E28" s="642">
        <v>0</v>
      </c>
    </row>
    <row r="29" spans="1:5">
      <c r="A29" s="528"/>
      <c r="B29" s="649" t="s">
        <v>609</v>
      </c>
      <c r="C29" s="642">
        <v>0</v>
      </c>
      <c r="D29" s="643">
        <v>0</v>
      </c>
      <c r="E29" s="642">
        <v>0</v>
      </c>
    </row>
    <row r="30" spans="1:5">
      <c r="A30" s="528"/>
      <c r="B30" s="649" t="s">
        <v>433</v>
      </c>
      <c r="C30" s="642">
        <v>0</v>
      </c>
      <c r="D30" s="643">
        <v>0</v>
      </c>
      <c r="E30" s="642">
        <v>0</v>
      </c>
    </row>
    <row r="31" spans="1:5">
      <c r="A31" s="528"/>
      <c r="B31" s="649" t="s">
        <v>434</v>
      </c>
      <c r="C31" s="642">
        <v>166.3</v>
      </c>
      <c r="D31" s="643">
        <v>0</v>
      </c>
      <c r="E31" s="642">
        <v>0</v>
      </c>
    </row>
    <row r="32" spans="1:5">
      <c r="A32" s="528"/>
      <c r="B32" s="649" t="s">
        <v>435</v>
      </c>
      <c r="C32" s="642">
        <v>332.6</v>
      </c>
      <c r="D32" s="643">
        <v>0</v>
      </c>
      <c r="E32" s="642">
        <v>0</v>
      </c>
    </row>
    <row r="33" spans="1:7">
      <c r="A33" s="528"/>
      <c r="B33" s="649" t="s">
        <v>436</v>
      </c>
      <c r="C33" s="642">
        <v>498.9</v>
      </c>
      <c r="D33" s="643">
        <v>0</v>
      </c>
      <c r="E33" s="642">
        <v>0</v>
      </c>
    </row>
    <row r="34" spans="1:7">
      <c r="A34" s="528"/>
      <c r="B34" s="649" t="s">
        <v>610</v>
      </c>
      <c r="C34" s="642">
        <v>665.2</v>
      </c>
      <c r="D34" s="643">
        <v>0</v>
      </c>
      <c r="E34" s="642">
        <v>0</v>
      </c>
    </row>
    <row r="35" spans="1:7">
      <c r="A35" s="528"/>
      <c r="B35" s="649" t="s">
        <v>438</v>
      </c>
      <c r="C35" s="642">
        <v>831.5</v>
      </c>
      <c r="D35" s="643">
        <v>0</v>
      </c>
      <c r="E35" s="642">
        <v>0</v>
      </c>
    </row>
    <row r="36" spans="1:7">
      <c r="A36" s="528"/>
      <c r="B36" s="649" t="s">
        <v>439</v>
      </c>
      <c r="C36" s="642">
        <v>997.8</v>
      </c>
      <c r="D36" s="643">
        <v>0</v>
      </c>
      <c r="E36" s="642">
        <v>0</v>
      </c>
    </row>
    <row r="37" spans="1:7">
      <c r="A37" s="528"/>
      <c r="B37" s="649" t="s">
        <v>440</v>
      </c>
      <c r="C37" s="642">
        <v>23913.599999999999</v>
      </c>
      <c r="D37" s="643">
        <v>0</v>
      </c>
      <c r="E37" s="642">
        <v>0</v>
      </c>
    </row>
    <row r="38" spans="1:7">
      <c r="A38" s="532"/>
      <c r="B38" s="553" t="str">
        <f>+B22</f>
        <v>December 2013</v>
      </c>
      <c r="C38" s="645">
        <v>47104.119999999995</v>
      </c>
      <c r="D38" s="646">
        <v>0</v>
      </c>
      <c r="E38" s="645">
        <v>0</v>
      </c>
      <c r="F38" s="650"/>
      <c r="G38" s="651"/>
    </row>
    <row r="39" spans="1:7">
      <c r="A39" s="538"/>
      <c r="B39" s="539" t="s">
        <v>611</v>
      </c>
      <c r="C39" s="647">
        <f t="shared" ref="C39:E39" si="1">AVERAGE(C26:C38)</f>
        <v>5731.5399999999991</v>
      </c>
      <c r="D39" s="648">
        <f t="shared" si="1"/>
        <v>0</v>
      </c>
      <c r="E39" s="647">
        <f t="shared" si="1"/>
        <v>0</v>
      </c>
    </row>
    <row r="40" spans="1:7" s="8" customFormat="1">
      <c r="A40" s="557"/>
      <c r="B40" s="558"/>
      <c r="C40" s="544"/>
      <c r="D40" s="544"/>
      <c r="E40" s="544"/>
    </row>
    <row r="41" spans="1:7">
      <c r="A41" s="538"/>
      <c r="B41" s="561"/>
      <c r="C41" s="562"/>
      <c r="D41" s="562"/>
      <c r="E41" s="562"/>
    </row>
    <row r="42" spans="1:7">
      <c r="A42" s="538"/>
      <c r="B42" s="563"/>
      <c r="C42" s="561"/>
      <c r="D42" s="561"/>
      <c r="E42" s="561"/>
    </row>
    <row r="43" spans="1:7">
      <c r="A43" s="519" t="s">
        <v>614</v>
      </c>
      <c r="B43" s="564" t="str">
        <f>B10</f>
        <v>December 2012</v>
      </c>
      <c r="C43" s="639">
        <f t="shared" ref="C43:E55" si="2">+C10-C26</f>
        <v>0</v>
      </c>
      <c r="D43" s="640">
        <f t="shared" si="2"/>
        <v>32937505.689999998</v>
      </c>
      <c r="E43" s="639">
        <f t="shared" si="2"/>
        <v>1111873.55</v>
      </c>
    </row>
    <row r="44" spans="1:7">
      <c r="A44" s="528" t="s">
        <v>725</v>
      </c>
      <c r="B44" s="567" t="str">
        <f>B11</f>
        <v>January 2013</v>
      </c>
      <c r="C44" s="642">
        <f t="shared" si="2"/>
        <v>0</v>
      </c>
      <c r="D44" s="643">
        <f t="shared" si="2"/>
        <v>36266762.739999995</v>
      </c>
      <c r="E44" s="642">
        <f t="shared" si="2"/>
        <v>1231971.3700000001</v>
      </c>
    </row>
    <row r="45" spans="1:7">
      <c r="A45" s="528"/>
      <c r="B45" s="552" t="s">
        <v>431</v>
      </c>
      <c r="C45" s="642">
        <f t="shared" si="2"/>
        <v>0</v>
      </c>
      <c r="D45" s="643">
        <f t="shared" si="2"/>
        <v>38805617.249999993</v>
      </c>
      <c r="E45" s="642">
        <f t="shared" si="2"/>
        <v>1400683.48</v>
      </c>
    </row>
    <row r="46" spans="1:7">
      <c r="A46" s="528"/>
      <c r="B46" s="552" t="s">
        <v>609</v>
      </c>
      <c r="C46" s="642">
        <f t="shared" si="2"/>
        <v>0</v>
      </c>
      <c r="D46" s="643">
        <f t="shared" si="2"/>
        <v>41489621.759999998</v>
      </c>
      <c r="E46" s="642">
        <f t="shared" si="2"/>
        <v>1582067.31</v>
      </c>
    </row>
    <row r="47" spans="1:7">
      <c r="A47" s="528"/>
      <c r="B47" s="552" t="s">
        <v>433</v>
      </c>
      <c r="C47" s="642">
        <f t="shared" si="2"/>
        <v>0</v>
      </c>
      <c r="D47" s="643">
        <f t="shared" si="2"/>
        <v>43531303.250000007</v>
      </c>
      <c r="E47" s="642">
        <f t="shared" si="2"/>
        <v>1764512.42</v>
      </c>
    </row>
    <row r="48" spans="1:7">
      <c r="A48" s="528"/>
      <c r="B48" s="552" t="s">
        <v>434</v>
      </c>
      <c r="C48" s="642">
        <f t="shared" si="2"/>
        <v>71675.509999999995</v>
      </c>
      <c r="D48" s="643">
        <f t="shared" si="2"/>
        <v>46207108.979999997</v>
      </c>
      <c r="E48" s="642">
        <f t="shared" si="2"/>
        <v>1962384.18</v>
      </c>
    </row>
    <row r="49" spans="1:5">
      <c r="A49" s="528"/>
      <c r="B49" s="552" t="s">
        <v>435</v>
      </c>
      <c r="C49" s="642">
        <f t="shared" si="2"/>
        <v>71509.209999999992</v>
      </c>
      <c r="D49" s="643">
        <f t="shared" si="2"/>
        <v>51923069</v>
      </c>
      <c r="E49" s="642">
        <f t="shared" si="2"/>
        <v>2166242.9299999997</v>
      </c>
    </row>
    <row r="50" spans="1:5">
      <c r="A50" s="528"/>
      <c r="B50" s="552" t="s">
        <v>436</v>
      </c>
      <c r="C50" s="642">
        <f t="shared" si="2"/>
        <v>71342.91</v>
      </c>
      <c r="D50" s="643">
        <f t="shared" si="2"/>
        <v>59576087.830000006</v>
      </c>
      <c r="E50" s="642">
        <f t="shared" si="2"/>
        <v>2395608.5499999998</v>
      </c>
    </row>
    <row r="51" spans="1:5">
      <c r="A51" s="528"/>
      <c r="B51" s="552" t="s">
        <v>610</v>
      </c>
      <c r="C51" s="642">
        <f t="shared" si="2"/>
        <v>71176.61</v>
      </c>
      <c r="D51" s="643">
        <f t="shared" si="2"/>
        <v>63809806.549999997</v>
      </c>
      <c r="E51" s="642">
        <f t="shared" si="2"/>
        <v>2655587.19</v>
      </c>
    </row>
    <row r="52" spans="1:5">
      <c r="A52" s="528"/>
      <c r="B52" s="552" t="s">
        <v>438</v>
      </c>
      <c r="C52" s="642">
        <f t="shared" si="2"/>
        <v>71010.31</v>
      </c>
      <c r="D52" s="643">
        <f t="shared" si="2"/>
        <v>68639813.550000012</v>
      </c>
      <c r="E52" s="642">
        <f t="shared" si="2"/>
        <v>2926530.7399999998</v>
      </c>
    </row>
    <row r="53" spans="1:5">
      <c r="A53" s="528"/>
      <c r="B53" s="552" t="s">
        <v>439</v>
      </c>
      <c r="C53" s="642">
        <f t="shared" si="2"/>
        <v>70844.009999999995</v>
      </c>
      <c r="D53" s="643">
        <f t="shared" si="2"/>
        <v>72493504.839999989</v>
      </c>
      <c r="E53" s="642">
        <f t="shared" si="2"/>
        <v>3223622.5399999996</v>
      </c>
    </row>
    <row r="54" spans="1:5">
      <c r="A54" s="528"/>
      <c r="B54" s="552" t="s">
        <v>440</v>
      </c>
      <c r="C54" s="642">
        <f t="shared" si="2"/>
        <v>11085976.549999999</v>
      </c>
      <c r="D54" s="643">
        <f t="shared" si="2"/>
        <v>67317517.689999998</v>
      </c>
      <c r="E54" s="642">
        <f t="shared" si="2"/>
        <v>3537608.0299999993</v>
      </c>
    </row>
    <row r="55" spans="1:5">
      <c r="A55" s="532"/>
      <c r="B55" s="570" t="str">
        <f>+B38</f>
        <v>December 2013</v>
      </c>
      <c r="C55" s="645">
        <f t="shared" si="2"/>
        <v>11181485.630000001</v>
      </c>
      <c r="D55" s="646">
        <f t="shared" si="2"/>
        <v>70132247.219999999</v>
      </c>
      <c r="E55" s="645">
        <f t="shared" si="2"/>
        <v>3890286.4599999995</v>
      </c>
    </row>
    <row r="56" spans="1:5">
      <c r="A56" s="538"/>
      <c r="B56" s="539" t="s">
        <v>611</v>
      </c>
      <c r="C56" s="647">
        <f>AVERAGE(C43:C55)</f>
        <v>1745770.8261538462</v>
      </c>
      <c r="D56" s="648">
        <f t="shared" ref="D56:E56" si="3">AVERAGE(D43:D55)</f>
        <v>53317689.719230764</v>
      </c>
      <c r="E56" s="647">
        <f t="shared" si="3"/>
        <v>2296075.2884615385</v>
      </c>
    </row>
    <row r="57" spans="1:5">
      <c r="A57" s="538"/>
      <c r="B57" s="561"/>
      <c r="C57" s="571"/>
      <c r="D57" s="571"/>
      <c r="E57" s="571"/>
    </row>
    <row r="58" spans="1:5">
      <c r="A58" s="538"/>
      <c r="B58" s="652"/>
      <c r="C58" s="653"/>
      <c r="D58" s="653"/>
      <c r="E58" s="653"/>
    </row>
    <row r="59" spans="1:5">
      <c r="A59" s="654" t="s">
        <v>616</v>
      </c>
      <c r="B59" s="575" t="s">
        <v>536</v>
      </c>
      <c r="C59" s="655">
        <f>C38-C26</f>
        <v>47104.119999999995</v>
      </c>
      <c r="D59" s="656">
        <f>D38-D26</f>
        <v>0</v>
      </c>
      <c r="E59" s="655">
        <f>E38-E26</f>
        <v>0</v>
      </c>
    </row>
    <row r="60" spans="1:5">
      <c r="A60" s="532" t="s">
        <v>726</v>
      </c>
      <c r="B60" s="580" t="s">
        <v>618</v>
      </c>
      <c r="C60" s="657">
        <v>0</v>
      </c>
      <c r="D60" s="658">
        <v>0</v>
      </c>
      <c r="E60" s="657">
        <v>0</v>
      </c>
    </row>
    <row r="61" spans="1:5">
      <c r="A61" s="505"/>
      <c r="B61" s="539" t="s">
        <v>619</v>
      </c>
      <c r="C61" s="659">
        <f>+C59+C60</f>
        <v>47104.119999999995</v>
      </c>
      <c r="D61" s="660">
        <f t="shared" ref="D61:E61" si="4">+D59+D60</f>
        <v>0</v>
      </c>
      <c r="E61" s="659">
        <f t="shared" si="4"/>
        <v>0</v>
      </c>
    </row>
  </sheetData>
  <pageMargins left="0.25" right="0.25" top="0.51" bottom="0.34" header="0.28000000000000003" footer="0.17"/>
  <pageSetup scale="70" orientation="landscape" r:id="rId1"/>
  <headerFooter alignWithMargins="0"/>
</worksheet>
</file>

<file path=xl/worksheets/sheet9.xml><?xml version="1.0" encoding="utf-8"?>
<worksheet xmlns="http://schemas.openxmlformats.org/spreadsheetml/2006/main" xmlns:r="http://schemas.openxmlformats.org/officeDocument/2006/relationships">
  <dimension ref="A1:D23"/>
  <sheetViews>
    <sheetView workbookViewId="0">
      <selection activeCell="D10" sqref="D10"/>
    </sheetView>
  </sheetViews>
  <sheetFormatPr defaultColWidth="10.88671875" defaultRowHeight="13.2"/>
  <cols>
    <col min="1" max="2" width="10.88671875" style="662"/>
    <col min="3" max="3" width="10.77734375" style="662" bestFit="1" customWidth="1"/>
    <col min="4" max="4" width="106.88671875" style="662" customWidth="1"/>
    <col min="5" max="16384" width="10.88671875" style="662"/>
  </cols>
  <sheetData>
    <row r="1" spans="1:4">
      <c r="A1" s="661" t="s">
        <v>727</v>
      </c>
      <c r="B1" s="661"/>
    </row>
    <row r="3" spans="1:4" ht="27.6">
      <c r="A3" s="663" t="s">
        <v>597</v>
      </c>
      <c r="B3" s="664" t="s">
        <v>728</v>
      </c>
      <c r="C3" s="665" t="s">
        <v>622</v>
      </c>
      <c r="D3" s="663" t="s">
        <v>623</v>
      </c>
    </row>
    <row r="4" spans="1:4">
      <c r="A4" s="686">
        <v>1203</v>
      </c>
      <c r="B4" s="689" t="s">
        <v>729</v>
      </c>
      <c r="C4" s="666">
        <v>41785</v>
      </c>
      <c r="D4" s="692" t="s">
        <v>730</v>
      </c>
    </row>
    <row r="5" spans="1:4">
      <c r="A5" s="687"/>
      <c r="B5" s="690"/>
      <c r="C5" s="667"/>
      <c r="D5" s="693"/>
    </row>
    <row r="6" spans="1:4">
      <c r="A6" s="687"/>
      <c r="B6" s="690"/>
      <c r="C6" s="667"/>
      <c r="D6" s="693"/>
    </row>
    <row r="7" spans="1:4" ht="25.2" customHeight="1">
      <c r="A7" s="688"/>
      <c r="B7" s="691"/>
      <c r="C7" s="668"/>
      <c r="D7" s="694"/>
    </row>
    <row r="8" spans="1:4">
      <c r="A8" s="667"/>
      <c r="B8" s="667"/>
      <c r="C8" s="667"/>
      <c r="D8" s="667"/>
    </row>
    <row r="9" spans="1:4">
      <c r="A9" s="667"/>
      <c r="B9" s="667"/>
      <c r="C9" s="667"/>
      <c r="D9" s="667"/>
    </row>
    <row r="10" spans="1:4">
      <c r="A10" s="667"/>
      <c r="B10" s="667"/>
      <c r="C10" s="667"/>
      <c r="D10" s="667"/>
    </row>
    <row r="11" spans="1:4">
      <c r="A11" s="667"/>
      <c r="B11" s="667"/>
      <c r="C11" s="667"/>
      <c r="D11" s="667"/>
    </row>
    <row r="12" spans="1:4">
      <c r="A12" s="667"/>
      <c r="B12" s="667"/>
      <c r="C12" s="667"/>
      <c r="D12" s="667"/>
    </row>
    <row r="13" spans="1:4">
      <c r="A13" s="667"/>
      <c r="B13" s="667"/>
      <c r="C13" s="667"/>
      <c r="D13" s="667"/>
    </row>
    <row r="14" spans="1:4">
      <c r="A14" s="667"/>
      <c r="B14" s="667"/>
      <c r="C14" s="667"/>
      <c r="D14" s="667"/>
    </row>
    <row r="15" spans="1:4">
      <c r="A15" s="667"/>
      <c r="B15" s="667"/>
      <c r="C15" s="667"/>
      <c r="D15" s="667"/>
    </row>
    <row r="16" spans="1:4">
      <c r="A16" s="667"/>
      <c r="B16" s="667"/>
      <c r="C16" s="667"/>
      <c r="D16" s="667"/>
    </row>
    <row r="17" spans="1:4">
      <c r="A17" s="667"/>
      <c r="B17" s="667"/>
      <c r="C17" s="667"/>
      <c r="D17" s="667"/>
    </row>
    <row r="18" spans="1:4">
      <c r="A18" s="667"/>
      <c r="B18" s="667"/>
      <c r="C18" s="667"/>
      <c r="D18" s="667"/>
    </row>
    <row r="19" spans="1:4">
      <c r="A19" s="667"/>
      <c r="B19" s="667"/>
      <c r="C19" s="667"/>
      <c r="D19" s="667"/>
    </row>
    <row r="20" spans="1:4">
      <c r="A20" s="667"/>
      <c r="B20" s="667"/>
      <c r="C20" s="667"/>
      <c r="D20" s="667"/>
    </row>
    <row r="21" spans="1:4">
      <c r="A21" s="667"/>
      <c r="B21" s="667"/>
      <c r="C21" s="667"/>
      <c r="D21" s="667"/>
    </row>
    <row r="22" spans="1:4">
      <c r="A22" s="667"/>
      <c r="B22" s="667"/>
      <c r="C22" s="667"/>
      <c r="D22" s="667"/>
    </row>
    <row r="23" spans="1:4">
      <c r="A23" s="667"/>
      <c r="B23" s="667"/>
      <c r="C23" s="667"/>
      <c r="D23" s="667"/>
    </row>
  </sheetData>
  <mergeCells count="3">
    <mergeCell ref="A4:A7"/>
    <mergeCell ref="B4:B7"/>
    <mergeCell ref="D4: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Cover Page</vt:lpstr>
      <vt:lpstr>Interest</vt:lpstr>
      <vt:lpstr>2013 Attachment O Actuals</vt:lpstr>
      <vt:lpstr>2013 Attachment GG Actuals</vt:lpstr>
      <vt:lpstr>Forward Rate TO Support Data GG</vt:lpstr>
      <vt:lpstr>Project Descriptions GG</vt:lpstr>
      <vt:lpstr>2013 Attachment MM Actuals</vt:lpstr>
      <vt:lpstr>Forward Rate TO Support Data</vt:lpstr>
      <vt:lpstr>Project Descriptions</vt:lpstr>
      <vt:lpstr>2013 Attachment O Projected</vt:lpstr>
      <vt:lpstr>2013 Attachment GG Projected</vt:lpstr>
      <vt:lpstr>2013 Attachment MM Projected</vt:lpstr>
      <vt:lpstr>'2013 Attachment GG Actuals'!Print_Area</vt:lpstr>
      <vt:lpstr>'2013 Attachment GG Projected'!Print_Area</vt:lpstr>
      <vt:lpstr>'2013 Attachment MM Actuals'!Print_Area</vt:lpstr>
      <vt:lpstr>'2013 Attachment MM Projected'!Print_Area</vt:lpstr>
      <vt:lpstr>'2013 Attachment O Actuals'!Print_Area</vt:lpstr>
      <vt:lpstr>'2013 Attachment O Projected'!Print_Area</vt:lpstr>
      <vt:lpstr>'Cover Page'!Print_Area</vt:lpstr>
      <vt:lpstr>'Forward Rate TO Support Data'!Print_Area</vt:lpstr>
      <vt:lpstr>'Forward Rate TO Support Data GG'!Print_Area</vt:lpstr>
      <vt:lpstr>'Project Descriptions GG'!Print_Area</vt:lpstr>
    </vt:vector>
  </TitlesOfParts>
  <Company>Great River Energy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u5779</dc:creator>
  <cp:lastModifiedBy>Tbutkows</cp:lastModifiedBy>
  <cp:lastPrinted>2014-05-27T19:42:51Z</cp:lastPrinted>
  <dcterms:created xsi:type="dcterms:W3CDTF">2013-05-29T02:59:53Z</dcterms:created>
  <dcterms:modified xsi:type="dcterms:W3CDTF">2014-05-28T22:37:45Z</dcterms:modified>
</cp:coreProperties>
</file>