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1660" windowHeight="5070" tabRatio="732" activeTab="1"/>
  </bookViews>
  <sheets>
    <sheet name="GRE Attachment GG" sheetId="2" r:id="rId1"/>
    <sheet name="Forward Rate TO Support Data" sheetId="3" r:id="rId2"/>
    <sheet name="Project Descriptions" sheetId="4" r:id="rId3"/>
    <sheet name="Brett's Updates" sheetId="5" state="hidden" r:id="rId4"/>
  </sheets>
  <externalReferences>
    <externalReference r:id="rId5"/>
  </externalReferences>
  <definedNames>
    <definedName name="CH_COS" localSheetId="3">#REF!</definedName>
    <definedName name="CH_COS">#REF!</definedName>
    <definedName name="NSP_COS" localSheetId="3">#REF!</definedName>
    <definedName name="NSP_COS">#REF!</definedName>
    <definedName name="_xlnm.Print_Area" localSheetId="3">'Brett''s Updates'!$A$1:$Z$63</definedName>
    <definedName name="_xlnm.Print_Area" localSheetId="1">'Forward Rate TO Support Data'!$A$1:$O$62</definedName>
    <definedName name="_xlnm.Print_Area" localSheetId="0">'GRE Attachment GG'!$A$1:$Q$120</definedName>
    <definedName name="_xlnm.Print_Area" localSheetId="2">'Project Descriptions'!$A$1:$C$15</definedName>
    <definedName name="Print1" localSheetId="3">#REF!</definedName>
    <definedName name="Print1">#REF!</definedName>
    <definedName name="Print3" localSheetId="3">#REF!</definedName>
    <definedName name="Print3">#REF!</definedName>
    <definedName name="Print4" localSheetId="3">#REF!</definedName>
    <definedName name="Print4">#REF!</definedName>
    <definedName name="Print5" localSheetId="3">#REF!</definedName>
    <definedName name="Print5">#REF!</definedName>
    <definedName name="ProjIDList" localSheetId="3">#REF!</definedName>
    <definedName name="ProjIDList">#REF!</definedName>
    <definedName name="PSCo_COS" localSheetId="3">#REF!</definedName>
    <definedName name="PSCo_COS">#REF!</definedName>
    <definedName name="q_MTEP06_App_AB_Facility" localSheetId="3">#REF!</definedName>
    <definedName name="q_MTEP06_App_AB_Facility">#REF!</definedName>
    <definedName name="q_MTEP06_App_AB_Projects" localSheetId="3">#REF!</definedName>
    <definedName name="q_MTEP06_App_AB_Projects">#REF!</definedName>
    <definedName name="revreq" localSheetId="3">#REF!</definedName>
    <definedName name="revreq">#REF!</definedName>
    <definedName name="SPS_COS" localSheetId="3">#REF!</definedName>
    <definedName name="SPS_COS">#REF!</definedName>
    <definedName name="Xcel" localSheetId="3">'[1]Data Entry and Forecaster'!#REF!</definedName>
    <definedName name="Xcel">'[1]Data Entry and Forecaster'!#REF!</definedName>
    <definedName name="Xcel_COS" localSheetId="3">#REF!</definedName>
    <definedName name="Xcel_COS">#REF!</definedName>
  </definedNames>
  <calcPr calcId="125725"/>
</workbook>
</file>

<file path=xl/calcChain.xml><?xml version="1.0" encoding="utf-8"?>
<calcChain xmlns="http://schemas.openxmlformats.org/spreadsheetml/2006/main">
  <c r="C29" i="5"/>
  <c r="C30"/>
  <c r="C29" i="3" s="1"/>
  <c r="C31" i="5"/>
  <c r="C32"/>
  <c r="C31" i="3" s="1"/>
  <c r="C33" i="5"/>
  <c r="C34"/>
  <c r="C33" i="3" s="1"/>
  <c r="C35" i="5"/>
  <c r="C36"/>
  <c r="C35" i="3" s="1"/>
  <c r="C37" i="5"/>
  <c r="C38"/>
  <c r="C37" i="3" s="1"/>
  <c r="C39" i="5"/>
  <c r="C40"/>
  <c r="C39" i="3" s="1"/>
  <c r="C28" i="5"/>
  <c r="C45"/>
  <c r="C38" i="3"/>
  <c r="C36"/>
  <c r="C34"/>
  <c r="C32"/>
  <c r="C30"/>
  <c r="C28"/>
  <c r="C27"/>
  <c r="U45" i="5"/>
  <c r="U46"/>
  <c r="U47"/>
  <c r="U48"/>
  <c r="U49"/>
  <c r="U50"/>
  <c r="U51"/>
  <c r="U52"/>
  <c r="U53"/>
  <c r="U54"/>
  <c r="U55"/>
  <c r="U56"/>
  <c r="U57"/>
  <c r="U58"/>
  <c r="U61"/>
  <c r="U63"/>
  <c r="U41"/>
  <c r="U25"/>
  <c r="N79" i="2" l="1"/>
  <c r="D40" i="3"/>
  <c r="J39"/>
  <c r="J38"/>
  <c r="J37"/>
  <c r="J36"/>
  <c r="J35"/>
  <c r="J34"/>
  <c r="J33"/>
  <c r="J32"/>
  <c r="J31"/>
  <c r="J30"/>
  <c r="J29"/>
  <c r="J28"/>
  <c r="J27"/>
  <c r="J23"/>
  <c r="J22"/>
  <c r="J21"/>
  <c r="J20"/>
  <c r="J19"/>
  <c r="J18"/>
  <c r="J17"/>
  <c r="J16"/>
  <c r="J15"/>
  <c r="J14"/>
  <c r="J13"/>
  <c r="J12"/>
  <c r="J11"/>
  <c r="E23"/>
  <c r="E22"/>
  <c r="E21"/>
  <c r="E20"/>
  <c r="E19"/>
  <c r="E18"/>
  <c r="E17"/>
  <c r="E16"/>
  <c r="E15"/>
  <c r="E14"/>
  <c r="E13"/>
  <c r="E12"/>
  <c r="E11"/>
  <c r="G19" i="2"/>
  <c r="G18" l="1"/>
  <c r="D28" i="3" l="1"/>
  <c r="D29"/>
  <c r="D30"/>
  <c r="D31"/>
  <c r="D32"/>
  <c r="D33"/>
  <c r="D34"/>
  <c r="D35"/>
  <c r="D36"/>
  <c r="D37"/>
  <c r="D38"/>
  <c r="D39"/>
  <c r="D27"/>
  <c r="N12"/>
  <c r="N13"/>
  <c r="N14"/>
  <c r="N15"/>
  <c r="N16"/>
  <c r="N17"/>
  <c r="N18"/>
  <c r="N19"/>
  <c r="N20"/>
  <c r="N21"/>
  <c r="N22"/>
  <c r="N23"/>
  <c r="N11"/>
  <c r="I28"/>
  <c r="I29"/>
  <c r="I30"/>
  <c r="I31"/>
  <c r="I32"/>
  <c r="I33"/>
  <c r="I34"/>
  <c r="I35"/>
  <c r="I36"/>
  <c r="I37"/>
  <c r="I38"/>
  <c r="I39"/>
  <c r="I27"/>
  <c r="F28"/>
  <c r="F29"/>
  <c r="F30"/>
  <c r="F31"/>
  <c r="F32"/>
  <c r="F33"/>
  <c r="F34"/>
  <c r="F35"/>
  <c r="F36"/>
  <c r="F37"/>
  <c r="F38"/>
  <c r="F39"/>
  <c r="F27"/>
  <c r="G28"/>
  <c r="G29"/>
  <c r="G30"/>
  <c r="G31"/>
  <c r="G32"/>
  <c r="G33"/>
  <c r="G34"/>
  <c r="G35"/>
  <c r="G36"/>
  <c r="G37"/>
  <c r="G38"/>
  <c r="G39"/>
  <c r="G27"/>
  <c r="H28"/>
  <c r="H29"/>
  <c r="H30"/>
  <c r="H31"/>
  <c r="H32"/>
  <c r="H33"/>
  <c r="H34"/>
  <c r="H35"/>
  <c r="H36"/>
  <c r="H37"/>
  <c r="H38"/>
  <c r="H39"/>
  <c r="H27"/>
  <c r="K28"/>
  <c r="K29"/>
  <c r="K30"/>
  <c r="K31"/>
  <c r="K32"/>
  <c r="K33"/>
  <c r="K34"/>
  <c r="K35"/>
  <c r="K36"/>
  <c r="K37"/>
  <c r="K38"/>
  <c r="K39"/>
  <c r="K27"/>
  <c r="N28"/>
  <c r="N29"/>
  <c r="N30"/>
  <c r="N31"/>
  <c r="N32"/>
  <c r="N33"/>
  <c r="N34"/>
  <c r="N35"/>
  <c r="N36"/>
  <c r="N37"/>
  <c r="N38"/>
  <c r="N39"/>
  <c r="N27"/>
  <c r="L28"/>
  <c r="L29"/>
  <c r="L30"/>
  <c r="L31"/>
  <c r="L32"/>
  <c r="L33"/>
  <c r="L34"/>
  <c r="L35"/>
  <c r="L36"/>
  <c r="L37"/>
  <c r="L38"/>
  <c r="L39"/>
  <c r="L27"/>
  <c r="L12"/>
  <c r="L13"/>
  <c r="L14"/>
  <c r="L15"/>
  <c r="L16"/>
  <c r="L17"/>
  <c r="L18"/>
  <c r="L19"/>
  <c r="L20"/>
  <c r="L21"/>
  <c r="L22"/>
  <c r="L23"/>
  <c r="L11"/>
  <c r="Q24" l="1"/>
  <c r="Q40"/>
  <c r="K79" i="2"/>
  <c r="R24" i="3" l="1"/>
  <c r="D24" l="1"/>
  <c r="E56"/>
  <c r="E55"/>
  <c r="E54"/>
  <c r="E53"/>
  <c r="E52"/>
  <c r="E51"/>
  <c r="E50"/>
  <c r="E49"/>
  <c r="E48"/>
  <c r="E47"/>
  <c r="E46"/>
  <c r="E45"/>
  <c r="E24"/>
  <c r="E79" i="2" l="1"/>
  <c r="E44" i="3"/>
  <c r="E57" s="1"/>
  <c r="K23" l="1"/>
  <c r="K22"/>
  <c r="K21"/>
  <c r="K20"/>
  <c r="K19"/>
  <c r="K18"/>
  <c r="K17"/>
  <c r="K16"/>
  <c r="K15"/>
  <c r="K14"/>
  <c r="K13"/>
  <c r="K12"/>
  <c r="K11"/>
  <c r="I23"/>
  <c r="I56" s="1"/>
  <c r="I22"/>
  <c r="I55" s="1"/>
  <c r="I21"/>
  <c r="I54" s="1"/>
  <c r="I20"/>
  <c r="I53" s="1"/>
  <c r="I19"/>
  <c r="I52" s="1"/>
  <c r="I18"/>
  <c r="I51" s="1"/>
  <c r="I17"/>
  <c r="I50" s="1"/>
  <c r="I16"/>
  <c r="I49" s="1"/>
  <c r="I15"/>
  <c r="I48" s="1"/>
  <c r="I14"/>
  <c r="I47" s="1"/>
  <c r="I13"/>
  <c r="I46" s="1"/>
  <c r="I12"/>
  <c r="I45" s="1"/>
  <c r="I11"/>
  <c r="I44" s="1"/>
  <c r="H23"/>
  <c r="H22"/>
  <c r="H21"/>
  <c r="H20"/>
  <c r="H19"/>
  <c r="H18"/>
  <c r="H17"/>
  <c r="H16"/>
  <c r="H15"/>
  <c r="H14"/>
  <c r="H13"/>
  <c r="H12"/>
  <c r="H11"/>
  <c r="G23"/>
  <c r="G22"/>
  <c r="G21"/>
  <c r="G20"/>
  <c r="G19"/>
  <c r="G18"/>
  <c r="G17"/>
  <c r="G16"/>
  <c r="G15"/>
  <c r="G14"/>
  <c r="G13"/>
  <c r="G12"/>
  <c r="G11"/>
  <c r="F23"/>
  <c r="F22"/>
  <c r="F21"/>
  <c r="F20"/>
  <c r="F19"/>
  <c r="F18"/>
  <c r="F17"/>
  <c r="F16"/>
  <c r="F15"/>
  <c r="F14"/>
  <c r="F13"/>
  <c r="F12"/>
  <c r="F11"/>
  <c r="C17" i="5"/>
  <c r="C62"/>
  <c r="Y61"/>
  <c r="C61"/>
  <c r="C63" s="1"/>
  <c r="N56"/>
  <c r="N55"/>
  <c r="N54"/>
  <c r="Z53"/>
  <c r="N53"/>
  <c r="Z52"/>
  <c r="N52"/>
  <c r="Z51"/>
  <c r="N51"/>
  <c r="Z50"/>
  <c r="N50"/>
  <c r="Z49"/>
  <c r="N49"/>
  <c r="Z48"/>
  <c r="N48"/>
  <c r="Z47"/>
  <c r="T47"/>
  <c r="N47"/>
  <c r="Z46"/>
  <c r="T46"/>
  <c r="N46"/>
  <c r="Z45"/>
  <c r="X45"/>
  <c r="W45"/>
  <c r="V45"/>
  <c r="T45"/>
  <c r="R45"/>
  <c r="Q45"/>
  <c r="P45"/>
  <c r="N45"/>
  <c r="M45"/>
  <c r="C41"/>
  <c r="N40"/>
  <c r="N57" s="1"/>
  <c r="Z37"/>
  <c r="Z54" s="1"/>
  <c r="T32"/>
  <c r="T49" s="1"/>
  <c r="T31"/>
  <c r="T48" s="1"/>
  <c r="AB29"/>
  <c r="AB30" s="1"/>
  <c r="X29"/>
  <c r="W29"/>
  <c r="W46" s="1"/>
  <c r="V29"/>
  <c r="S29"/>
  <c r="R29"/>
  <c r="R46" s="1"/>
  <c r="Q29"/>
  <c r="P29"/>
  <c r="P46" s="1"/>
  <c r="M29"/>
  <c r="M30" s="1"/>
  <c r="G29"/>
  <c r="G46" s="1"/>
  <c r="E29"/>
  <c r="E30" s="1"/>
  <c r="B29"/>
  <c r="S28"/>
  <c r="H28"/>
  <c r="G28"/>
  <c r="F28"/>
  <c r="F29" s="1"/>
  <c r="E28"/>
  <c r="E45" s="1"/>
  <c r="D28"/>
  <c r="D29" s="1"/>
  <c r="Z25"/>
  <c r="X25"/>
  <c r="W25"/>
  <c r="V25"/>
  <c r="T25"/>
  <c r="R25"/>
  <c r="Q25"/>
  <c r="P25"/>
  <c r="O25"/>
  <c r="N25"/>
  <c r="L25"/>
  <c r="K25"/>
  <c r="J25"/>
  <c r="I25"/>
  <c r="G25"/>
  <c r="F25"/>
  <c r="E25"/>
  <c r="D25"/>
  <c r="S24"/>
  <c r="M24"/>
  <c r="H24"/>
  <c r="C24"/>
  <c r="C57" s="1"/>
  <c r="B24"/>
  <c r="B40" s="1"/>
  <c r="B57" s="1"/>
  <c r="S23"/>
  <c r="M23"/>
  <c r="H23" s="1"/>
  <c r="C23"/>
  <c r="C56" s="1"/>
  <c r="S22"/>
  <c r="M22"/>
  <c r="H22" s="1"/>
  <c r="C22"/>
  <c r="C55" s="1"/>
  <c r="S21"/>
  <c r="M21"/>
  <c r="H21" s="1"/>
  <c r="C21"/>
  <c r="C54" s="1"/>
  <c r="S20"/>
  <c r="M20"/>
  <c r="H20" s="1"/>
  <c r="C20"/>
  <c r="C53" s="1"/>
  <c r="S19"/>
  <c r="M19"/>
  <c r="H19" s="1"/>
  <c r="C19"/>
  <c r="C52" s="1"/>
  <c r="S18"/>
  <c r="M18"/>
  <c r="C18"/>
  <c r="C51" s="1"/>
  <c r="S17"/>
  <c r="M17"/>
  <c r="C50"/>
  <c r="S16"/>
  <c r="M16"/>
  <c r="H16" s="1"/>
  <c r="C16"/>
  <c r="C49" s="1"/>
  <c r="S15"/>
  <c r="M15"/>
  <c r="H15" s="1"/>
  <c r="C15"/>
  <c r="C48" s="1"/>
  <c r="S14"/>
  <c r="M14"/>
  <c r="C14"/>
  <c r="C47" s="1"/>
  <c r="S13"/>
  <c r="M13"/>
  <c r="M46" s="1"/>
  <c r="C13"/>
  <c r="C46" s="1"/>
  <c r="B13"/>
  <c r="B46" s="1"/>
  <c r="S12"/>
  <c r="S45" s="1"/>
  <c r="H12"/>
  <c r="C12"/>
  <c r="B12"/>
  <c r="B45" s="1"/>
  <c r="C58" l="1"/>
  <c r="E47"/>
  <c r="E31"/>
  <c r="S30"/>
  <c r="AB31"/>
  <c r="D46"/>
  <c r="D30"/>
  <c r="F46"/>
  <c r="F30"/>
  <c r="M31"/>
  <c r="H30"/>
  <c r="V46"/>
  <c r="X46"/>
  <c r="M47"/>
  <c r="H45"/>
  <c r="H13"/>
  <c r="S46"/>
  <c r="H14"/>
  <c r="H47" s="1"/>
  <c r="S47"/>
  <c r="H17"/>
  <c r="H18"/>
  <c r="C25"/>
  <c r="M25"/>
  <c r="S25"/>
  <c r="B28"/>
  <c r="H29"/>
  <c r="P30"/>
  <c r="R30"/>
  <c r="V30"/>
  <c r="X30"/>
  <c r="T33"/>
  <c r="Z38"/>
  <c r="G45"/>
  <c r="N58"/>
  <c r="E46"/>
  <c r="D45"/>
  <c r="F45"/>
  <c r="Q46"/>
  <c r="G30"/>
  <c r="Q30"/>
  <c r="W30"/>
  <c r="N41"/>
  <c r="W47" l="1"/>
  <c r="W31"/>
  <c r="G47"/>
  <c r="G31"/>
  <c r="Z55"/>
  <c r="Z39"/>
  <c r="X47"/>
  <c r="X31"/>
  <c r="R47"/>
  <c r="R31"/>
  <c r="M48"/>
  <c r="Q47"/>
  <c r="Q31"/>
  <c r="T50"/>
  <c r="T34"/>
  <c r="V47"/>
  <c r="V31"/>
  <c r="P47"/>
  <c r="P31"/>
  <c r="H46"/>
  <c r="H25"/>
  <c r="M32"/>
  <c r="H31"/>
  <c r="F47"/>
  <c r="F31"/>
  <c r="D47"/>
  <c r="D31"/>
  <c r="AB32"/>
  <c r="S31"/>
  <c r="E48"/>
  <c r="E32"/>
  <c r="M33" l="1"/>
  <c r="H32"/>
  <c r="H49" s="1"/>
  <c r="M49"/>
  <c r="X48"/>
  <c r="X32"/>
  <c r="E49"/>
  <c r="E33"/>
  <c r="S48"/>
  <c r="D48"/>
  <c r="D32"/>
  <c r="F48"/>
  <c r="F32"/>
  <c r="H48"/>
  <c r="P48"/>
  <c r="P32"/>
  <c r="V48"/>
  <c r="V32"/>
  <c r="T51"/>
  <c r="T35"/>
  <c r="Q48"/>
  <c r="Q32"/>
  <c r="G48"/>
  <c r="G32"/>
  <c r="W48"/>
  <c r="W32"/>
  <c r="AB33"/>
  <c r="S32"/>
  <c r="S49" s="1"/>
  <c r="R48"/>
  <c r="R32"/>
  <c r="Z56"/>
  <c r="Z40"/>
  <c r="Z58" l="1"/>
  <c r="Z61"/>
  <c r="Z63" s="1"/>
  <c r="Z57"/>
  <c r="AB34"/>
  <c r="S33"/>
  <c r="S50" s="1"/>
  <c r="E50"/>
  <c r="E34"/>
  <c r="R49"/>
  <c r="R33"/>
  <c r="W49"/>
  <c r="W33"/>
  <c r="P49"/>
  <c r="P33"/>
  <c r="F49"/>
  <c r="F33"/>
  <c r="D49"/>
  <c r="D33"/>
  <c r="M34"/>
  <c r="H33"/>
  <c r="M50"/>
  <c r="Z41"/>
  <c r="G49"/>
  <c r="G33"/>
  <c r="Q49"/>
  <c r="Q33"/>
  <c r="T52"/>
  <c r="T36"/>
  <c r="V49"/>
  <c r="V33"/>
  <c r="X49"/>
  <c r="X33"/>
  <c r="X50" l="1"/>
  <c r="X34"/>
  <c r="F50"/>
  <c r="F34"/>
  <c r="R50"/>
  <c r="R34"/>
  <c r="E51"/>
  <c r="E35"/>
  <c r="V50"/>
  <c r="V34"/>
  <c r="T53"/>
  <c r="T37"/>
  <c r="Q50"/>
  <c r="Q34"/>
  <c r="G50"/>
  <c r="G34"/>
  <c r="H50"/>
  <c r="W50"/>
  <c r="W34"/>
  <c r="M35"/>
  <c r="H34"/>
  <c r="H51" s="1"/>
  <c r="M51"/>
  <c r="D50"/>
  <c r="D34"/>
  <c r="P50"/>
  <c r="P34"/>
  <c r="AB35"/>
  <c r="S34"/>
  <c r="AB36" l="1"/>
  <c r="S35"/>
  <c r="S52" s="1"/>
  <c r="X51"/>
  <c r="X35"/>
  <c r="S51"/>
  <c r="M36"/>
  <c r="H35"/>
  <c r="H52" s="1"/>
  <c r="M52"/>
  <c r="W51"/>
  <c r="W35"/>
  <c r="Q51"/>
  <c r="Q35"/>
  <c r="T54"/>
  <c r="T38"/>
  <c r="V51"/>
  <c r="V35"/>
  <c r="E52"/>
  <c r="E36"/>
  <c r="F51"/>
  <c r="F35"/>
  <c r="P51"/>
  <c r="P35"/>
  <c r="D51"/>
  <c r="D35"/>
  <c r="G51"/>
  <c r="G35"/>
  <c r="R51"/>
  <c r="R35"/>
  <c r="G52" l="1"/>
  <c r="G36"/>
  <c r="D52"/>
  <c r="D36"/>
  <c r="P52"/>
  <c r="P36"/>
  <c r="F52"/>
  <c r="F36"/>
  <c r="V52"/>
  <c r="V36"/>
  <c r="T55"/>
  <c r="T39"/>
  <c r="Q52"/>
  <c r="Q36"/>
  <c r="M37"/>
  <c r="H36"/>
  <c r="H53" s="1"/>
  <c r="M53"/>
  <c r="AB37"/>
  <c r="S36"/>
  <c r="S53" s="1"/>
  <c r="E53"/>
  <c r="E37"/>
  <c r="W52"/>
  <c r="W36"/>
  <c r="X52"/>
  <c r="X36"/>
  <c r="R52"/>
  <c r="R36"/>
  <c r="AB38" l="1"/>
  <c r="S37"/>
  <c r="S54" s="1"/>
  <c r="Q53"/>
  <c r="Q37"/>
  <c r="T56"/>
  <c r="T40"/>
  <c r="V53"/>
  <c r="V37"/>
  <c r="F53"/>
  <c r="F37"/>
  <c r="P53"/>
  <c r="P37"/>
  <c r="D53"/>
  <c r="D37"/>
  <c r="G53"/>
  <c r="G37"/>
  <c r="R53"/>
  <c r="R37"/>
  <c r="X53"/>
  <c r="X37"/>
  <c r="W53"/>
  <c r="W37"/>
  <c r="E54"/>
  <c r="E38"/>
  <c r="M38"/>
  <c r="H37"/>
  <c r="H54" s="1"/>
  <c r="M54"/>
  <c r="M39" l="1"/>
  <c r="H38"/>
  <c r="H55" s="1"/>
  <c r="M55"/>
  <c r="E55"/>
  <c r="E39"/>
  <c r="X54"/>
  <c r="X38"/>
  <c r="R54"/>
  <c r="R38"/>
  <c r="G54"/>
  <c r="G38"/>
  <c r="D54"/>
  <c r="D38"/>
  <c r="P54"/>
  <c r="P38"/>
  <c r="F54"/>
  <c r="F38"/>
  <c r="V54"/>
  <c r="V38"/>
  <c r="T61"/>
  <c r="T63" s="1"/>
  <c r="T57"/>
  <c r="T58" s="1"/>
  <c r="T41"/>
  <c r="Q54"/>
  <c r="Q38"/>
  <c r="W54"/>
  <c r="W38"/>
  <c r="AB39"/>
  <c r="S38"/>
  <c r="S55" s="1"/>
  <c r="W55" l="1"/>
  <c r="W39"/>
  <c r="V39"/>
  <c r="V55"/>
  <c r="F55"/>
  <c r="F39"/>
  <c r="P55"/>
  <c r="P39"/>
  <c r="D55"/>
  <c r="D39"/>
  <c r="G55"/>
  <c r="G39"/>
  <c r="AB40"/>
  <c r="S40" s="1"/>
  <c r="S39"/>
  <c r="S56" s="1"/>
  <c r="Q55"/>
  <c r="Q39"/>
  <c r="R55"/>
  <c r="R39"/>
  <c r="X39"/>
  <c r="X55"/>
  <c r="E56"/>
  <c r="E40"/>
  <c r="M40"/>
  <c r="H39"/>
  <c r="H56" s="1"/>
  <c r="M56"/>
  <c r="E57" l="1"/>
  <c r="E58" s="1"/>
  <c r="E41"/>
  <c r="R56"/>
  <c r="R40"/>
  <c r="Q56"/>
  <c r="Q40"/>
  <c r="G56"/>
  <c r="G40"/>
  <c r="D56"/>
  <c r="D40"/>
  <c r="P56"/>
  <c r="P40"/>
  <c r="F56"/>
  <c r="F40"/>
  <c r="W56"/>
  <c r="W40"/>
  <c r="H40"/>
  <c r="M57"/>
  <c r="M58" s="1"/>
  <c r="M41"/>
  <c r="X56"/>
  <c r="X40"/>
  <c r="S61"/>
  <c r="S63" s="1"/>
  <c r="S57"/>
  <c r="S58" s="1"/>
  <c r="S41"/>
  <c r="V56"/>
  <c r="V40"/>
  <c r="X61" l="1"/>
  <c r="X63" s="1"/>
  <c r="X57"/>
  <c r="X58" s="1"/>
  <c r="X41"/>
  <c r="H61"/>
  <c r="H63" s="1"/>
  <c r="H57"/>
  <c r="H58" s="1"/>
  <c r="H41"/>
  <c r="V61"/>
  <c r="V63" s="1"/>
  <c r="V57"/>
  <c r="V58" s="1"/>
  <c r="V41"/>
  <c r="W61"/>
  <c r="W63" s="1"/>
  <c r="W57"/>
  <c r="W58" s="1"/>
  <c r="W41"/>
  <c r="F57"/>
  <c r="F58" s="1"/>
  <c r="F41"/>
  <c r="P61"/>
  <c r="P63" s="1"/>
  <c r="P57"/>
  <c r="P58" s="1"/>
  <c r="P41"/>
  <c r="D57"/>
  <c r="D58" s="1"/>
  <c r="D41"/>
  <c r="G57"/>
  <c r="G58" s="1"/>
  <c r="G41"/>
  <c r="Q61"/>
  <c r="Q63" s="1"/>
  <c r="Q57"/>
  <c r="Q58" s="1"/>
  <c r="Q41"/>
  <c r="R61"/>
  <c r="R63" s="1"/>
  <c r="R57"/>
  <c r="R58" s="1"/>
  <c r="R41"/>
  <c r="M83" i="2" l="1"/>
  <c r="L24" i="3"/>
  <c r="H83" i="2"/>
  <c r="E83"/>
  <c r="L83" l="1"/>
  <c r="E81" l="1"/>
  <c r="K78" l="1"/>
  <c r="N60" i="3" l="1"/>
  <c r="N62" s="1"/>
  <c r="M82" i="2" s="1"/>
  <c r="L60" i="3"/>
  <c r="L62" s="1"/>
  <c r="M81" i="2" s="1"/>
  <c r="K60" i="3"/>
  <c r="K62" s="1"/>
  <c r="M80" i="2" s="1"/>
  <c r="J60" i="3"/>
  <c r="J62" s="1"/>
  <c r="M77" i="2" s="1"/>
  <c r="I60" i="3"/>
  <c r="H60"/>
  <c r="H62" s="1"/>
  <c r="M76" i="2" s="1"/>
  <c r="G60" i="3"/>
  <c r="G62" s="1"/>
  <c r="M75" i="2" s="1"/>
  <c r="F60" i="3"/>
  <c r="F62" s="1"/>
  <c r="M74" i="2" s="1"/>
  <c r="C60" i="3"/>
  <c r="C62" s="1"/>
  <c r="M78" i="2" s="1"/>
  <c r="I57" i="3"/>
  <c r="H73" i="2" s="1"/>
  <c r="N56" i="3"/>
  <c r="L56"/>
  <c r="K56"/>
  <c r="J56"/>
  <c r="H56"/>
  <c r="G56"/>
  <c r="F56"/>
  <c r="C56"/>
  <c r="N55"/>
  <c r="L55"/>
  <c r="K55"/>
  <c r="J55"/>
  <c r="H55"/>
  <c r="G55"/>
  <c r="F55"/>
  <c r="C55"/>
  <c r="N54"/>
  <c r="L54"/>
  <c r="K54"/>
  <c r="J54"/>
  <c r="H54"/>
  <c r="G54"/>
  <c r="F54"/>
  <c r="C54"/>
  <c r="N53"/>
  <c r="L53"/>
  <c r="K53"/>
  <c r="J53"/>
  <c r="H53"/>
  <c r="G53"/>
  <c r="F53"/>
  <c r="C53"/>
  <c r="N52"/>
  <c r="L52"/>
  <c r="K52"/>
  <c r="J52"/>
  <c r="H52"/>
  <c r="G52"/>
  <c r="F52"/>
  <c r="C52"/>
  <c r="N51"/>
  <c r="L51"/>
  <c r="K51"/>
  <c r="J51"/>
  <c r="H51"/>
  <c r="G51"/>
  <c r="F51"/>
  <c r="C51"/>
  <c r="N50"/>
  <c r="L50"/>
  <c r="K50"/>
  <c r="J50"/>
  <c r="H50"/>
  <c r="G50"/>
  <c r="F50"/>
  <c r="C50"/>
  <c r="N49"/>
  <c r="L49"/>
  <c r="K49"/>
  <c r="J49"/>
  <c r="H49"/>
  <c r="G49"/>
  <c r="F49"/>
  <c r="C49"/>
  <c r="N48"/>
  <c r="L48"/>
  <c r="K48"/>
  <c r="J48"/>
  <c r="H48"/>
  <c r="G48"/>
  <c r="F48"/>
  <c r="C48"/>
  <c r="N47"/>
  <c r="L47"/>
  <c r="K47"/>
  <c r="J47"/>
  <c r="H47"/>
  <c r="G47"/>
  <c r="F47"/>
  <c r="C47"/>
  <c r="N46"/>
  <c r="L46"/>
  <c r="K46"/>
  <c r="J46"/>
  <c r="H46"/>
  <c r="G46"/>
  <c r="F46"/>
  <c r="C46"/>
  <c r="N45"/>
  <c r="L45"/>
  <c r="K45"/>
  <c r="J45"/>
  <c r="H45"/>
  <c r="G45"/>
  <c r="F45"/>
  <c r="C45"/>
  <c r="N44"/>
  <c r="N57" s="1"/>
  <c r="H82" i="2" s="1"/>
  <c r="L82" s="1"/>
  <c r="L44" i="3"/>
  <c r="K44"/>
  <c r="K57" s="1"/>
  <c r="H80" i="2" s="1"/>
  <c r="L80" s="1"/>
  <c r="J44" i="3"/>
  <c r="H44"/>
  <c r="H57" s="1"/>
  <c r="H76" i="2" s="1"/>
  <c r="L76" s="1"/>
  <c r="G44" i="3"/>
  <c r="F44"/>
  <c r="F57" s="1"/>
  <c r="H74" i="2" s="1"/>
  <c r="C44" i="3"/>
  <c r="N40"/>
  <c r="L40"/>
  <c r="K40"/>
  <c r="J40"/>
  <c r="I40"/>
  <c r="H40"/>
  <c r="G40"/>
  <c r="F40"/>
  <c r="C40"/>
  <c r="N24"/>
  <c r="E82" i="2" s="1"/>
  <c r="K24" i="3"/>
  <c r="E80" i="2" s="1"/>
  <c r="J24" i="3"/>
  <c r="E77" i="2" s="1"/>
  <c r="I24" i="3"/>
  <c r="E73" i="2" s="1"/>
  <c r="H24" i="3"/>
  <c r="E76" i="2" s="1"/>
  <c r="G24" i="3"/>
  <c r="E75" i="2" s="1"/>
  <c r="F24" i="3"/>
  <c r="E74" i="2" s="1"/>
  <c r="C24" i="3"/>
  <c r="E78" i="2" s="1"/>
  <c r="B23" i="3"/>
  <c r="B39" s="1"/>
  <c r="B56" s="1"/>
  <c r="B12"/>
  <c r="B28" s="1"/>
  <c r="B11"/>
  <c r="B44" s="1"/>
  <c r="I62" l="1"/>
  <c r="M73" i="2"/>
  <c r="L57" i="3"/>
  <c r="H81" i="2" s="1"/>
  <c r="L81" s="1"/>
  <c r="J57" i="3"/>
  <c r="H77" i="2" s="1"/>
  <c r="L77" s="1"/>
  <c r="G57" i="3"/>
  <c r="H75" i="2" s="1"/>
  <c r="C57" i="3"/>
  <c r="H78" i="2" s="1"/>
  <c r="L78" s="1"/>
  <c r="B27" i="3"/>
  <c r="B45"/>
  <c r="D44"/>
  <c r="D45"/>
  <c r="D46" l="1"/>
  <c r="D47"/>
  <c r="D48" l="1"/>
  <c r="D49" l="1"/>
  <c r="D50"/>
  <c r="D51" l="1"/>
  <c r="D52"/>
  <c r="D53" l="1"/>
  <c r="D54" l="1"/>
  <c r="D55" l="1"/>
  <c r="G27" i="2" l="1"/>
  <c r="L27" s="1"/>
  <c r="Q62"/>
  <c r="P93"/>
  <c r="L45"/>
  <c r="L73"/>
  <c r="G23"/>
  <c r="L23" s="1"/>
  <c r="G31"/>
  <c r="L31" s="1"/>
  <c r="G37"/>
  <c r="L37" s="1"/>
  <c r="G41"/>
  <c r="L41" s="1"/>
  <c r="L74"/>
  <c r="L75"/>
  <c r="C62"/>
  <c r="G62"/>
  <c r="G63"/>
  <c r="G65"/>
  <c r="D60" i="3" l="1"/>
  <c r="D62" s="1"/>
  <c r="M79" i="2" s="1"/>
  <c r="D56" i="3"/>
  <c r="D57" s="1"/>
  <c r="H79" i="2" s="1"/>
  <c r="L33"/>
  <c r="F75" s="1"/>
  <c r="G75" s="1"/>
  <c r="L43"/>
  <c r="F73"/>
  <c r="G73" s="1"/>
  <c r="F74" l="1"/>
  <c r="G74" s="1"/>
  <c r="L79"/>
  <c r="L93" s="1"/>
  <c r="I73"/>
  <c r="J73" s="1"/>
  <c r="I83"/>
  <c r="J83" s="1"/>
  <c r="I76"/>
  <c r="J76" s="1"/>
  <c r="I77"/>
  <c r="J77" s="1"/>
  <c r="I78"/>
  <c r="J78" s="1"/>
  <c r="N78" s="1"/>
  <c r="I79"/>
  <c r="J79" s="1"/>
  <c r="I80"/>
  <c r="J80" s="1"/>
  <c r="I81"/>
  <c r="J81" s="1"/>
  <c r="I82"/>
  <c r="J82" s="1"/>
  <c r="F83"/>
  <c r="G83" s="1"/>
  <c r="N83" s="1"/>
  <c r="F76"/>
  <c r="G76" s="1"/>
  <c r="N76" s="1"/>
  <c r="F78"/>
  <c r="G78" s="1"/>
  <c r="F80"/>
  <c r="G80" s="1"/>
  <c r="N80" s="1"/>
  <c r="F77"/>
  <c r="G77" s="1"/>
  <c r="F79"/>
  <c r="G79" s="1"/>
  <c r="F81"/>
  <c r="G81" s="1"/>
  <c r="F82"/>
  <c r="G82" s="1"/>
  <c r="N82" s="1"/>
  <c r="I74"/>
  <c r="J74" s="1"/>
  <c r="N74" s="1"/>
  <c r="Q74" s="1"/>
  <c r="I75"/>
  <c r="J75" s="1"/>
  <c r="N75" s="1"/>
  <c r="N73"/>
  <c r="N77" l="1"/>
  <c r="O77" s="1"/>
  <c r="N81"/>
  <c r="O81" s="1"/>
  <c r="Q78"/>
  <c r="O79"/>
  <c r="O82"/>
  <c r="Q82"/>
  <c r="Q80"/>
  <c r="O80"/>
  <c r="O76"/>
  <c r="Q76"/>
  <c r="O83"/>
  <c r="Q83"/>
  <c r="O74"/>
  <c r="Q75"/>
  <c r="O75"/>
  <c r="Q73"/>
  <c r="O73"/>
  <c r="Q77" l="1"/>
  <c r="O78"/>
  <c r="O93" s="1"/>
  <c r="O95" s="1"/>
  <c r="Q81"/>
  <c r="Q79"/>
  <c r="N93"/>
  <c r="Q93" l="1"/>
</calcChain>
</file>

<file path=xl/sharedStrings.xml><?xml version="1.0" encoding="utf-8"?>
<sst xmlns="http://schemas.openxmlformats.org/spreadsheetml/2006/main" count="361" uniqueCount="207">
  <si>
    <t>Attachment O</t>
  </si>
  <si>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</si>
  <si>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</si>
  <si>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</si>
  <si>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</si>
  <si>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</si>
  <si>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</si>
  <si>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</si>
  <si>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</si>
  <si>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</si>
  <si>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</si>
  <si>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</si>
  <si>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</si>
  <si>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</si>
  <si>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</si>
  <si>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</si>
  <si>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</si>
  <si>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</si>
  <si>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</si>
  <si>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</si>
  <si>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</si>
  <si>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</si>
  <si>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</si>
  <si>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</si>
  <si>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</si>
  <si>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</si>
  <si>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H</t>
  </si>
  <si>
    <t>Attachment GG</t>
  </si>
  <si>
    <t xml:space="preserve"> Utilizing Attachment O Data</t>
  </si>
  <si>
    <t>Page 1 of 2</t>
  </si>
  <si>
    <t>Gross Transmission Plant - Total</t>
  </si>
  <si>
    <t>Net Transmission Plant - Total</t>
  </si>
  <si>
    <t>O&amp;M EXPENSE</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</si>
  <si>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</si>
  <si>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</si>
  <si>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</si>
  <si>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</si>
  <si>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</si>
  <si>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</si>
  <si>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</si>
  <si>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</si>
  <si>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</si>
  <si>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</si>
  <si>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</si>
  <si>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</si>
  <si>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</si>
  <si>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</si>
  <si>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 xml:space="preserve">                           Network Upgrade Charge Calculation By Project</t>
  </si>
  <si>
    <t>Project Name</t>
  </si>
  <si>
    <t>5</t>
  </si>
  <si>
    <t>1b</t>
  </si>
  <si>
    <t>1c</t>
  </si>
  <si>
    <t>MTEP Project Number</t>
  </si>
  <si>
    <t>Line No.</t>
  </si>
  <si>
    <t>Annual Expense Charge</t>
  </si>
  <si>
    <t>Annual Return Charge</t>
  </si>
  <si>
    <t>2</t>
  </si>
  <si>
    <t>True-Up Adjustment</t>
  </si>
  <si>
    <t>Annual Totals</t>
  </si>
  <si>
    <t>Annual Revenue Requirement</t>
  </si>
  <si>
    <t>Attach O, p 2, line 2 col 5 (Note A)</t>
  </si>
  <si>
    <t>Attach O, p 2, line 14 col 5 (Note B)</t>
  </si>
  <si>
    <t>Attach O, p 3, line 8 col 5</t>
  </si>
  <si>
    <t>Total O&amp;M Allocated to Transmission</t>
  </si>
  <si>
    <t>Attach O, p 3, line 20 col 5</t>
  </si>
  <si>
    <t>(line 3 divided by line 1 col 3)</t>
  </si>
  <si>
    <t>(line 5 divided by line 1 col 3)</t>
  </si>
  <si>
    <t>(line 10 divided by line 2 col 3)</t>
  </si>
  <si>
    <t>Attach O, p 3, line 27 col 5</t>
  </si>
  <si>
    <t>(Col. 3 * Col. 4)</t>
  </si>
  <si>
    <t>(Col. 6 * Col. 7)</t>
  </si>
  <si>
    <t>(Note E)</t>
  </si>
  <si>
    <t>(Note F)</t>
  </si>
  <si>
    <t>Rev. Req. Adj For Attachment O</t>
  </si>
  <si>
    <t xml:space="preserve">Project Gross Plant </t>
  </si>
  <si>
    <t xml:space="preserve">Project Net Plant </t>
  </si>
  <si>
    <t>Project Depreciation Expense is the actual value booked for the project and included in the Depreciation Expense in Attachment O page 3 line 12.</t>
  </si>
  <si>
    <t>True-Up Adjustment is included pursuant to a FERC approved methodology if applicable.</t>
  </si>
  <si>
    <t>Annual Allocation Factor for O&amp;M</t>
  </si>
  <si>
    <t>Annual Allocation Factor for Other Taxes</t>
  </si>
  <si>
    <t>Annual Allocation Factor for Income Taxes</t>
  </si>
  <si>
    <t>Annual Allocation Factor for Return on Rate Base</t>
  </si>
  <si>
    <t>Annual Allocation Factor for Return</t>
  </si>
  <si>
    <t>Annual Allocation Factor for Expense</t>
  </si>
  <si>
    <t>Sum Col. 10 &amp; 11
(Note G)</t>
  </si>
  <si>
    <t>Formula Rate calculation</t>
  </si>
  <si>
    <t>To be completed in conjunction with Attachment O.</t>
  </si>
  <si>
    <t>The Network Upgrade Charge is the value to be used in Schedule 26.</t>
  </si>
  <si>
    <t>Network Upgrade Charge</t>
  </si>
  <si>
    <t>Annual Incentive Return Charge</t>
  </si>
  <si>
    <t xml:space="preserve">(8a) </t>
  </si>
  <si>
    <t>(8b)</t>
  </si>
  <si>
    <t>Great River Energy</t>
  </si>
  <si>
    <t>(10a)</t>
  </si>
  <si>
    <t>Annual Revenue Requirement Excluding  Annual Incentive Return Charge</t>
  </si>
  <si>
    <t>Col. 10 less Col. 8b (Note H)</t>
  </si>
  <si>
    <t>Annual Allocation Factor for Incentive Return</t>
  </si>
  <si>
    <t>Attach O, p 4, line 30</t>
  </si>
  <si>
    <t>(Col. 6 * Col. 8a)</t>
  </si>
  <si>
    <t>(Sum Col. 5, 8, 8b &amp; 9)</t>
  </si>
  <si>
    <t>Annual Incentive Return Charge revenues for FERC-accepted projects utilizing a hypothetical capital structure are not included in Attachment O, page 3, line 30, column 5 and page 4 lines 35 &amp; 36a.</t>
  </si>
  <si>
    <t>Gross Transmission Plant is that identified on page 2 line 2 of Attachment O and includes any sub lines 2a or 2b etc. and is inclusive of any CWIP and Prefunded AFUDC on CWIP in rate base when authorized by FERC order.  The Prefunded AFUDC amount is a reduction to rates base.</t>
  </si>
  <si>
    <t>Net Transmission Plant is that identified on page 2 line 14 of Attachment O and includes any sub lines 14a or 14b etc. and is inclusive of any CWIP, Prefunded AFUDC on CWIP, and Unamortized Balance of Abandoned Plant  included in rate base when authorized by FERC order.  Prefunded AFUDC amount is a reduction to rates base.</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</si>
  <si>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</si>
  <si>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</si>
  <si>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GENERAL AND COMMON (G&amp;C) DEPRECIATION EXPENSE</t>
  </si>
  <si>
    <t>Total G&amp;C Depreciation Expense</t>
  </si>
  <si>
    <t>Annual Allocation Factor for G&amp;C Depreciation Expense</t>
  </si>
  <si>
    <t>13</t>
  </si>
  <si>
    <t>14</t>
  </si>
  <si>
    <t>14a</t>
  </si>
  <si>
    <t>Sum of lines 11 and 13</t>
  </si>
  <si>
    <t>Attach O, p 3, lines 10 &amp; 11, col 5 (Note I)</t>
  </si>
  <si>
    <t>I</t>
  </si>
  <si>
    <t>The Total General and Common Depreciation Expense excludes any depreciation expense directly associated with a project and thereby included in page 2 column 9.</t>
  </si>
  <si>
    <t>(line 7 divided by line 1 col 3)</t>
  </si>
  <si>
    <t>(line 12 divided by line 2 col 3)</t>
  </si>
  <si>
    <t>(Page 1 line 9)</t>
  </si>
  <si>
    <t>(Page 1 line 14)</t>
  </si>
  <si>
    <t>(Page 1, line 14a, Col. 4)</t>
  </si>
  <si>
    <t>Sum of lines 4, 6 and 8</t>
  </si>
  <si>
    <t>For the 12 months ended 12/31/13</t>
  </si>
  <si>
    <t>Attachment GG - Supporting Data for Network Upgrade Charge Calculation - Forward Looking Rate Transmission Owner</t>
  </si>
  <si>
    <t xml:space="preserve">Rate Year </t>
  </si>
  <si>
    <t>Reporting Company</t>
  </si>
  <si>
    <t>Reliability</t>
  </si>
  <si>
    <t>CWIP</t>
  </si>
  <si>
    <t>MTEP Project ID</t>
  </si>
  <si>
    <t>GIP</t>
  </si>
  <si>
    <t>Great River Energy #</t>
  </si>
  <si>
    <t>699961/69541/71301</t>
  </si>
  <si>
    <t>Pricing Zone</t>
  </si>
  <si>
    <t>MP/OTP</t>
  </si>
  <si>
    <t>NSP/OTP</t>
  </si>
  <si>
    <t>MP</t>
  </si>
  <si>
    <t>ITCM</t>
  </si>
  <si>
    <t>GRE</t>
  </si>
  <si>
    <t>NSP</t>
  </si>
  <si>
    <t>OTP</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</si>
  <si>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</si>
  <si>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</si>
  <si>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</si>
  <si>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</si>
  <si>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</si>
  <si>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</si>
  <si>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</si>
  <si>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</si>
  <si>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</si>
  <si>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</si>
  <si>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</si>
  <si>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</si>
  <si>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</si>
  <si>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</si>
  <si>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</si>
  <si>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</si>
  <si>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</si>
  <si>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</si>
  <si>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</si>
  <si>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</si>
  <si>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</si>
  <si>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</si>
  <si>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</si>
  <si>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Record Date</t>
  </si>
  <si>
    <t>Description of Facilities Included in Network Upgrade Charge as of Record Date</t>
  </si>
  <si>
    <t>Boswell-Wlilton 230 ckt 1, Sum rate 495, Addition of a 187 MVA/115 kV transformer at Cass Lake</t>
  </si>
  <si>
    <t>CWIP for Quarry, Monticello, Alexandria substations and Monticello 345 ckt 1</t>
  </si>
  <si>
    <t>115 kV line from MP Badoura to GRE Long Lake</t>
  </si>
  <si>
    <t>Network Upgrades required for G518</t>
  </si>
  <si>
    <t>Network Upgrades required for G536</t>
  </si>
  <si>
    <t>Network Upgrades required for G532</t>
  </si>
  <si>
    <t>Network Upgrades required for G389</t>
  </si>
  <si>
    <t>Network Upgrades required for G362</t>
  </si>
  <si>
    <t>Network Upgrades required for G514</t>
  </si>
  <si>
    <t>Network Upgrades required for G252</t>
  </si>
  <si>
    <t>G389</t>
  </si>
  <si>
    <t>Badoura-Long Lake 115 KV Line</t>
  </si>
  <si>
    <t>1022</t>
  </si>
  <si>
    <t>G518 - Steve Christoffer Windfarm</t>
  </si>
  <si>
    <t>1471</t>
  </si>
  <si>
    <t>1d</t>
  </si>
  <si>
    <t>G536 - Byron Christoffer Windfarm</t>
  </si>
  <si>
    <t>1472</t>
  </si>
  <si>
    <t>1e</t>
  </si>
  <si>
    <t>G362 - Pleasant Valley 345/161KV transformer</t>
  </si>
  <si>
    <t>2562</t>
  </si>
  <si>
    <t>1f</t>
  </si>
  <si>
    <t>Bemidji - Grand Rapids 230 KV  Line</t>
  </si>
  <si>
    <t>1g</t>
  </si>
  <si>
    <t>1h</t>
  </si>
  <si>
    <t>G514 - Willmarth</t>
  </si>
  <si>
    <t>1j</t>
  </si>
  <si>
    <t>G252 - Valley View Wind Interconnection</t>
  </si>
  <si>
    <t>1k</t>
  </si>
  <si>
    <t>G352 - Odin</t>
  </si>
  <si>
    <t>1l</t>
  </si>
  <si>
    <t>115kV LR-PC line between Tamarac &amp; Cormorant</t>
  </si>
  <si>
    <t>BEMIDJI</t>
  </si>
  <si>
    <t>FARGO</t>
  </si>
  <si>
    <t>Not sure</t>
  </si>
  <si>
    <t>50%</t>
  </si>
  <si>
    <t>Project</t>
  </si>
  <si>
    <t>In Service</t>
  </si>
  <si>
    <t>Tamarac &amp; Cormorant (cancelled project)</t>
  </si>
  <si>
    <t>Fargo - ND, St Cloud/Monticello, MN area 345 KV Project</t>
  </si>
  <si>
    <t>AFUDC</t>
  </si>
  <si>
    <t>xxxxx</t>
  </si>
  <si>
    <t>78881/200164</t>
  </si>
</sst>
</file>

<file path=xl/styles.xml><?xml version="1.0" encoding="utf-8"?>
<styleSheet xmlns="http://schemas.openxmlformats.org/spreadsheetml/2006/main">
  <numFmts count="11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409]mmmm\-yy;@"/>
    <numFmt numFmtId="171" formatCode="_(* #,##0.0\¢_m;[Red]_(* \-#,##0.0\¢_m;[Green]_(* 0.0\¢_m;_(@_)_%"/>
    <numFmt numFmtId="172" formatCode="_(* #,##0.00\¢_m;[Red]_(* \-#,##0.00\¢_m;[Green]_(* 0.00\¢_m;_(@_)_%"/>
    <numFmt numFmtId="173" formatCode="_(* #,##0.000\¢_m;[Red]_(* \-#,##0.000\¢_m;[Green]_(* 0.000\¢_m;_(@_)_%"/>
    <numFmt numFmtId="174" formatCode="_(_(\£* #,##0_)_%;[Red]_(\(\£* #,##0\)_%;[Green]_(_(\£* #,##0_)_%;_(@_)_%"/>
    <numFmt numFmtId="175" formatCode="_(_(\£* #,##0.0_)_%;[Red]_(\(\£* #,##0.0\)_%;[Green]_(_(\£* #,##0.0_)_%;_(@_)_%"/>
    <numFmt numFmtId="176" formatCode="_(_(\£* #,##0.00_)_%;[Red]_(\(\£* #,##0.00\)_%;[Green]_(_(\£* #,##0.00_)_%;_(@_)_%"/>
    <numFmt numFmtId="177" formatCode="0.0%_);\(0.0%\)"/>
    <numFmt numFmtId="178" formatCode="\•\ \ @"/>
    <numFmt numFmtId="179" formatCode="_(_(\•_ #0_)_%;[Red]_(_(\•_ \-#0\)_%;[Green]_(_(\•_ #0_)_%;_(_(\•_ @_)_%"/>
    <numFmt numFmtId="180" formatCode="_(_(_•_ \•_ #0_)_%;[Red]_(_(_•_ \•_ \-#0\)_%;[Green]_(_(_•_ \•_ #0_)_%;_(_(_•_ \•_ @_)_%"/>
    <numFmt numFmtId="181" formatCode="_(_(_•_ _•_ \•_ #0_)_%;[Red]_(_(_•_ _•_ \•_ \-#0\)_%;[Green]_(_(_•_ _•_ \•_ #0_)_%;_(_(_•_ \•_ @_)_%"/>
    <numFmt numFmtId="182" formatCode="#,##0,_);\(#,##0,\)"/>
    <numFmt numFmtId="183" formatCode="#,##0.0_);\(#,##0.0\)"/>
    <numFmt numFmtId="184" formatCode="0.0,_);\(0.0,\)"/>
    <numFmt numFmtId="185" formatCode="0.00,_);\(0.00,\)"/>
    <numFmt numFmtId="186" formatCode="#,##0.000_);\(#,##0.000\)"/>
    <numFmt numFmtId="187" formatCode="_(_(_$* #,##0.0_)_%;[Red]_(\(_$* #,##0.0\)_%;[Green]_(_(_$* #,##0.0_)_%;_(@_)_%"/>
    <numFmt numFmtId="188" formatCode="_(_(_$* #,##0.00_)_%;[Red]_(\(_$* #,##0.00\)_%;[Green]_(_(_$* #,##0.00_)_%;_(@_)_%"/>
    <numFmt numFmtId="189" formatCode="_(_(_$* #,##0.000_)_%;[Red]_(\(_$* #,##0.000\)_%;[Green]_(_(_$* #,##0.000_)_%;_(@_)_%"/>
    <numFmt numFmtId="190" formatCode="_._.* #,##0.0_)_%;_._.* \(#,##0.0\)_%;_._.* \ ?_)_%"/>
    <numFmt numFmtId="191" formatCode="_._.* #,##0.00_)_%;_._.* \(#,##0.00\)_%;_._.* \ ?_)_%"/>
    <numFmt numFmtId="192" formatCode="_._.* #,##0.000_)_%;_._.* \(#,##0.000\)_%;_._.* \ ?_)_%"/>
    <numFmt numFmtId="193" formatCode="_._.* #,##0.0000_)_%;_._.* \(#,##0.0000\)_%;_._.* \ ?_)_%"/>
    <numFmt numFmtId="194" formatCode="_(_(&quot;$&quot;* #,##0.0_)_%;[Red]_(\(&quot;$&quot;* #,##0.0\)_%;[Green]_(_(&quot;$&quot;* #,##0.0_)_%;_(@_)_%"/>
    <numFmt numFmtId="195" formatCode="_(_(&quot;$&quot;* #,##0.00_)_%;[Red]_(\(&quot;$&quot;* #,##0.00\)_%;[Green]_(_(&quot;$&quot;* #,##0.00_)_%;_(@_)_%"/>
    <numFmt numFmtId="196" formatCode="_(_(&quot;$&quot;* #,##0.000_)_%;[Red]_(\(&quot;$&quot;* #,##0.000\)_%;[Green]_(_(&quot;$&quot;* #,##0.000_)_%;_(@_)_%"/>
    <numFmt numFmtId="197" formatCode="_._.&quot;$&quot;* #,##0.0_)_%;_._.&quot;$&quot;* \(#,##0.0\)_%;_._.&quot;$&quot;* \ ?_)_%"/>
    <numFmt numFmtId="198" formatCode="_._.&quot;$&quot;* #,##0.00_)_%;_._.&quot;$&quot;* \(#,##0.00\)_%;_._.&quot;$&quot;* \ ?_)_%"/>
    <numFmt numFmtId="199" formatCode="_._.&quot;$&quot;* #,##0.000_)_%;_._.&quot;$&quot;* \(#,##0.000\)_%;_._.&quot;$&quot;* \ ?_)_%"/>
    <numFmt numFmtId="200" formatCode="_._.&quot;$&quot;* #,##0.0000_)_%;_._.&quot;$&quot;* \(#,##0.0000\)_%;_._.&quot;$&quot;* \ ?_)_%"/>
    <numFmt numFmtId="201" formatCode="&quot;$&quot;#,##0,_);\(&quot;$&quot;#,##0,\)"/>
    <numFmt numFmtId="202" formatCode="&quot;$&quot;#,##0.0_);\(&quot;$&quot;#,##0.0\)"/>
    <numFmt numFmtId="203" formatCode="&quot;$&quot;0.0,_);\(&quot;$&quot;0.0,\)"/>
    <numFmt numFmtId="204" formatCode="&quot;$&quot;0.00,_);\(&quot;$&quot;0.00,\)"/>
    <numFmt numFmtId="205" formatCode="&quot;$&quot;#,##0.000_);\(&quot;$&quot;#,##0.000\)"/>
    <numFmt numFmtId="206" formatCode="_(* dd\-mmm\-yy_)_%"/>
    <numFmt numFmtId="207" formatCode="_(* dd\ mmmm\ yyyy_)_%"/>
    <numFmt numFmtId="208" formatCode="_(* mmmm\ dd\,\ yyyy_)_%"/>
    <numFmt numFmtId="209" formatCode="_(* dd\.mm\.yyyy_)_%"/>
    <numFmt numFmtId="210" formatCode="_(* mm/dd/yyyy_)_%"/>
    <numFmt numFmtId="211" formatCode="m/d/yy;@"/>
    <numFmt numFmtId="212" formatCode="#,##0.0\x_);\(#,##0.0\x\)"/>
    <numFmt numFmtId="213" formatCode="#,##0.00\x_);\(#,##0.00\x\)"/>
    <numFmt numFmtId="214" formatCode="[$€-2]\ #,##0_);\([$€-2]\ #,##0\)"/>
    <numFmt numFmtId="215" formatCode="[$€-2]\ #,##0.0_);\([$€-2]\ #,##0.0\)"/>
    <numFmt numFmtId="216" formatCode="_([$€-2]* #,##0.00_);_([$€-2]* \(#,##0.00\);_([$€-2]* &quot;-&quot;??_)"/>
    <numFmt numFmtId="217" formatCode="General_)_%"/>
    <numFmt numFmtId="218" formatCode="_(_(#0_)_%;[Red]_(_(\-#0\)_%;[Green]_(_(#0_)_%;_(_(@_)_%"/>
    <numFmt numFmtId="219" formatCode="_(_(_•_ #0_)_%;[Red]_(_(_•_ \-#0\)_%;[Green]_(_(_•_ #0_)_%;_(_(_•_ @_)_%"/>
    <numFmt numFmtId="220" formatCode="_(_(_•_ _•_ #0_)_%;[Red]_(_(_•_ _•_ \-#0\)_%;[Green]_(_(_•_ _•_ #0_)_%;_(_(_•_ _•_ @_)_%"/>
    <numFmt numFmtId="221" formatCode="_(_(_•_ _•_ _•_ #0_)_%;[Red]_(_(_•_ _•_ _•_ \-#0\)_%;[Green]_(_(_•_ _•_ _•_ #0_)_%;_(_(_•_ _•_ _•_ @_)_%"/>
    <numFmt numFmtId="222" formatCode="#,##0\x;\(#,##0\x\)"/>
    <numFmt numFmtId="223" formatCode="0.0\x;\(0.0\x\)"/>
    <numFmt numFmtId="224" formatCode="#,##0.00\x;\(#,##0.00\x\)"/>
    <numFmt numFmtId="225" formatCode="#,##0.000\x;\(#,##0.000\x\)"/>
    <numFmt numFmtId="226" formatCode="0.0_);\(0.0\)"/>
    <numFmt numFmtId="227" formatCode="0%;\(0%\)"/>
    <numFmt numFmtId="228" formatCode="0.00\ \x_);\(0.00\ \x\)"/>
    <numFmt numFmtId="229" formatCode="_(* #,##0_);_(* \(#,##0\);_(* &quot;-&quot;????_);_(@_)"/>
    <numFmt numFmtId="230" formatCode="0__"/>
    <numFmt numFmtId="231" formatCode="h:mmAM/PM"/>
    <numFmt numFmtId="232" formatCode="0&quot; E&quot;"/>
    <numFmt numFmtId="233" formatCode="yyyy"/>
    <numFmt numFmtId="234" formatCode="&quot;$&quot;#,##0.0"/>
    <numFmt numFmtId="235" formatCode="0.0000"/>
    <numFmt numFmtId="236" formatCode="0.0%;\(0.0%\)"/>
    <numFmt numFmtId="237" formatCode="0.00%_);\(0.00%\)"/>
    <numFmt numFmtId="238" formatCode="0.000%_);\(0.000%\)"/>
    <numFmt numFmtId="239" formatCode="_(0_)%;\(0\)%;\ \ ?_)%"/>
    <numFmt numFmtId="240" formatCode="_._._(* 0_)%;_._.* \(0\)%;_._._(* \ ?_)%"/>
    <numFmt numFmtId="241" formatCode="0%_);\(0%\)"/>
    <numFmt numFmtId="242" formatCode="_(* #,##0_)_%;[Red]_(* \(#,##0\)_%;[Green]_(* 0_)_%;_(@_)_%"/>
    <numFmt numFmtId="243" formatCode="_(* #,##0.0%_);[Red]_(* \-#,##0.0%_);[Green]_(* 0.0%_);_(@_)_%"/>
    <numFmt numFmtId="244" formatCode="_(* #,##0.00%_);[Red]_(* \-#,##0.00%_);[Green]_(* 0.00%_);_(@_)_%"/>
    <numFmt numFmtId="245" formatCode="_(* #,##0.000%_);[Red]_(* \-#,##0.000%_);[Green]_(* 0.000%_);_(@_)_%"/>
    <numFmt numFmtId="246" formatCode="_(0.0_)%;\(0.0\)%;\ \ ?_)%"/>
    <numFmt numFmtId="247" formatCode="_._._(* 0.0_)%;_._.* \(0.0\)%;_._._(* \ ?_)%"/>
    <numFmt numFmtId="248" formatCode="_(0.00_)%;\(0.00\)%;\ \ ?_)%"/>
    <numFmt numFmtId="249" formatCode="_._._(* 0.00_)%;_._.* \(0.00\)%;_._._(* \ ?_)%"/>
    <numFmt numFmtId="250" formatCode="_(0.000_)%;\(0.000\)%;\ \ ?_)%"/>
    <numFmt numFmtId="251" formatCode="_._._(* 0.000_)%;_._.* \(0.000\)%;_._._(* \ ?_)%"/>
    <numFmt numFmtId="252" formatCode="_(0.0000_)%;\(0.0000\)%;\ \ ?_)%"/>
    <numFmt numFmtId="253" formatCode="_._._(* 0.0000_)%;_._.* \(0.0000\)%;_._._(* \ ?_)%"/>
    <numFmt numFmtId="254" formatCode="0.0%"/>
    <numFmt numFmtId="255" formatCode="mmmm\ dd\,\ yy"/>
    <numFmt numFmtId="256" formatCode="0.0\x"/>
    <numFmt numFmtId="257" formatCode="_(* #,##0_);_(* \(#,##0\);_(* \ ?_)"/>
    <numFmt numFmtId="258" formatCode="_(* #,##0.0_);_(* \(#,##0.0\);_(* \ ?_)"/>
    <numFmt numFmtId="259" formatCode="_(* #,##0.00_);_(* \(#,##0.00\);_(* \ ?_)"/>
    <numFmt numFmtId="260" formatCode="_(* #,##0.000_);_(* \(#,##0.000\);_(* \ ?_)"/>
    <numFmt numFmtId="261" formatCode="_(&quot;$&quot;* #,##0_);_(&quot;$&quot;* \(#,##0\);_(&quot;$&quot;* \ ?_)"/>
    <numFmt numFmtId="262" formatCode="_(&quot;$&quot;* #,##0.0_);_(&quot;$&quot;* \(#,##0.0\);_(&quot;$&quot;* \ ?_)"/>
    <numFmt numFmtId="263" formatCode="_(&quot;$&quot;* #,##0.00_);_(&quot;$&quot;* \(#,##0.00\);_(&quot;$&quot;* \ ?_)"/>
    <numFmt numFmtId="264" formatCode="_(&quot;$&quot;* #,##0.000_);_(&quot;$&quot;* \(#,##0.000\);_(&quot;$&quot;* \ ?_)"/>
    <numFmt numFmtId="265" formatCode="0000&quot;A&quot;"/>
    <numFmt numFmtId="266" formatCode="0&quot;E&quot;"/>
    <numFmt numFmtId="267" formatCode="0000&quot;E&quot;"/>
    <numFmt numFmtId="268" formatCode="_(* #,##0_);_(* \(#,##0\);_(* &quot;-&quot;??_);_(@_)"/>
  </numFmts>
  <fonts count="106">
    <font>
      <sz val="12"/>
      <name val="Arial MT"/>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b/>
      <sz val="12"/>
      <color indexed="10"/>
      <name val="Arial MT"/>
    </font>
    <font>
      <sz val="10"/>
      <color indexed="10"/>
      <name val="Arial MT"/>
    </font>
    <font>
      <sz val="12"/>
      <name val="Times New Roman"/>
      <family val="1"/>
    </font>
    <font>
      <b/>
      <sz val="14"/>
      <name val="Arial"/>
      <family val="2"/>
    </font>
    <font>
      <sz val="10"/>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b/>
      <sz val="10"/>
      <name val="Arial Narrow"/>
      <family val="2"/>
    </font>
    <font>
      <sz val="10"/>
      <name val="C Helvetica Condensed"/>
    </font>
    <font>
      <sz val="9"/>
      <name val="Arial"/>
      <family val="2"/>
    </font>
    <font>
      <sz val="10"/>
      <color indexed="12"/>
      <name val="Arial"/>
      <family val="2"/>
    </font>
    <font>
      <sz val="10"/>
      <color indexed="12"/>
      <name val="Times New Roman"/>
      <family val="1"/>
    </font>
    <font>
      <sz val="10"/>
      <name val="Times New Roman"/>
      <family val="1"/>
    </font>
    <font>
      <b/>
      <sz val="10"/>
      <color indexed="8"/>
      <name val="Times New Roman"/>
      <family val="1"/>
    </font>
    <font>
      <sz val="8"/>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theme="0"/>
      <name val="Arial MT"/>
    </font>
    <font>
      <b/>
      <sz val="11"/>
      <color theme="0"/>
      <name val="Calibri"/>
      <family val="2"/>
      <scheme val="minor"/>
    </font>
    <font>
      <b/>
      <sz val="11"/>
      <color theme="1"/>
      <name val="Calibri"/>
      <family val="2"/>
      <scheme val="minor"/>
    </font>
    <font>
      <b/>
      <sz val="10"/>
      <color theme="2" tint="-0.89999084444715716"/>
      <name val="Arial MT"/>
    </font>
    <font>
      <b/>
      <sz val="11"/>
      <color theme="2" tint="-0.89999084444715716"/>
      <name val="Calibri"/>
      <family val="2"/>
      <scheme val="minor"/>
    </font>
    <font>
      <sz val="10"/>
      <color theme="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
      <patternFill patternType="solid">
        <fgColor theme="9" tint="0.59999389629810485"/>
        <bgColor indexed="64"/>
      </patternFill>
    </fill>
    <fill>
      <patternFill patternType="solid">
        <fgColor rgb="FF00B0F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right style="thin">
        <color indexed="64"/>
      </right>
      <top/>
      <bottom style="thin">
        <color indexed="64"/>
      </bottom>
      <diagonal/>
    </border>
  </borders>
  <cellStyleXfs count="365">
    <xf numFmtId="167"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vertical="top"/>
    </xf>
    <xf numFmtId="0" fontId="7" fillId="0" borderId="0"/>
    <xf numFmtId="0" fontId="18" fillId="23" borderId="7" applyNumberFormat="0" applyFont="0" applyAlignment="0" applyProtection="0"/>
    <xf numFmtId="0" fontId="19" fillId="20" borderId="8" applyNumberFormat="0" applyAlignment="0" applyProtection="0"/>
    <xf numFmtId="9" fontId="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7" fillId="0" borderId="0">
      <alignment vertical="top"/>
    </xf>
    <xf numFmtId="0" fontId="35" fillId="0" borderId="0"/>
    <xf numFmtId="0" fontId="17" fillId="0" borderId="0">
      <alignment vertical="top"/>
    </xf>
    <xf numFmtId="0" fontId="35" fillId="0" borderId="0"/>
    <xf numFmtId="167" fontId="18" fillId="0" borderId="0" applyProtection="0"/>
    <xf numFmtId="44" fontId="35" fillId="0" borderId="0" applyFont="0" applyFill="0" applyBorder="0" applyAlignment="0" applyProtection="0"/>
    <xf numFmtId="43" fontId="35" fillId="0" borderId="0" applyFont="0" applyFill="0" applyBorder="0" applyAlignment="0" applyProtection="0"/>
    <xf numFmtId="0" fontId="35" fillId="0" borderId="0"/>
    <xf numFmtId="171" fontId="42" fillId="0" borderId="0" applyFont="0" applyFill="0" applyBorder="0" applyAlignment="0" applyProtection="0"/>
    <xf numFmtId="172"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177" fontId="7" fillId="29" borderId="0" applyNumberFormat="0" applyFill="0" applyBorder="0" applyAlignment="0" applyProtection="0">
      <alignment horizontal="right" vertical="center"/>
    </xf>
    <xf numFmtId="177" fontId="44" fillId="0" borderId="0" applyNumberFormat="0" applyFill="0" applyBorder="0" applyAlignment="0" applyProtection="0"/>
    <xf numFmtId="0" fontId="7" fillId="0" borderId="10" applyNumberFormat="0" applyFont="0" applyFill="0" applyAlignment="0" applyProtection="0"/>
    <xf numFmtId="178" fontId="33" fillId="0" borderId="0" applyFont="0" applyFill="0" applyBorder="0" applyAlignment="0" applyProtection="0"/>
    <xf numFmtId="179" fontId="42" fillId="0" borderId="0" applyFont="0" applyFill="0" applyBorder="0" applyProtection="0">
      <alignment horizontal="left"/>
    </xf>
    <xf numFmtId="180" fontId="42" fillId="0" borderId="0" applyFont="0" applyFill="0" applyBorder="0" applyProtection="0">
      <alignment horizontal="left"/>
    </xf>
    <xf numFmtId="181" fontId="42" fillId="0" borderId="0" applyFont="0" applyFill="0" applyBorder="0" applyProtection="0">
      <alignment horizontal="left"/>
    </xf>
    <xf numFmtId="37" fontId="45" fillId="0" borderId="0" applyFont="0" applyFill="0" applyBorder="0" applyAlignment="0" applyProtection="0">
      <alignment vertical="center"/>
      <protection locked="0"/>
    </xf>
    <xf numFmtId="182" fontId="46" fillId="0" borderId="0" applyFont="0" applyFill="0" applyBorder="0" applyAlignment="0" applyProtection="0"/>
    <xf numFmtId="0" fontId="47" fillId="0" borderId="0"/>
    <xf numFmtId="0" fontId="47" fillId="0" borderId="0"/>
    <xf numFmtId="167" fontId="48" fillId="0" borderId="0" applyFill="0"/>
    <xf numFmtId="167" fontId="48" fillId="0" borderId="0">
      <alignment horizontal="center"/>
    </xf>
    <xf numFmtId="0" fontId="48" fillId="0" borderId="0" applyFill="0">
      <alignment horizontal="center"/>
    </xf>
    <xf numFmtId="167" fontId="34" fillId="0" borderId="26" applyFill="0"/>
    <xf numFmtId="0" fontId="35" fillId="0" borderId="0" applyFont="0" applyAlignment="0"/>
    <xf numFmtId="0" fontId="49" fillId="0" borderId="0" applyFill="0">
      <alignment vertical="top"/>
    </xf>
    <xf numFmtId="0" fontId="34" fillId="0" borderId="0" applyFill="0">
      <alignment horizontal="left" vertical="top"/>
    </xf>
    <xf numFmtId="167" fontId="25" fillId="0" borderId="21" applyFill="0"/>
    <xf numFmtId="0" fontId="35" fillId="0" borderId="0" applyNumberFormat="0" applyFont="0" applyAlignment="0"/>
    <xf numFmtId="0" fontId="49" fillId="0" borderId="0" applyFill="0">
      <alignment wrapText="1"/>
    </xf>
    <xf numFmtId="0" fontId="34" fillId="0" borderId="0" applyFill="0">
      <alignment horizontal="left" vertical="top" wrapText="1"/>
    </xf>
    <xf numFmtId="167" fontId="50" fillId="0" borderId="0" applyFill="0"/>
    <xf numFmtId="0" fontId="51" fillId="0" borderId="0" applyNumberFormat="0" applyFont="0" applyAlignment="0">
      <alignment horizontal="center"/>
    </xf>
    <xf numFmtId="0" fontId="52" fillId="0" borderId="0" applyFill="0">
      <alignment vertical="top" wrapText="1"/>
    </xf>
    <xf numFmtId="0" fontId="25" fillId="0" borderId="0" applyFill="0">
      <alignment horizontal="left" vertical="top" wrapText="1"/>
    </xf>
    <xf numFmtId="167" fontId="35" fillId="0" borderId="0" applyFill="0"/>
    <xf numFmtId="0" fontId="51" fillId="0" borderId="0" applyNumberFormat="0" applyFont="0" applyAlignment="0">
      <alignment horizontal="center"/>
    </xf>
    <xf numFmtId="0" fontId="53" fillId="0" borderId="0" applyFill="0">
      <alignment vertical="center" wrapText="1"/>
    </xf>
    <xf numFmtId="0" fontId="23" fillId="0" borderId="0">
      <alignment horizontal="left" vertical="center" wrapText="1"/>
    </xf>
    <xf numFmtId="167" fontId="43" fillId="0" borderId="0" applyFill="0"/>
    <xf numFmtId="0" fontId="51" fillId="0" borderId="0" applyNumberFormat="0" applyFont="0" applyAlignment="0">
      <alignment horizontal="center"/>
    </xf>
    <xf numFmtId="0" fontId="54" fillId="0" borderId="0" applyFill="0">
      <alignment horizontal="center" vertical="center" wrapText="1"/>
    </xf>
    <xf numFmtId="0" fontId="7" fillId="0" borderId="0" applyFill="0">
      <alignment horizontal="center" vertical="center" wrapText="1"/>
    </xf>
    <xf numFmtId="167" fontId="55" fillId="0" borderId="0" applyFill="0"/>
    <xf numFmtId="0" fontId="51" fillId="0" borderId="0" applyNumberFormat="0" applyFont="0" applyAlignment="0">
      <alignment horizontal="center"/>
    </xf>
    <xf numFmtId="0" fontId="56" fillId="0" borderId="0" applyFill="0">
      <alignment horizontal="center" vertical="center" wrapText="1"/>
    </xf>
    <xf numFmtId="0" fontId="57" fillId="0" borderId="0" applyFill="0">
      <alignment horizontal="center" vertical="center" wrapText="1"/>
    </xf>
    <xf numFmtId="167" fontId="58" fillId="0" borderId="0" applyFill="0"/>
    <xf numFmtId="0" fontId="51" fillId="0" borderId="0" applyNumberFormat="0" applyFont="0" applyAlignment="0">
      <alignment horizontal="center"/>
    </xf>
    <xf numFmtId="0" fontId="59" fillId="0" borderId="0">
      <alignment horizontal="center" wrapText="1"/>
    </xf>
    <xf numFmtId="0" fontId="55" fillId="0" borderId="0" applyFill="0">
      <alignment horizontal="center" wrapText="1"/>
    </xf>
    <xf numFmtId="183" fontId="60" fillId="0" borderId="0" applyFont="0" applyFill="0" applyBorder="0" applyAlignment="0" applyProtection="0">
      <protection locked="0"/>
    </xf>
    <xf numFmtId="184" fontId="60" fillId="0" borderId="0" applyFont="0" applyFill="0" applyBorder="0" applyAlignment="0" applyProtection="0">
      <protection locked="0"/>
    </xf>
    <xf numFmtId="39" fontId="7" fillId="0" borderId="0" applyFont="0" applyFill="0" applyBorder="0" applyAlignment="0" applyProtection="0"/>
    <xf numFmtId="185" fontId="61" fillId="0" borderId="0" applyFont="0" applyFill="0" applyBorder="0" applyAlignment="0" applyProtection="0"/>
    <xf numFmtId="186" fontId="46" fillId="0" borderId="0" applyFont="0" applyFill="0" applyBorder="0" applyAlignment="0" applyProtection="0"/>
    <xf numFmtId="0" fontId="7" fillId="0" borderId="10" applyNumberFormat="0" applyFont="0" applyFill="0" applyBorder="0" applyProtection="0">
      <alignment horizontal="centerContinuous" vertical="center"/>
    </xf>
    <xf numFmtId="0" fontId="62" fillId="0" borderId="0" applyFill="0" applyBorder="0" applyProtection="0">
      <alignment horizontal="center"/>
      <protection locked="0"/>
    </xf>
    <xf numFmtId="0" fontId="3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7" fontId="42" fillId="0" borderId="0" applyFont="0" applyFill="0" applyBorder="0" applyAlignment="0" applyProtection="0"/>
    <xf numFmtId="188" fontId="42" fillId="0" borderId="0" applyFont="0" applyFill="0" applyBorder="0" applyAlignment="0" applyProtection="0"/>
    <xf numFmtId="189" fontId="42" fillId="0" borderId="0" applyFont="0" applyFill="0" applyBorder="0" applyAlignment="0" applyProtection="0"/>
    <xf numFmtId="190" fontId="64" fillId="0" borderId="0" applyFont="0" applyFill="0" applyBorder="0" applyAlignment="0" applyProtection="0"/>
    <xf numFmtId="191" fontId="65" fillId="0" borderId="0" applyFont="0" applyFill="0" applyBorder="0" applyAlignment="0" applyProtection="0"/>
    <xf numFmtId="192" fontId="65" fillId="0" borderId="0" applyFont="0" applyFill="0" applyBorder="0" applyAlignment="0" applyProtection="0"/>
    <xf numFmtId="193" fontId="50" fillId="0" borderId="0" applyFont="0" applyFill="0" applyBorder="0" applyAlignment="0" applyProtection="0">
      <protection locked="0"/>
    </xf>
    <xf numFmtId="43" fontId="7" fillId="0" borderId="0" applyFont="0" applyFill="0" applyBorder="0" applyAlignment="0" applyProtection="0"/>
    <xf numFmtId="43" fontId="7" fillId="0" borderId="0" applyFont="0" applyFill="0" applyBorder="0" applyAlignment="0" applyProtection="0"/>
    <xf numFmtId="37" fontId="66" fillId="0" borderId="0" applyFill="0" applyBorder="0" applyAlignment="0" applyProtection="0"/>
    <xf numFmtId="3" fontId="35" fillId="0" borderId="0" applyFont="0" applyFill="0" applyBorder="0" applyAlignment="0" applyProtection="0"/>
    <xf numFmtId="0" fontId="34" fillId="0" borderId="0" applyFill="0" applyBorder="0" applyAlignment="0" applyProtection="0">
      <protection locked="0"/>
    </xf>
    <xf numFmtId="194" fontId="42" fillId="0" borderId="0" applyFont="0" applyFill="0" applyBorder="0" applyAlignment="0" applyProtection="0"/>
    <xf numFmtId="195" fontId="42" fillId="0" borderId="0" applyFont="0" applyFill="0" applyBorder="0" applyAlignment="0" applyProtection="0"/>
    <xf numFmtId="196" fontId="42" fillId="0" borderId="0" applyFont="0" applyFill="0" applyBorder="0" applyAlignment="0" applyProtection="0"/>
    <xf numFmtId="197" fontId="65" fillId="0" borderId="0" applyFont="0" applyFill="0" applyBorder="0" applyAlignment="0" applyProtection="0"/>
    <xf numFmtId="198" fontId="65" fillId="0" borderId="0" applyFont="0" applyFill="0" applyBorder="0" applyAlignment="0" applyProtection="0"/>
    <xf numFmtId="199" fontId="65" fillId="0" borderId="0" applyFont="0" applyFill="0" applyBorder="0" applyAlignment="0" applyProtection="0"/>
    <xf numFmtId="200" fontId="50" fillId="0" borderId="0" applyFont="0" applyFill="0" applyBorder="0" applyAlignment="0" applyProtection="0">
      <protection locked="0"/>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66" fillId="0" borderId="0" applyFill="0" applyBorder="0" applyAlignment="0" applyProtection="0"/>
    <xf numFmtId="5" fontId="35" fillId="0" borderId="0" applyFont="0" applyFill="0" applyBorder="0" applyAlignment="0" applyProtection="0"/>
    <xf numFmtId="5" fontId="7" fillId="0" borderId="0" applyFont="0" applyFill="0" applyBorder="0" applyAlignment="0" applyProtection="0"/>
    <xf numFmtId="201" fontId="46" fillId="0" borderId="0" applyFont="0" applyFill="0" applyBorder="0" applyAlignment="0" applyProtection="0"/>
    <xf numFmtId="202" fontId="7" fillId="0" borderId="0" applyFont="0" applyFill="0" applyBorder="0" applyAlignment="0" applyProtection="0"/>
    <xf numFmtId="203" fontId="60" fillId="0" borderId="0" applyFont="0" applyFill="0" applyBorder="0" applyAlignment="0" applyProtection="0">
      <protection locked="0"/>
    </xf>
    <xf numFmtId="7" fontId="48" fillId="0" borderId="0" applyFont="0" applyFill="0" applyBorder="0" applyAlignment="0" applyProtection="0"/>
    <xf numFmtId="204" fontId="61" fillId="0" borderId="0" applyFont="0" applyFill="0" applyBorder="0" applyAlignment="0" applyProtection="0"/>
    <xf numFmtId="205" fontId="67" fillId="0" borderId="0" applyFont="0" applyFill="0" applyBorder="0" applyAlignment="0" applyProtection="0"/>
    <xf numFmtId="0" fontId="68" fillId="30" borderId="27" applyNumberFormat="0" applyFont="0" applyFill="0" applyAlignment="0" applyProtection="0">
      <alignment horizontal="left" indent="1"/>
    </xf>
    <xf numFmtId="14" fontId="35" fillId="0" borderId="0" applyFont="0" applyFill="0" applyBorder="0" applyAlignment="0" applyProtection="0"/>
    <xf numFmtId="206" fontId="42" fillId="0" borderId="0" applyFont="0" applyFill="0" applyBorder="0" applyProtection="0"/>
    <xf numFmtId="207" fontId="42" fillId="0" borderId="0" applyFont="0" applyFill="0" applyBorder="0" applyProtection="0"/>
    <xf numFmtId="208" fontId="42" fillId="0" borderId="0" applyFont="0" applyFill="0" applyBorder="0" applyAlignment="0" applyProtection="0"/>
    <xf numFmtId="209" fontId="42" fillId="0" borderId="0" applyFont="0" applyFill="0" applyBorder="0" applyAlignment="0" applyProtection="0"/>
    <xf numFmtId="210" fontId="42" fillId="0" borderId="0" applyFont="0" applyFill="0" applyBorder="0" applyAlignment="0" applyProtection="0"/>
    <xf numFmtId="211" fontId="69" fillId="0" borderId="0" applyFont="0" applyFill="0" applyBorder="0" applyAlignment="0" applyProtection="0"/>
    <xf numFmtId="5" fontId="70" fillId="0" borderId="0" applyBorder="0"/>
    <xf numFmtId="202" fontId="70" fillId="0" borderId="0" applyBorder="0"/>
    <xf numFmtId="7" fontId="70" fillId="0" borderId="0" applyBorder="0"/>
    <xf numFmtId="37" fontId="70" fillId="0" borderId="0" applyBorder="0"/>
    <xf numFmtId="183" fontId="70" fillId="0" borderId="0" applyBorder="0"/>
    <xf numFmtId="212" fontId="70" fillId="0" borderId="0" applyBorder="0"/>
    <xf numFmtId="39" fontId="70" fillId="0" borderId="0" applyBorder="0"/>
    <xf numFmtId="213" fontId="70" fillId="0" borderId="0" applyBorder="0"/>
    <xf numFmtId="7" fontId="35" fillId="0" borderId="0" applyFont="0" applyFill="0" applyBorder="0" applyAlignment="0" applyProtection="0"/>
    <xf numFmtId="214" fontId="46" fillId="0" borderId="0" applyFont="0" applyFill="0" applyBorder="0" applyAlignment="0" applyProtection="0"/>
    <xf numFmtId="215" fontId="46" fillId="0" borderId="0" applyFont="0" applyFill="0" applyAlignment="0" applyProtection="0"/>
    <xf numFmtId="214" fontId="46" fillId="0" borderId="0" applyFont="0" applyFill="0" applyBorder="0" applyAlignment="0" applyProtection="0"/>
    <xf numFmtId="216" fontId="48" fillId="0" borderId="0" applyFont="0" applyFill="0" applyBorder="0" applyAlignment="0" applyProtection="0"/>
    <xf numFmtId="2" fontId="35" fillId="0" borderId="0" applyFont="0" applyFill="0" applyBorder="0" applyAlignment="0" applyProtection="0"/>
    <xf numFmtId="0" fontId="71" fillId="0" borderId="0"/>
    <xf numFmtId="183" fontId="72" fillId="0" borderId="0" applyNumberFormat="0" applyFill="0" applyBorder="0" applyAlignment="0" applyProtection="0"/>
    <xf numFmtId="0" fontId="48" fillId="0" borderId="0" applyFont="0" applyFill="0" applyBorder="0" applyAlignment="0" applyProtection="0"/>
    <xf numFmtId="0" fontId="42" fillId="0" borderId="0" applyFont="0" applyFill="0" applyBorder="0" applyProtection="0">
      <alignment horizontal="center" wrapText="1"/>
    </xf>
    <xf numFmtId="217" fontId="42" fillId="0" borderId="0" applyFont="0" applyFill="0" applyBorder="0" applyProtection="0">
      <alignment horizontal="right"/>
    </xf>
    <xf numFmtId="0" fontId="72" fillId="0" borderId="0" applyNumberFormat="0" applyFill="0" applyBorder="0" applyAlignment="0" applyProtection="0"/>
    <xf numFmtId="0" fontId="73" fillId="31" borderId="0" applyNumberFormat="0" applyFill="0" applyBorder="0" applyAlignment="0" applyProtection="0"/>
    <xf numFmtId="0" fontId="25" fillId="0" borderId="28" applyNumberFormat="0" applyAlignment="0" applyProtection="0">
      <alignment horizontal="left" vertical="center"/>
    </xf>
    <xf numFmtId="0" fontId="25" fillId="0" borderId="12">
      <alignment horizontal="left" vertical="center"/>
    </xf>
    <xf numFmtId="14" fontId="37" fillId="32" borderId="18">
      <alignment horizontal="center" vertical="center" wrapText="1"/>
    </xf>
    <xf numFmtId="0" fontId="62" fillId="0" borderId="0" applyFill="0" applyAlignment="0" applyProtection="0">
      <protection locked="0"/>
    </xf>
    <xf numFmtId="0" fontId="62" fillId="0" borderId="10" applyFill="0" applyAlignment="0" applyProtection="0">
      <protection locked="0"/>
    </xf>
    <xf numFmtId="0" fontId="74" fillId="0" borderId="18"/>
    <xf numFmtId="0" fontId="75" fillId="0" borderId="0"/>
    <xf numFmtId="0" fontId="76" fillId="0" borderId="10" applyNumberFormat="0" applyFill="0" applyAlignment="0" applyProtection="0"/>
    <xf numFmtId="0" fontId="69" fillId="33" borderId="0" applyNumberFormat="0" applyFont="0" applyBorder="0" applyAlignment="0" applyProtection="0"/>
    <xf numFmtId="0" fontId="77" fillId="34" borderId="13" applyNumberFormat="0" applyAlignment="0" applyProtection="0"/>
    <xf numFmtId="218" fontId="42" fillId="0" borderId="0" applyFont="0" applyFill="0" applyBorder="0" applyProtection="0">
      <alignment horizontal="left"/>
    </xf>
    <xf numFmtId="219" fontId="42" fillId="0" borderId="0" applyFont="0" applyFill="0" applyBorder="0" applyProtection="0">
      <alignment horizontal="left"/>
    </xf>
    <xf numFmtId="220" fontId="42" fillId="0" borderId="0" applyFont="0" applyFill="0" applyBorder="0" applyProtection="0">
      <alignment horizontal="left"/>
    </xf>
    <xf numFmtId="221" fontId="42" fillId="0" borderId="0" applyFont="0" applyFill="0" applyBorder="0" applyProtection="0">
      <alignment horizontal="left"/>
    </xf>
    <xf numFmtId="10" fontId="48" fillId="35" borderId="13" applyNumberFormat="0" applyBorder="0" applyAlignment="0" applyProtection="0"/>
    <xf numFmtId="5" fontId="78" fillId="0" borderId="0" applyBorder="0"/>
    <xf numFmtId="202" fontId="78" fillId="0" borderId="0" applyBorder="0"/>
    <xf numFmtId="7" fontId="78" fillId="0" borderId="0" applyBorder="0"/>
    <xf numFmtId="37" fontId="78" fillId="0" borderId="0" applyBorder="0"/>
    <xf numFmtId="183" fontId="78" fillId="0" borderId="0" applyBorder="0"/>
    <xf numFmtId="212" fontId="78" fillId="0" borderId="0" applyBorder="0"/>
    <xf numFmtId="39" fontId="78" fillId="0" borderId="0" applyBorder="0"/>
    <xf numFmtId="213" fontId="78" fillId="0" borderId="0" applyBorder="0"/>
    <xf numFmtId="0" fontId="69" fillId="0" borderId="14" applyNumberFormat="0" applyFont="0" applyFill="0" applyAlignment="0" applyProtection="0"/>
    <xf numFmtId="0" fontId="79" fillId="0" borderId="0"/>
    <xf numFmtId="222"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5" fontId="7" fillId="0" borderId="0" applyFont="0" applyFill="0" applyBorder="0" applyAlignment="0" applyProtection="0"/>
    <xf numFmtId="0" fontId="35" fillId="0" borderId="0" applyFont="0" applyFill="0" applyBorder="0" applyAlignment="0" applyProtection="0">
      <alignment horizontal="right"/>
    </xf>
    <xf numFmtId="226" fontId="7" fillId="0" borderId="0" applyFont="0" applyFill="0" applyBorder="0" applyAlignment="0" applyProtection="0"/>
    <xf numFmtId="37" fontId="80" fillId="0" borderId="0"/>
    <xf numFmtId="0" fontId="46" fillId="0" borderId="0"/>
    <xf numFmtId="0" fontId="7" fillId="0" borderId="0"/>
    <xf numFmtId="0" fontId="7" fillId="0" borderId="0"/>
    <xf numFmtId="0" fontId="7" fillId="0" borderId="0"/>
    <xf numFmtId="0" fontId="7" fillId="0" borderId="0"/>
    <xf numFmtId="0" fontId="33" fillId="36" borderId="0" applyNumberFormat="0" applyFont="0" applyBorder="0" applyAlignment="0"/>
    <xf numFmtId="227" fontId="7" fillId="0" borderId="0" applyFont="0" applyFill="0" applyBorder="0" applyAlignment="0" applyProtection="0"/>
    <xf numFmtId="228" fontId="81" fillId="0" borderId="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9" fontId="35" fillId="0" borderId="0"/>
    <xf numFmtId="230" fontId="46" fillId="0" borderId="0"/>
    <xf numFmtId="230" fontId="46" fillId="0" borderId="0"/>
    <xf numFmtId="228" fontId="81" fillId="0" borderId="0"/>
    <xf numFmtId="0" fontId="46" fillId="0" borderId="0"/>
    <xf numFmtId="228" fontId="66" fillId="0" borderId="0"/>
    <xf numFmtId="229" fontId="35" fillId="0" borderId="0"/>
    <xf numFmtId="230" fontId="46" fillId="0" borderId="0"/>
    <xf numFmtId="230" fontId="46" fillId="0" borderId="0"/>
    <xf numFmtId="0" fontId="46" fillId="0" borderId="0"/>
    <xf numFmtId="0" fontId="46" fillId="0" borderId="0"/>
    <xf numFmtId="231" fontId="46" fillId="0" borderId="0"/>
    <xf numFmtId="166" fontId="46" fillId="0" borderId="0"/>
    <xf numFmtId="232" fontId="46" fillId="0" borderId="0"/>
    <xf numFmtId="231" fontId="46" fillId="0" borderId="0"/>
    <xf numFmtId="166" fontId="46" fillId="0" borderId="0"/>
    <xf numFmtId="233" fontId="46" fillId="0" borderId="0"/>
    <xf numFmtId="233" fontId="46" fillId="0" borderId="0"/>
    <xf numFmtId="234" fontId="46" fillId="0" borderId="0"/>
    <xf numFmtId="232" fontId="46" fillId="0" borderId="0"/>
    <xf numFmtId="235" fontId="46" fillId="0" borderId="0"/>
    <xf numFmtId="234" fontId="46" fillId="0" borderId="0"/>
    <xf numFmtId="234" fontId="46" fillId="0" borderId="0"/>
    <xf numFmtId="0" fontId="46" fillId="0" borderId="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8" fontId="81" fillId="0" borderId="0"/>
    <xf numFmtId="228" fontId="81" fillId="0" borderId="0"/>
    <xf numFmtId="227" fontId="7" fillId="0" borderId="0" applyFont="0" applyFill="0" applyBorder="0" applyAlignment="0" applyProtection="0"/>
    <xf numFmtId="228" fontId="81" fillId="0" borderId="0"/>
    <xf numFmtId="228" fontId="81" fillId="0" borderId="0"/>
    <xf numFmtId="231" fontId="46" fillId="0" borderId="0"/>
    <xf numFmtId="166" fontId="46" fillId="0" borderId="0"/>
    <xf numFmtId="232" fontId="46" fillId="0" borderId="0"/>
    <xf numFmtId="231" fontId="46" fillId="0" borderId="0"/>
    <xf numFmtId="166" fontId="46" fillId="0" borderId="0"/>
    <xf numFmtId="233" fontId="46" fillId="0" borderId="0"/>
    <xf numFmtId="233" fontId="46" fillId="0" borderId="0"/>
    <xf numFmtId="234" fontId="46" fillId="0" borderId="0"/>
    <xf numFmtId="232" fontId="46" fillId="0" borderId="0"/>
    <xf numFmtId="235" fontId="46" fillId="0" borderId="0"/>
    <xf numFmtId="234" fontId="46" fillId="0" borderId="0"/>
    <xf numFmtId="234" fontId="46" fillId="0" borderId="0"/>
    <xf numFmtId="236" fontId="43" fillId="27" borderId="0" applyFont="0" applyFill="0" applyBorder="0" applyAlignment="0" applyProtection="0"/>
    <xf numFmtId="237" fontId="43" fillId="27" borderId="0" applyFont="0" applyFill="0" applyBorder="0" applyAlignment="0" applyProtection="0"/>
    <xf numFmtId="238" fontId="7" fillId="0" borderId="0" applyFont="0" applyFill="0" applyBorder="0" applyAlignment="0" applyProtection="0"/>
    <xf numFmtId="239" fontId="65" fillId="0" borderId="0" applyFont="0" applyFill="0" applyBorder="0" applyAlignment="0" applyProtection="0"/>
    <xf numFmtId="240" fontId="64" fillId="0" borderId="0" applyFont="0" applyFill="0" applyBorder="0" applyAlignment="0" applyProtection="0"/>
    <xf numFmtId="241" fontId="35" fillId="0" borderId="0" applyFont="0" applyFill="0" applyBorder="0" applyAlignment="0" applyProtection="0"/>
    <xf numFmtId="242" fontId="42" fillId="0" borderId="0" applyFont="0" applyFill="0" applyBorder="0" applyAlignment="0" applyProtection="0"/>
    <xf numFmtId="243" fontId="42" fillId="0" borderId="0" applyFont="0" applyFill="0" applyBorder="0" applyAlignment="0" applyProtection="0"/>
    <xf numFmtId="244" fontId="42" fillId="0" borderId="0" applyFont="0" applyFill="0" applyBorder="0" applyAlignment="0" applyProtection="0"/>
    <xf numFmtId="245" fontId="42" fillId="0" borderId="0" applyFont="0" applyFill="0" applyBorder="0" applyAlignment="0" applyProtection="0"/>
    <xf numFmtId="246" fontId="65" fillId="0" borderId="0" applyFont="0" applyFill="0" applyBorder="0" applyAlignment="0" applyProtection="0"/>
    <xf numFmtId="247" fontId="64" fillId="0" borderId="0" applyFont="0" applyFill="0" applyBorder="0" applyAlignment="0" applyProtection="0"/>
    <xf numFmtId="248" fontId="65" fillId="0" borderId="0" applyFont="0" applyFill="0" applyBorder="0" applyAlignment="0" applyProtection="0"/>
    <xf numFmtId="249" fontId="64" fillId="0" borderId="0" applyFont="0" applyFill="0" applyBorder="0" applyAlignment="0" applyProtection="0"/>
    <xf numFmtId="250" fontId="65" fillId="0" borderId="0" applyFont="0" applyFill="0" applyBorder="0" applyAlignment="0" applyProtection="0"/>
    <xf numFmtId="251" fontId="64" fillId="0" borderId="0" applyFont="0" applyFill="0" applyBorder="0" applyAlignment="0" applyProtection="0"/>
    <xf numFmtId="252" fontId="50" fillId="0" borderId="0" applyFont="0" applyFill="0" applyBorder="0" applyAlignment="0" applyProtection="0">
      <protection locked="0"/>
    </xf>
    <xf numFmtId="253" fontId="6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7" fontId="66" fillId="0" borderId="0" applyFill="0" applyBorder="0" applyAlignment="0" applyProtection="0"/>
    <xf numFmtId="9" fontId="70" fillId="0" borderId="0" applyBorder="0"/>
    <xf numFmtId="254" fontId="70" fillId="0" borderId="0" applyBorder="0"/>
    <xf numFmtId="10" fontId="70" fillId="0" borderId="0" applyBorder="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3" fontId="35" fillId="0" borderId="0">
      <alignment horizontal="left" vertical="top"/>
    </xf>
    <xf numFmtId="0" fontId="82" fillId="0" borderId="18">
      <alignment horizontal="center"/>
    </xf>
    <xf numFmtId="3" fontId="8" fillId="0" borderId="0" applyFont="0" applyFill="0" applyBorder="0" applyAlignment="0" applyProtection="0"/>
    <xf numFmtId="0" fontId="8" fillId="37" borderId="0" applyNumberFormat="0" applyFont="0" applyBorder="0" applyAlignment="0" applyProtection="0"/>
    <xf numFmtId="3" fontId="35" fillId="0" borderId="0">
      <alignment horizontal="right" vertical="top"/>
    </xf>
    <xf numFmtId="41" fontId="23" fillId="38" borderId="15" applyFill="0"/>
    <xf numFmtId="0" fontId="83" fillId="0" borderId="0">
      <alignment horizontal="left" indent="7"/>
    </xf>
    <xf numFmtId="41" fontId="23" fillId="0" borderId="15" applyFill="0">
      <alignment horizontal="left" indent="2"/>
    </xf>
    <xf numFmtId="167" fontId="62" fillId="0" borderId="10" applyFill="0">
      <alignment horizontal="right"/>
    </xf>
    <xf numFmtId="0" fontId="37" fillId="0" borderId="13" applyNumberFormat="0" applyFont="0" applyBorder="0">
      <alignment horizontal="right"/>
    </xf>
    <xf numFmtId="0" fontId="84" fillId="0" borderId="0" applyFill="0"/>
    <xf numFmtId="0" fontId="25" fillId="0" borderId="0" applyFill="0"/>
    <xf numFmtId="4" fontId="62" fillId="0" borderId="10" applyFill="0"/>
    <xf numFmtId="0" fontId="35" fillId="0" borderId="0" applyNumberFormat="0" applyFont="0" applyBorder="0" applyAlignment="0"/>
    <xf numFmtId="0" fontId="52" fillId="0" borderId="0" applyFill="0">
      <alignment horizontal="left" indent="1"/>
    </xf>
    <xf numFmtId="0" fontId="85" fillId="0" borderId="0" applyFill="0">
      <alignment horizontal="left" indent="1"/>
    </xf>
    <xf numFmtId="4" fontId="43" fillId="0" borderId="0" applyFill="0"/>
    <xf numFmtId="0" fontId="35" fillId="0" borderId="0" applyNumberFormat="0" applyFont="0" applyFill="0" applyBorder="0" applyAlignment="0"/>
    <xf numFmtId="0" fontId="52" fillId="0" borderId="0" applyFill="0">
      <alignment horizontal="left" indent="2"/>
    </xf>
    <xf numFmtId="0" fontId="25" fillId="0" borderId="0" applyFill="0">
      <alignment horizontal="left" indent="2"/>
    </xf>
    <xf numFmtId="4" fontId="43" fillId="0" borderId="0" applyFill="0"/>
    <xf numFmtId="0" fontId="35" fillId="0" borderId="0" applyNumberFormat="0" applyFont="0" applyBorder="0" applyAlignment="0"/>
    <xf numFmtId="0" fontId="86" fillId="0" borderId="0">
      <alignment horizontal="left" indent="3"/>
    </xf>
    <xf numFmtId="0" fontId="87" fillId="0" borderId="0" applyFill="0">
      <alignment horizontal="left" indent="3"/>
    </xf>
    <xf numFmtId="4" fontId="43" fillId="0" borderId="0" applyFill="0"/>
    <xf numFmtId="0" fontId="35" fillId="0" borderId="0" applyNumberFormat="0" applyFont="0" applyBorder="0" applyAlignment="0"/>
    <xf numFmtId="0" fontId="54" fillId="0" borderId="0">
      <alignment horizontal="left" indent="4"/>
    </xf>
    <xf numFmtId="0" fontId="7" fillId="0" borderId="0" applyFill="0">
      <alignment horizontal="left" indent="4"/>
    </xf>
    <xf numFmtId="4" fontId="55" fillId="0" borderId="0" applyFill="0"/>
    <xf numFmtId="0" fontId="35" fillId="0" borderId="0" applyNumberFormat="0" applyFont="0" applyBorder="0" applyAlignment="0"/>
    <xf numFmtId="0" fontId="56" fillId="0" borderId="0">
      <alignment horizontal="left" indent="5"/>
    </xf>
    <xf numFmtId="0" fontId="57" fillId="0" borderId="0" applyFill="0">
      <alignment horizontal="left" indent="5"/>
    </xf>
    <xf numFmtId="4" fontId="58" fillId="0" borderId="0" applyFill="0"/>
    <xf numFmtId="0" fontId="35" fillId="0" borderId="0" applyNumberFormat="0" applyFont="0" applyFill="0" applyBorder="0" applyAlignment="0"/>
    <xf numFmtId="0" fontId="59" fillId="0" borderId="0" applyFill="0">
      <alignment horizontal="left" indent="6"/>
    </xf>
    <xf numFmtId="0" fontId="55" fillId="0" borderId="0" applyFill="0">
      <alignment horizontal="left" indent="6"/>
    </xf>
    <xf numFmtId="0" fontId="69" fillId="0" borderId="23" applyNumberFormat="0" applyFont="0" applyFill="0" applyAlignment="0" applyProtection="0"/>
    <xf numFmtId="0" fontId="88" fillId="0" borderId="0" applyNumberFormat="0" applyFill="0" applyBorder="0" applyAlignment="0" applyProtection="0"/>
    <xf numFmtId="0" fontId="89" fillId="0" borderId="0"/>
    <xf numFmtId="0" fontId="89" fillId="0" borderId="0"/>
    <xf numFmtId="0" fontId="90" fillId="0" borderId="18">
      <alignment horizontal="right"/>
    </xf>
    <xf numFmtId="255" fontId="67" fillId="0" borderId="0">
      <alignment horizontal="center"/>
    </xf>
    <xf numFmtId="256" fontId="91" fillId="0" borderId="0">
      <alignment horizontal="center"/>
    </xf>
    <xf numFmtId="0" fontId="92" fillId="0" borderId="0" applyNumberFormat="0" applyFill="0" applyBorder="0" applyAlignment="0" applyProtection="0"/>
    <xf numFmtId="0" fontId="93" fillId="0" borderId="0" applyNumberFormat="0" applyBorder="0" applyAlignment="0"/>
    <xf numFmtId="0" fontId="94" fillId="0" borderId="0" applyNumberFormat="0" applyBorder="0" applyAlignment="0"/>
    <xf numFmtId="0" fontId="69" fillId="30" borderId="0" applyNumberFormat="0" applyFont="0" applyBorder="0" applyAlignment="0" applyProtection="0"/>
    <xf numFmtId="236" fontId="95" fillId="0" borderId="12" applyNumberFormat="0" applyFont="0" applyFill="0" applyAlignment="0" applyProtection="0"/>
    <xf numFmtId="0" fontId="96" fillId="0" borderId="0" applyFill="0" applyBorder="0" applyProtection="0">
      <alignment horizontal="left" vertical="top"/>
    </xf>
    <xf numFmtId="0" fontId="97" fillId="0" borderId="0" applyAlignment="0">
      <alignment horizontal="centerContinuous"/>
    </xf>
    <xf numFmtId="0" fontId="7" fillId="0" borderId="21" applyNumberFormat="0" applyFont="0" applyFill="0" applyAlignment="0" applyProtection="0"/>
    <xf numFmtId="0" fontId="98" fillId="0" borderId="0" applyNumberFormat="0" applyFill="0" applyBorder="0" applyAlignment="0" applyProtection="0"/>
    <xf numFmtId="257" fontId="64" fillId="0" borderId="0" applyFont="0" applyFill="0" applyBorder="0" applyAlignment="0" applyProtection="0"/>
    <xf numFmtId="258" fontId="64" fillId="0" borderId="0" applyFont="0" applyFill="0" applyBorder="0" applyAlignment="0" applyProtection="0"/>
    <xf numFmtId="259" fontId="64" fillId="0" borderId="0" applyFont="0" applyFill="0" applyBorder="0" applyAlignment="0" applyProtection="0"/>
    <xf numFmtId="260" fontId="64" fillId="0" borderId="0" applyFont="0" applyFill="0" applyBorder="0" applyAlignment="0" applyProtection="0"/>
    <xf numFmtId="261" fontId="64" fillId="0" borderId="0" applyFont="0" applyFill="0" applyBorder="0" applyAlignment="0" applyProtection="0"/>
    <xf numFmtId="262" fontId="64" fillId="0" borderId="0" applyFont="0" applyFill="0" applyBorder="0" applyAlignment="0" applyProtection="0"/>
    <xf numFmtId="263" fontId="64" fillId="0" borderId="0" applyFont="0" applyFill="0" applyBorder="0" applyAlignment="0" applyProtection="0"/>
    <xf numFmtId="264" fontId="64" fillId="0" borderId="0" applyFont="0" applyFill="0" applyBorder="0" applyAlignment="0" applyProtection="0"/>
    <xf numFmtId="265" fontId="99" fillId="30" borderId="29" applyFont="0" applyFill="0" applyBorder="0" applyAlignment="0" applyProtection="0"/>
    <xf numFmtId="265" fontId="46" fillId="0" borderId="0" applyFont="0" applyFill="0" applyBorder="0" applyAlignment="0" applyProtection="0"/>
    <xf numFmtId="266" fontId="61" fillId="0" borderId="0" applyFont="0" applyFill="0" applyBorder="0" applyAlignment="0" applyProtection="0"/>
    <xf numFmtId="267" fontId="67" fillId="0" borderId="12" applyFont="0" applyFill="0" applyBorder="0" applyAlignment="0" applyProtection="0">
      <alignment horizontal="right"/>
      <protection locked="0"/>
    </xf>
    <xf numFmtId="0" fontId="7" fillId="0" borderId="0"/>
    <xf numFmtId="43"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cellStyleXfs>
  <cellXfs count="315">
    <xf numFmtId="167" fontId="0" fillId="0" borderId="0" xfId="0" applyAlignment="1"/>
    <xf numFmtId="3" fontId="23"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3" fillId="0" borderId="0" xfId="0" applyNumberFormat="1" applyFont="1" applyFill="1" applyBorder="1" applyAlignment="1" applyProtection="1">
      <alignment horizontal="right"/>
      <protection locked="0"/>
    </xf>
    <xf numFmtId="3" fontId="23" fillId="24" borderId="0" xfId="0" applyNumberFormat="1" applyFont="1" applyFill="1" applyBorder="1" applyAlignment="1"/>
    <xf numFmtId="41" fontId="23" fillId="24" borderId="0" xfId="0" applyNumberFormat="1" applyFont="1" applyFill="1" applyBorder="1" applyAlignment="1"/>
    <xf numFmtId="168" fontId="0" fillId="24" borderId="0" xfId="30" applyNumberFormat="1" applyFont="1" applyFill="1" applyBorder="1" applyAlignment="1"/>
    <xf numFmtId="167" fontId="0" fillId="0" borderId="10" xfId="0" applyFill="1" applyBorder="1" applyAlignment="1"/>
    <xf numFmtId="164" fontId="23" fillId="0" borderId="0" xfId="0" applyNumberFormat="1" applyFont="1" applyFill="1" applyBorder="1" applyAlignment="1">
      <alignment horizontal="center"/>
    </xf>
    <xf numFmtId="3" fontId="23" fillId="0" borderId="0" xfId="0" applyNumberFormat="1" applyFont="1" applyFill="1" applyBorder="1" applyAlignment="1"/>
    <xf numFmtId="3" fontId="23" fillId="0" borderId="0" xfId="0" applyNumberFormat="1" applyFont="1" applyFill="1" applyBorder="1" applyAlignment="1">
      <alignment horizontal="center"/>
    </xf>
    <xf numFmtId="0" fontId="23" fillId="0" borderId="0" xfId="0" applyNumberFormat="1" applyFont="1" applyFill="1" applyBorder="1" applyAlignment="1"/>
    <xf numFmtId="0" fontId="25" fillId="0" borderId="0" xfId="0" applyNumberFormat="1" applyFont="1" applyFill="1" applyBorder="1" applyAlignment="1"/>
    <xf numFmtId="3" fontId="25" fillId="0" borderId="0" xfId="0" applyNumberFormat="1" applyFont="1" applyFill="1" applyBorder="1" applyAlignment="1">
      <alignment horizontal="center"/>
    </xf>
    <xf numFmtId="0" fontId="23" fillId="0" borderId="0" xfId="0" applyNumberFormat="1" applyFont="1" applyFill="1" applyBorder="1" applyAlignment="1" applyProtection="1">
      <protection locked="0"/>
    </xf>
    <xf numFmtId="0" fontId="23" fillId="0" borderId="0" xfId="0" applyNumberFormat="1" applyFont="1" applyFill="1" applyBorder="1" applyAlignment="1" applyProtection="1">
      <alignment horizontal="left"/>
      <protection locked="0"/>
    </xf>
    <xf numFmtId="0" fontId="23" fillId="0" borderId="0" xfId="0" applyNumberFormat="1" applyFont="1" applyFill="1" applyBorder="1" applyProtection="1">
      <protection locked="0"/>
    </xf>
    <xf numFmtId="0" fontId="23" fillId="0" borderId="0" xfId="0" applyNumberFormat="1" applyFont="1" applyFill="1" applyBorder="1"/>
    <xf numFmtId="0" fontId="0" fillId="0" borderId="0" xfId="0" applyNumberFormat="1" applyFont="1" applyFill="1" applyBorder="1"/>
    <xf numFmtId="0" fontId="24" fillId="0" borderId="0" xfId="0" applyNumberFormat="1" applyFont="1" applyFill="1" applyBorder="1"/>
    <xf numFmtId="167" fontId="0" fillId="0" borderId="0" xfId="0" applyFont="1" applyFill="1" applyBorder="1" applyAlignment="1"/>
    <xf numFmtId="0" fontId="24"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3" fillId="0" borderId="0" xfId="0" applyNumberFormat="1" applyFont="1" applyFill="1" applyBorder="1" applyAlignment="1">
      <alignment horizontal="center"/>
    </xf>
    <xf numFmtId="49" fontId="23" fillId="0" borderId="0" xfId="0" applyNumberFormat="1" applyFont="1" applyFill="1" applyBorder="1"/>
    <xf numFmtId="0" fontId="23"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5" fillId="0" borderId="0" xfId="0" applyFont="1" applyFill="1" applyBorder="1" applyAlignment="1">
      <alignment horizontal="center"/>
    </xf>
    <xf numFmtId="0" fontId="25"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9"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3" fillId="0" borderId="0" xfId="0" applyNumberFormat="1" applyFont="1" applyFill="1" applyBorder="1" applyAlignment="1"/>
    <xf numFmtId="10" fontId="0" fillId="0" borderId="0" xfId="44" applyNumberFormat="1" applyFont="1" applyFill="1" applyBorder="1" applyAlignment="1"/>
    <xf numFmtId="10" fontId="25" fillId="0" borderId="0" xfId="0" applyNumberFormat="1" applyFont="1" applyFill="1" applyBorder="1" applyAlignment="1"/>
    <xf numFmtId="3" fontId="26" fillId="0" borderId="0" xfId="0" applyNumberFormat="1" applyFont="1" applyFill="1" applyBorder="1" applyAlignment="1"/>
    <xf numFmtId="165" fontId="25" fillId="0" borderId="0" xfId="0" applyNumberFormat="1" applyFont="1" applyFill="1" applyBorder="1" applyAlignment="1"/>
    <xf numFmtId="49" fontId="0" fillId="0" borderId="0" xfId="0" applyNumberFormat="1" applyFill="1" applyBorder="1" applyAlignment="1">
      <alignment horizontal="center"/>
    </xf>
    <xf numFmtId="167" fontId="23" fillId="0" borderId="0" xfId="0" applyFont="1" applyFill="1" applyBorder="1" applyAlignment="1">
      <alignment horizontal="center"/>
    </xf>
    <xf numFmtId="0" fontId="25"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6" fillId="0" borderId="0" xfId="0" applyFont="1" applyFill="1" applyBorder="1" applyAlignment="1"/>
    <xf numFmtId="3" fontId="25" fillId="0" borderId="0" xfId="0" applyNumberFormat="1" applyFont="1" applyFill="1" applyBorder="1" applyAlignment="1"/>
    <xf numFmtId="10" fontId="25" fillId="0" borderId="0" xfId="44"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0" fillId="0" borderId="0" xfId="0" applyFont="1" applyFill="1" applyBorder="1" applyAlignment="1"/>
    <xf numFmtId="3" fontId="27" fillId="0" borderId="0" xfId="0" applyNumberFormat="1" applyFont="1" applyFill="1" applyBorder="1" applyAlignment="1"/>
    <xf numFmtId="10" fontId="23" fillId="0" borderId="0" xfId="44" applyNumberFormat="1" applyFont="1" applyFill="1" applyBorder="1" applyAlignment="1"/>
    <xf numFmtId="166" fontId="0" fillId="0" borderId="0" xfId="0" applyNumberFormat="1" applyFill="1" applyBorder="1" applyAlignment="1"/>
    <xf numFmtId="0" fontId="27" fillId="0" borderId="0" xfId="0" applyNumberFormat="1" applyFont="1" applyFill="1" applyBorder="1"/>
    <xf numFmtId="167" fontId="23" fillId="0" borderId="0" xfId="0"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3" fillId="0" borderId="0" xfId="0" applyFont="1" applyFill="1" applyBorder="1" applyAlignment="1">
      <alignment horizontal="right"/>
    </xf>
    <xf numFmtId="169" fontId="25" fillId="0" borderId="0" xfId="0" applyNumberFormat="1" applyFont="1" applyFill="1" applyBorder="1" applyAlignment="1">
      <alignment horizontal="center"/>
    </xf>
    <xf numFmtId="167" fontId="26" fillId="0" borderId="11" xfId="0" applyFont="1" applyFill="1" applyBorder="1" applyAlignment="1">
      <alignment horizontal="center" wrapText="1"/>
    </xf>
    <xf numFmtId="167" fontId="26" fillId="0" borderId="12" xfId="0" applyFont="1" applyFill="1" applyBorder="1" applyAlignment="1"/>
    <xf numFmtId="167" fontId="26" fillId="0" borderId="12" xfId="0" applyFont="1" applyFill="1" applyBorder="1" applyAlignment="1">
      <alignment horizontal="center" wrapText="1"/>
    </xf>
    <xf numFmtId="0" fontId="25" fillId="0" borderId="12" xfId="0" applyNumberFormat="1" applyFont="1" applyFill="1" applyBorder="1" applyAlignment="1">
      <alignment horizontal="center" wrapText="1"/>
    </xf>
    <xf numFmtId="167" fontId="26" fillId="0" borderId="13" xfId="0" applyFont="1" applyFill="1" applyBorder="1" applyAlignment="1">
      <alignment horizontal="center" wrapText="1"/>
    </xf>
    <xf numFmtId="3" fontId="25" fillId="0" borderId="13" xfId="0" applyNumberFormat="1" applyFont="1" applyFill="1" applyBorder="1" applyAlignment="1">
      <alignment horizontal="center" wrapText="1"/>
    </xf>
    <xf numFmtId="3" fontId="25" fillId="0" borderId="12" xfId="0" applyNumberFormat="1" applyFont="1" applyFill="1" applyBorder="1" applyAlignment="1">
      <alignment horizontal="center" wrapText="1"/>
    </xf>
    <xf numFmtId="0" fontId="23" fillId="0" borderId="14" xfId="0" applyNumberFormat="1" applyFont="1" applyFill="1" applyBorder="1"/>
    <xf numFmtId="0" fontId="23" fillId="0" borderId="15" xfId="0" applyNumberFormat="1" applyFont="1" applyFill="1" applyBorder="1"/>
    <xf numFmtId="3" fontId="23"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8" fillId="0" borderId="0" xfId="0" applyFont="1" applyFill="1" applyBorder="1" applyAlignment="1"/>
    <xf numFmtId="167" fontId="28" fillId="0" borderId="15" xfId="0" applyFont="1" applyFill="1" applyBorder="1" applyAlignment="1"/>
    <xf numFmtId="167" fontId="0" fillId="0" borderId="16" xfId="0" applyFill="1" applyBorder="1" applyAlignment="1"/>
    <xf numFmtId="167" fontId="28" fillId="0" borderId="10" xfId="0" applyFont="1" applyFill="1" applyBorder="1" applyAlignment="1"/>
    <xf numFmtId="167" fontId="28" fillId="0" borderId="17" xfId="0" applyFont="1" applyFill="1" applyBorder="1" applyAlignment="1"/>
    <xf numFmtId="166" fontId="28" fillId="0" borderId="0" xfId="0" applyNumberFormat="1" applyFont="1" applyFill="1" applyBorder="1" applyAlignment="1"/>
    <xf numFmtId="167" fontId="28" fillId="0" borderId="18" xfId="0" applyFont="1" applyFill="1" applyBorder="1" applyAlignment="1"/>
    <xf numFmtId="3" fontId="23" fillId="0" borderId="13" xfId="0" applyNumberFormat="1" applyFont="1" applyFill="1" applyBorder="1" applyAlignment="1">
      <alignment horizontal="center" wrapText="1"/>
    </xf>
    <xf numFmtId="49" fontId="23" fillId="24" borderId="0" xfId="0" applyNumberFormat="1" applyFont="1" applyFill="1" applyBorder="1" applyAlignment="1">
      <alignment horizontal="center"/>
    </xf>
    <xf numFmtId="0" fontId="23" fillId="0" borderId="11" xfId="0" applyNumberFormat="1" applyFont="1" applyFill="1" applyBorder="1" applyAlignment="1">
      <alignment wrapText="1"/>
    </xf>
    <xf numFmtId="0" fontId="23" fillId="0" borderId="12" xfId="0" applyNumberFormat="1" applyFont="1" applyFill="1" applyBorder="1" applyAlignment="1">
      <alignment wrapText="1"/>
    </xf>
    <xf numFmtId="0" fontId="23" fillId="0" borderId="12" xfId="0" applyNumberFormat="1" applyFont="1" applyFill="1" applyBorder="1" applyAlignment="1">
      <alignment horizontal="center" wrapText="1"/>
    </xf>
    <xf numFmtId="0" fontId="23" fillId="0" borderId="13" xfId="0" applyNumberFormat="1" applyFont="1" applyFill="1" applyBorder="1" applyAlignment="1">
      <alignment horizontal="center" wrapText="1"/>
    </xf>
    <xf numFmtId="3" fontId="23" fillId="0" borderId="12" xfId="0" applyNumberFormat="1" applyFont="1" applyFill="1" applyBorder="1" applyAlignment="1">
      <alignment horizontal="center" wrapText="1"/>
    </xf>
    <xf numFmtId="3" fontId="0" fillId="0" borderId="0" xfId="0" applyNumberFormat="1" applyFont="1" applyFill="1" applyBorder="1" applyAlignment="1">
      <alignment wrapText="1"/>
    </xf>
    <xf numFmtId="0" fontId="0" fillId="0" borderId="0" xfId="0" applyNumberFormat="1" applyFont="1" applyFill="1" applyBorder="1" applyAlignment="1">
      <alignment wrapText="1"/>
    </xf>
    <xf numFmtId="167" fontId="0" fillId="0" borderId="0" xfId="0" applyFont="1" applyFill="1" applyBorder="1" applyAlignment="1">
      <alignment wrapText="1"/>
    </xf>
    <xf numFmtId="167" fontId="0" fillId="0" borderId="0" xfId="0" applyFill="1" applyBorder="1" applyAlignment="1">
      <alignment wrapText="1"/>
    </xf>
    <xf numFmtId="167" fontId="28" fillId="0" borderId="0" xfId="0" applyFont="1" applyFill="1" applyBorder="1" applyAlignment="1">
      <alignment horizontal="left"/>
    </xf>
    <xf numFmtId="167" fontId="28" fillId="0" borderId="0" xfId="0" applyFont="1" applyFill="1" applyBorder="1" applyAlignment="1">
      <alignment horizontal="left" wrapText="1"/>
    </xf>
    <xf numFmtId="1" fontId="23" fillId="0" borderId="0" xfId="28" applyNumberFormat="1" applyFont="1" applyFill="1" applyBorder="1" applyAlignment="1">
      <alignment horizontal="center"/>
    </xf>
    <xf numFmtId="10" fontId="0" fillId="24" borderId="0" xfId="44" applyNumberFormat="1" applyFont="1" applyFill="1" applyBorder="1" applyAlignment="1"/>
    <xf numFmtId="10" fontId="28" fillId="0" borderId="15" xfId="0" applyNumberFormat="1" applyFont="1" applyFill="1" applyBorder="1" applyAlignment="1"/>
    <xf numFmtId="10" fontId="28" fillId="0" borderId="17" xfId="0" applyNumberFormat="1" applyFont="1" applyFill="1" applyBorder="1" applyAlignment="1"/>
    <xf numFmtId="166" fontId="32" fillId="0" borderId="15" xfId="0" applyNumberFormat="1" applyFont="1" applyFill="1" applyBorder="1" applyAlignment="1"/>
    <xf numFmtId="166" fontId="32" fillId="0" borderId="17" xfId="0" applyNumberFormat="1" applyFont="1" applyFill="1" applyBorder="1" applyAlignment="1"/>
    <xf numFmtId="166" fontId="0" fillId="0" borderId="15" xfId="0" applyNumberFormat="1" applyFill="1" applyBorder="1" applyAlignment="1"/>
    <xf numFmtId="166" fontId="28" fillId="0" borderId="15" xfId="0" applyNumberFormat="1" applyFont="1" applyFill="1" applyBorder="1" applyAlignment="1"/>
    <xf numFmtId="166" fontId="28" fillId="0" borderId="17" xfId="0" applyNumberFormat="1" applyFont="1" applyFill="1" applyBorder="1" applyAlignment="1"/>
    <xf numFmtId="166" fontId="28" fillId="0" borderId="10" xfId="0" applyNumberFormat="1" applyFont="1" applyFill="1" applyBorder="1" applyAlignment="1"/>
    <xf numFmtId="166" fontId="23" fillId="0" borderId="15" xfId="30" applyNumberFormat="1" applyFont="1" applyFill="1" applyBorder="1" applyAlignment="1"/>
    <xf numFmtId="166" fontId="23" fillId="24" borderId="0" xfId="30" applyNumberFormat="1" applyFont="1" applyFill="1" applyBorder="1" applyAlignment="1"/>
    <xf numFmtId="166" fontId="0" fillId="24" borderId="0" xfId="30" applyNumberFormat="1" applyFont="1" applyFill="1" applyBorder="1" applyAlignment="1"/>
    <xf numFmtId="167" fontId="31" fillId="0" borderId="0" xfId="0" applyFont="1" applyFill="1" applyBorder="1" applyAlignment="1"/>
    <xf numFmtId="10" fontId="26" fillId="0" borderId="0" xfId="0" applyNumberFormat="1" applyFont="1" applyFill="1" applyBorder="1" applyAlignment="1"/>
    <xf numFmtId="10" fontId="0" fillId="0" borderId="15" xfId="44" applyNumberFormat="1" applyFont="1" applyFill="1" applyBorder="1" applyAlignment="1"/>
    <xf numFmtId="166" fontId="0" fillId="0" borderId="15" xfId="0" applyNumberFormat="1" applyFont="1" applyFill="1" applyBorder="1" applyAlignment="1"/>
    <xf numFmtId="166" fontId="0" fillId="24" borderId="0" xfId="0" applyNumberFormat="1" applyFont="1" applyFill="1" applyBorder="1" applyAlignment="1"/>
    <xf numFmtId="167" fontId="18" fillId="0" borderId="0" xfId="0" applyFont="1" applyFill="1" applyBorder="1" applyAlignment="1"/>
    <xf numFmtId="166" fontId="23" fillId="0" borderId="0" xfId="0" applyNumberFormat="1" applyFont="1" applyFill="1" applyBorder="1" applyAlignment="1"/>
    <xf numFmtId="167" fontId="33" fillId="0" borderId="0" xfId="0" applyFont="1" applyFill="1" applyBorder="1" applyAlignment="1"/>
    <xf numFmtId="167" fontId="33" fillId="0" borderId="0" xfId="0" applyFont="1" applyFill="1" applyBorder="1" applyAlignment="1">
      <alignment horizontal="right"/>
    </xf>
    <xf numFmtId="49" fontId="33" fillId="0" borderId="0" xfId="0" applyNumberFormat="1" applyFont="1" applyFill="1" applyBorder="1" applyAlignment="1">
      <alignment horizontal="left"/>
    </xf>
    <xf numFmtId="167" fontId="18" fillId="0" borderId="0" xfId="0" applyFont="1" applyFill="1" applyBorder="1" applyAlignment="1">
      <alignment horizontal="center"/>
    </xf>
    <xf numFmtId="167" fontId="18" fillId="0" borderId="0" xfId="0" applyFont="1" applyFill="1" applyBorder="1" applyAlignment="1">
      <alignment horizontal="center" vertical="top"/>
    </xf>
    <xf numFmtId="0" fontId="18" fillId="0" borderId="0" xfId="0" applyNumberFormat="1" applyFont="1" applyFill="1"/>
    <xf numFmtId="167" fontId="0" fillId="0" borderId="0" xfId="0" applyFont="1" applyFill="1" applyBorder="1" applyAlignment="1">
      <alignment horizontal="center"/>
    </xf>
    <xf numFmtId="49" fontId="26" fillId="0" borderId="0" xfId="0" applyNumberFormat="1" applyFont="1" applyFill="1" applyBorder="1" applyAlignment="1">
      <alignment horizontal="center"/>
    </xf>
    <xf numFmtId="0" fontId="26" fillId="0" borderId="0" xfId="28" applyNumberFormat="1" applyFont="1" applyFill="1" applyBorder="1" applyAlignment="1">
      <alignment horizontal="center"/>
    </xf>
    <xf numFmtId="0" fontId="33" fillId="0" borderId="0" xfId="0" applyNumberFormat="1" applyFont="1" applyFill="1" applyBorder="1" applyAlignment="1">
      <alignment horizontal="right"/>
    </xf>
    <xf numFmtId="167" fontId="0" fillId="0" borderId="13" xfId="0" applyFill="1" applyBorder="1" applyAlignment="1">
      <alignment horizontal="center" wrapText="1"/>
    </xf>
    <xf numFmtId="166" fontId="23" fillId="0" borderId="0" xfId="30" applyNumberFormat="1" applyFont="1" applyFill="1" applyBorder="1" applyAlignment="1"/>
    <xf numFmtId="0" fontId="34" fillId="0" borderId="0" xfId="48" applyFont="1">
      <alignment vertical="top"/>
    </xf>
    <xf numFmtId="0" fontId="36" fillId="0" borderId="0" xfId="49" applyFont="1"/>
    <xf numFmtId="170" fontId="35" fillId="0" borderId="0" xfId="49" applyNumberFormat="1"/>
    <xf numFmtId="0" fontId="37" fillId="0" borderId="0" xfId="48" applyFont="1">
      <alignment vertical="top"/>
    </xf>
    <xf numFmtId="0" fontId="35" fillId="0" borderId="0" xfId="49"/>
    <xf numFmtId="0" fontId="37" fillId="0" borderId="0" xfId="50" applyFont="1" applyFill="1" applyBorder="1">
      <alignment vertical="top"/>
    </xf>
    <xf numFmtId="0" fontId="38" fillId="25" borderId="10" xfId="49" applyFont="1" applyFill="1" applyBorder="1" applyAlignment="1">
      <alignment horizontal="center"/>
    </xf>
    <xf numFmtId="0" fontId="7" fillId="0" borderId="0" xfId="48" applyFont="1">
      <alignment vertical="top"/>
    </xf>
    <xf numFmtId="49" fontId="37" fillId="0" borderId="10" xfId="50" applyNumberFormat="1" applyFont="1" applyFill="1" applyBorder="1">
      <alignment vertical="top"/>
    </xf>
    <xf numFmtId="0" fontId="7" fillId="0" borderId="0" xfId="49" applyFont="1"/>
    <xf numFmtId="0" fontId="37" fillId="0" borderId="0" xfId="48" applyFont="1" applyAlignment="1">
      <alignment horizontal="center" vertical="top"/>
    </xf>
    <xf numFmtId="170" fontId="37" fillId="0" borderId="0" xfId="49" applyNumberFormat="1" applyFont="1" applyAlignment="1">
      <alignment horizontal="center"/>
    </xf>
    <xf numFmtId="0" fontId="17" fillId="0" borderId="0" xfId="48">
      <alignment vertical="top"/>
    </xf>
    <xf numFmtId="0" fontId="39" fillId="26" borderId="0" xfId="51" applyFont="1" applyFill="1" applyAlignment="1"/>
    <xf numFmtId="0" fontId="40" fillId="26" borderId="0" xfId="52" applyNumberFormat="1" applyFont="1" applyFill="1" applyAlignment="1">
      <alignment horizontal="center" wrapText="1"/>
    </xf>
    <xf numFmtId="166" fontId="28" fillId="0" borderId="0" xfId="52" applyNumberFormat="1" applyFont="1" applyFill="1" applyAlignment="1">
      <alignment horizontal="center" wrapText="1"/>
    </xf>
    <xf numFmtId="166" fontId="40" fillId="26" borderId="0" xfId="52" applyNumberFormat="1" applyFont="1" applyFill="1" applyAlignment="1">
      <alignment horizontal="center" wrapText="1"/>
    </xf>
    <xf numFmtId="0" fontId="37" fillId="27" borderId="19" xfId="48" applyFont="1" applyFill="1" applyBorder="1">
      <alignment vertical="top"/>
    </xf>
    <xf numFmtId="0" fontId="7" fillId="0" borderId="19" xfId="51" quotePrefix="1" applyFont="1" applyFill="1" applyBorder="1" applyAlignment="1">
      <alignment horizontal="left"/>
    </xf>
    <xf numFmtId="42" fontId="38" fillId="28" borderId="20" xfId="53" applyNumberFormat="1" applyFont="1" applyFill="1" applyBorder="1" applyAlignment="1">
      <alignment horizontal="right" vertical="top"/>
    </xf>
    <xf numFmtId="42" fontId="38" fillId="0" borderId="21" xfId="53" applyNumberFormat="1" applyFont="1" applyBorder="1" applyAlignment="1">
      <alignment horizontal="right" vertical="top"/>
    </xf>
    <xf numFmtId="42" fontId="38" fillId="28" borderId="0" xfId="53" applyNumberFormat="1" applyFont="1" applyFill="1" applyBorder="1" applyAlignment="1">
      <alignment horizontal="right" vertical="top"/>
    </xf>
    <xf numFmtId="42" fontId="38" fillId="0" borderId="21" xfId="53" applyNumberFormat="1" applyFont="1" applyFill="1" applyBorder="1" applyAlignment="1">
      <alignment horizontal="right" vertical="top"/>
    </xf>
    <xf numFmtId="42" fontId="0" fillId="0" borderId="21" xfId="54" applyNumberFormat="1" applyFont="1" applyBorder="1"/>
    <xf numFmtId="0" fontId="37" fillId="27" borderId="15" xfId="48" applyFont="1" applyFill="1" applyBorder="1">
      <alignment vertical="top"/>
    </xf>
    <xf numFmtId="0" fontId="35" fillId="0" borderId="15" xfId="51" quotePrefix="1" applyFont="1" applyFill="1" applyBorder="1" applyAlignment="1">
      <alignment horizontal="left"/>
    </xf>
    <xf numFmtId="42" fontId="38" fillId="28" borderId="14" xfId="48" applyNumberFormat="1" applyFont="1" applyFill="1" applyBorder="1" applyAlignment="1">
      <alignment horizontal="right" vertical="top"/>
    </xf>
    <xf numFmtId="42" fontId="38" fillId="0" borderId="0" xfId="48" applyNumberFormat="1" applyFont="1" applyBorder="1" applyAlignment="1">
      <alignment horizontal="right" vertical="top"/>
    </xf>
    <xf numFmtId="42" fontId="38" fillId="0" borderId="0" xfId="48" applyNumberFormat="1" applyFont="1" applyFill="1" applyBorder="1" applyAlignment="1">
      <alignment horizontal="right" vertical="top"/>
    </xf>
    <xf numFmtId="42" fontId="0" fillId="0" borderId="0" xfId="54" applyNumberFormat="1" applyFont="1" applyBorder="1"/>
    <xf numFmtId="0" fontId="35" fillId="0" borderId="15" xfId="51" applyFont="1" applyFill="1" applyBorder="1"/>
    <xf numFmtId="0" fontId="37" fillId="27" borderId="17" xfId="48" applyFont="1" applyFill="1" applyBorder="1">
      <alignment vertical="top"/>
    </xf>
    <xf numFmtId="0" fontId="35" fillId="0" borderId="17" xfId="51" applyFont="1" applyFill="1" applyBorder="1"/>
    <xf numFmtId="42" fontId="7" fillId="0" borderId="10" xfId="54" applyNumberFormat="1" applyFont="1" applyFill="1" applyBorder="1" applyAlignment="1">
      <alignment horizontal="center"/>
    </xf>
    <xf numFmtId="0" fontId="37" fillId="27" borderId="0" xfId="48" applyFont="1" applyFill="1">
      <alignment vertical="top"/>
    </xf>
    <xf numFmtId="0" fontId="37" fillId="0" borderId="0" xfId="51" applyFont="1" applyAlignment="1">
      <alignment horizontal="right"/>
    </xf>
    <xf numFmtId="42" fontId="7" fillId="28" borderId="11" xfId="48" applyNumberFormat="1" applyFont="1" applyFill="1" applyBorder="1" applyAlignment="1">
      <alignment horizontal="right" vertical="top"/>
    </xf>
    <xf numFmtId="42" fontId="7" fillId="0" borderId="12" xfId="48" applyNumberFormat="1" applyFont="1" applyBorder="1" applyAlignment="1">
      <alignment horizontal="right" vertical="top"/>
    </xf>
    <xf numFmtId="42" fontId="7" fillId="28" borderId="16" xfId="48" applyNumberFormat="1" applyFont="1" applyFill="1" applyBorder="1" applyAlignment="1">
      <alignment horizontal="right" vertical="top"/>
    </xf>
    <xf numFmtId="42" fontId="0" fillId="0" borderId="12" xfId="54" applyNumberFormat="1" applyFont="1" applyBorder="1"/>
    <xf numFmtId="0" fontId="7" fillId="28" borderId="0" xfId="48" applyFont="1" applyFill="1" applyBorder="1" applyAlignment="1">
      <alignment horizontal="right" vertical="top"/>
    </xf>
    <xf numFmtId="0" fontId="7" fillId="0" borderId="0" xfId="48" applyFont="1" applyBorder="1" applyAlignment="1">
      <alignment horizontal="right" vertical="top"/>
    </xf>
    <xf numFmtId="42" fontId="0" fillId="0" borderId="0" xfId="54" applyNumberFormat="1" applyFont="1"/>
    <xf numFmtId="0" fontId="35" fillId="0" borderId="15" xfId="51" applyFont="1" applyBorder="1"/>
    <xf numFmtId="0" fontId="37" fillId="0" borderId="0" xfId="48" applyFont="1" applyFill="1">
      <alignment vertical="top"/>
    </xf>
    <xf numFmtId="0" fontId="37" fillId="0" borderId="0" xfId="51" applyFont="1" applyFill="1" applyAlignment="1">
      <alignment horizontal="right"/>
    </xf>
    <xf numFmtId="0" fontId="7" fillId="0" borderId="0" xfId="48" applyFont="1" applyFill="1" applyBorder="1" applyAlignment="1">
      <alignment horizontal="right" vertical="top"/>
    </xf>
    <xf numFmtId="0" fontId="35" fillId="0" borderId="0" xfId="49" applyFill="1"/>
    <xf numFmtId="0" fontId="35" fillId="27" borderId="0" xfId="51" applyFont="1" applyFill="1" applyAlignment="1">
      <alignment horizontal="right"/>
    </xf>
    <xf numFmtId="37" fontId="35" fillId="27" borderId="0" xfId="51" applyNumberFormat="1" applyFont="1" applyFill="1" applyBorder="1" applyAlignment="1">
      <alignment horizontal="right"/>
    </xf>
    <xf numFmtId="0" fontId="35" fillId="27" borderId="0" xfId="51" applyFont="1" applyFill="1"/>
    <xf numFmtId="0" fontId="7" fillId="0" borderId="19" xfId="51" quotePrefix="1" applyFont="1" applyBorder="1" applyAlignment="1">
      <alignment horizontal="left"/>
    </xf>
    <xf numFmtId="42" fontId="7" fillId="28" borderId="20" xfId="53" applyNumberFormat="1" applyFont="1" applyFill="1" applyBorder="1" applyAlignment="1">
      <alignment horizontal="right" vertical="top"/>
    </xf>
    <xf numFmtId="42" fontId="7" fillId="0" borderId="21" xfId="53" applyNumberFormat="1" applyFont="1" applyBorder="1" applyAlignment="1">
      <alignment horizontal="right" vertical="top"/>
    </xf>
    <xf numFmtId="0" fontId="35" fillId="0" borderId="15" xfId="51" quotePrefix="1" applyFont="1" applyBorder="1" applyAlignment="1">
      <alignment horizontal="left"/>
    </xf>
    <xf numFmtId="42" fontId="7" fillId="28" borderId="14" xfId="48" applyNumberFormat="1" applyFont="1" applyFill="1" applyBorder="1" applyAlignment="1">
      <alignment horizontal="right" vertical="top"/>
    </xf>
    <xf numFmtId="42" fontId="7" fillId="0" borderId="0" xfId="48" applyNumberFormat="1" applyFont="1" applyBorder="1" applyAlignment="1">
      <alignment horizontal="right" vertical="top"/>
    </xf>
    <xf numFmtId="0" fontId="35" fillId="0" borderId="17" xfId="51" applyFont="1" applyBorder="1"/>
    <xf numFmtId="0" fontId="7" fillId="27" borderId="0" xfId="48" applyFont="1" applyFill="1" applyBorder="1" applyAlignment="1">
      <alignment horizontal="right" vertical="top"/>
    </xf>
    <xf numFmtId="0" fontId="35" fillId="27" borderId="0" xfId="49" applyFill="1"/>
    <xf numFmtId="0" fontId="35" fillId="27" borderId="0" xfId="49" applyFill="1" applyAlignment="1">
      <alignment horizontal="right"/>
    </xf>
    <xf numFmtId="0" fontId="37" fillId="0" borderId="19" xfId="49" applyFont="1" applyBorder="1"/>
    <xf numFmtId="0" fontId="7" fillId="0" borderId="19" xfId="48" applyFont="1" applyBorder="1">
      <alignment vertical="top"/>
    </xf>
    <xf numFmtId="42" fontId="38" fillId="28" borderId="20" xfId="48" applyNumberFormat="1" applyFont="1" applyFill="1" applyBorder="1" applyAlignment="1">
      <alignment horizontal="right" vertical="top"/>
    </xf>
    <xf numFmtId="42" fontId="38" fillId="0" borderId="21" xfId="48" applyNumberFormat="1" applyFont="1" applyBorder="1" applyAlignment="1">
      <alignment horizontal="right" vertical="top"/>
    </xf>
    <xf numFmtId="42" fontId="38" fillId="28" borderId="21" xfId="48" applyNumberFormat="1" applyFont="1" applyFill="1" applyBorder="1" applyAlignment="1">
      <alignment horizontal="right" vertical="top"/>
    </xf>
    <xf numFmtId="42" fontId="38" fillId="0" borderId="22" xfId="48" applyNumberFormat="1" applyFont="1" applyBorder="1" applyAlignment="1">
      <alignment horizontal="right" vertical="top"/>
    </xf>
    <xf numFmtId="0" fontId="7" fillId="0" borderId="17" xfId="48" applyFont="1" applyBorder="1">
      <alignment vertical="top"/>
    </xf>
    <xf numFmtId="42" fontId="38" fillId="28" borderId="10" xfId="48" applyNumberFormat="1" applyFont="1" applyFill="1" applyBorder="1" applyAlignment="1">
      <alignment horizontal="right" vertical="top"/>
    </xf>
    <xf numFmtId="42" fontId="38" fillId="0" borderId="10" xfId="48" applyNumberFormat="1" applyFont="1" applyBorder="1" applyAlignment="1">
      <alignment horizontal="right" vertical="top"/>
    </xf>
    <xf numFmtId="42" fontId="38" fillId="0" borderId="23" xfId="48" applyNumberFormat="1" applyFont="1" applyBorder="1" applyAlignment="1">
      <alignment horizontal="right" vertical="top"/>
    </xf>
    <xf numFmtId="0" fontId="35" fillId="0" borderId="0" xfId="49" applyBorder="1"/>
    <xf numFmtId="0" fontId="37" fillId="0" borderId="0" xfId="49" applyFont="1"/>
    <xf numFmtId="0" fontId="41" fillId="0" borderId="13" xfId="49" applyFont="1" applyBorder="1" applyAlignment="1">
      <alignment wrapText="1"/>
    </xf>
    <xf numFmtId="0" fontId="41" fillId="0" borderId="13" xfId="49" applyFont="1" applyBorder="1"/>
    <xf numFmtId="0" fontId="35" fillId="0" borderId="24" xfId="49" applyBorder="1" applyAlignment="1">
      <alignment vertical="top"/>
    </xf>
    <xf numFmtId="14" fontId="35" fillId="0" borderId="24" xfId="49" applyNumberFormat="1" applyBorder="1" applyAlignment="1">
      <alignment vertical="top"/>
    </xf>
    <xf numFmtId="0" fontId="7" fillId="0" borderId="24" xfId="49" applyFont="1" applyBorder="1" applyAlignment="1">
      <alignment vertical="top"/>
    </xf>
    <xf numFmtId="0" fontId="35" fillId="0" borderId="7" xfId="49" applyBorder="1" applyAlignment="1">
      <alignment vertical="top"/>
    </xf>
    <xf numFmtId="14" fontId="35" fillId="0" borderId="7" xfId="49" applyNumberFormat="1" applyBorder="1" applyAlignment="1">
      <alignment vertical="top"/>
    </xf>
    <xf numFmtId="0" fontId="35" fillId="0" borderId="25" xfId="49" applyFill="1" applyBorder="1" applyAlignment="1">
      <alignment vertical="top"/>
    </xf>
    <xf numFmtId="167" fontId="0" fillId="0" borderId="14" xfId="0" applyNumberFormat="1" applyFill="1" applyBorder="1" applyAlignment="1"/>
    <xf numFmtId="167" fontId="0" fillId="0" borderId="0" xfId="0" applyNumberFormat="1" applyFill="1" applyBorder="1" applyAlignment="1"/>
    <xf numFmtId="0" fontId="0" fillId="0" borderId="0" xfId="0" quotePrefix="1" applyNumberFormat="1" applyFill="1" applyBorder="1" applyAlignment="1">
      <alignment horizontal="center"/>
    </xf>
    <xf numFmtId="167" fontId="23" fillId="0" borderId="0" xfId="0" applyNumberFormat="1" applyFont="1" applyFill="1" applyBorder="1"/>
    <xf numFmtId="167" fontId="23" fillId="0" borderId="0" xfId="0" applyNumberFormat="1" applyFont="1" applyFill="1" applyBorder="1" applyAlignment="1"/>
    <xf numFmtId="167" fontId="23" fillId="0" borderId="0" xfId="0" applyNumberFormat="1" applyFont="1" applyFill="1" applyBorder="1" applyAlignment="1">
      <alignment wrapText="1"/>
    </xf>
    <xf numFmtId="167" fontId="0" fillId="0" borderId="0" xfId="0" applyNumberFormat="1" applyFont="1" applyFill="1" applyBorder="1" applyAlignment="1"/>
    <xf numFmtId="167" fontId="0" fillId="0" borderId="14" xfId="0" applyNumberFormat="1" applyFont="1" applyFill="1" applyBorder="1" applyAlignment="1"/>
    <xf numFmtId="167" fontId="23" fillId="0" borderId="14" xfId="0" applyNumberFormat="1" applyFont="1" applyFill="1" applyBorder="1" applyAlignment="1"/>
    <xf numFmtId="42" fontId="38" fillId="28" borderId="21" xfId="53" applyNumberFormat="1" applyFont="1" applyFill="1" applyBorder="1" applyAlignment="1">
      <alignment horizontal="right" vertical="top"/>
    </xf>
    <xf numFmtId="42" fontId="38" fillId="28" borderId="0" xfId="48" applyNumberFormat="1" applyFont="1" applyFill="1" applyBorder="1" applyAlignment="1">
      <alignment horizontal="right" vertical="top"/>
    </xf>
    <xf numFmtId="42" fontId="7" fillId="28" borderId="13" xfId="48" applyNumberFormat="1" applyFont="1" applyFill="1" applyBorder="1" applyAlignment="1">
      <alignment horizontal="right" vertical="top"/>
    </xf>
    <xf numFmtId="42" fontId="7" fillId="39" borderId="12" xfId="48" applyNumberFormat="1" applyFont="1" applyFill="1" applyBorder="1" applyAlignment="1">
      <alignment horizontal="right" vertical="top"/>
    </xf>
    <xf numFmtId="0" fontId="7" fillId="0" borderId="7" xfId="49" applyFont="1" applyFill="1" applyBorder="1" applyAlignment="1">
      <alignment horizontal="right" vertical="top"/>
    </xf>
    <xf numFmtId="0" fontId="7" fillId="0" borderId="7" xfId="49" applyFont="1" applyFill="1" applyBorder="1" applyAlignment="1">
      <alignment vertical="top"/>
    </xf>
    <xf numFmtId="0" fontId="36" fillId="0" borderId="0" xfId="41" applyFont="1"/>
    <xf numFmtId="0" fontId="100" fillId="40" borderId="0" xfId="0" applyNumberFormat="1" applyFont="1" applyFill="1"/>
    <xf numFmtId="0" fontId="0" fillId="40" borderId="0" xfId="0" applyNumberFormat="1" applyFill="1"/>
    <xf numFmtId="0" fontId="7" fillId="0" borderId="0" xfId="41"/>
    <xf numFmtId="0" fontId="38" fillId="25" borderId="10" xfId="41" applyFont="1" applyFill="1" applyBorder="1" applyAlignment="1">
      <alignment horizontal="center"/>
    </xf>
    <xf numFmtId="0" fontId="101" fillId="40" borderId="0" xfId="0" applyNumberFormat="1" applyFont="1" applyFill="1"/>
    <xf numFmtId="0" fontId="102" fillId="40" borderId="0" xfId="0" applyNumberFormat="1" applyFont="1" applyFill="1"/>
    <xf numFmtId="0" fontId="7" fillId="0" borderId="0" xfId="48" applyFont="1" applyAlignment="1">
      <alignment horizontal="center" vertical="top"/>
    </xf>
    <xf numFmtId="0" fontId="101" fillId="40" borderId="0" xfId="0" applyNumberFormat="1" applyFont="1" applyFill="1" applyAlignment="1">
      <alignment horizontal="center"/>
    </xf>
    <xf numFmtId="0" fontId="102" fillId="40" borderId="0" xfId="0" applyNumberFormat="1" applyFont="1" applyFill="1" applyAlignment="1">
      <alignment horizontal="center"/>
    </xf>
    <xf numFmtId="0" fontId="7" fillId="0" borderId="0" xfId="41" applyFont="1"/>
    <xf numFmtId="0" fontId="39" fillId="26" borderId="0" xfId="360" applyFont="1" applyFill="1" applyAlignment="1"/>
    <xf numFmtId="0" fontId="103" fillId="25" borderId="0" xfId="52" applyNumberFormat="1" applyFont="1" applyFill="1" applyAlignment="1">
      <alignment horizontal="center" wrapText="1"/>
    </xf>
    <xf numFmtId="0" fontId="7" fillId="25" borderId="0" xfId="41" applyFill="1"/>
    <xf numFmtId="0" fontId="104" fillId="25" borderId="0" xfId="0" applyNumberFormat="1" applyFont="1" applyFill="1"/>
    <xf numFmtId="0" fontId="102" fillId="25" borderId="0" xfId="0" applyNumberFormat="1" applyFont="1" applyFill="1"/>
    <xf numFmtId="43" fontId="0" fillId="40" borderId="0" xfId="28" applyFont="1" applyFill="1"/>
    <xf numFmtId="166" fontId="40" fillId="26" borderId="0" xfId="52" quotePrefix="1" applyNumberFormat="1" applyFont="1" applyFill="1" applyAlignment="1">
      <alignment horizontal="center" wrapText="1"/>
    </xf>
    <xf numFmtId="0" fontId="7" fillId="0" borderId="20" xfId="360" quotePrefix="1" applyFont="1" applyFill="1" applyBorder="1" applyAlignment="1">
      <alignment horizontal="left"/>
    </xf>
    <xf numFmtId="42" fontId="38" fillId="28" borderId="0" xfId="30" applyNumberFormat="1" applyFont="1" applyFill="1" applyBorder="1" applyAlignment="1">
      <alignment horizontal="right" vertical="top"/>
    </xf>
    <xf numFmtId="43" fontId="100" fillId="40" borderId="0" xfId="28" applyFont="1" applyFill="1"/>
    <xf numFmtId="268" fontId="100" fillId="40" borderId="0" xfId="28" applyNumberFormat="1" applyFont="1" applyFill="1"/>
    <xf numFmtId="42" fontId="38" fillId="28" borderId="20" xfId="30" applyNumberFormat="1" applyFont="1" applyFill="1" applyBorder="1" applyAlignment="1">
      <alignment horizontal="right" vertical="top"/>
    </xf>
    <xf numFmtId="42" fontId="38" fillId="0" borderId="0" xfId="30" applyNumberFormat="1" applyFont="1" applyBorder="1" applyAlignment="1">
      <alignment horizontal="right" vertical="top"/>
    </xf>
    <xf numFmtId="42" fontId="38" fillId="28" borderId="21" xfId="30" applyNumberFormat="1" applyFont="1" applyFill="1" applyBorder="1" applyAlignment="1">
      <alignment horizontal="right" vertical="top"/>
    </xf>
    <xf numFmtId="42" fontId="38" fillId="0" borderId="0" xfId="30" applyNumberFormat="1" applyFont="1" applyFill="1" applyBorder="1" applyAlignment="1">
      <alignment horizontal="right" vertical="top"/>
    </xf>
    <xf numFmtId="42" fontId="38" fillId="0" borderId="21" xfId="30" applyNumberFormat="1" applyFont="1" applyBorder="1" applyAlignment="1">
      <alignment horizontal="right" vertical="top"/>
    </xf>
    <xf numFmtId="0" fontId="7" fillId="0" borderId="14" xfId="360" quotePrefix="1" applyFont="1" applyFill="1" applyBorder="1" applyAlignment="1">
      <alignment horizontal="left"/>
    </xf>
    <xf numFmtId="0" fontId="7" fillId="0" borderId="14" xfId="360" applyFont="1" applyFill="1" applyBorder="1"/>
    <xf numFmtId="0" fontId="7" fillId="0" borderId="16" xfId="360" applyFont="1" applyFill="1" applyBorder="1"/>
    <xf numFmtId="42" fontId="38" fillId="28" borderId="10" xfId="30" applyNumberFormat="1" applyFont="1" applyFill="1" applyBorder="1" applyAlignment="1">
      <alignment horizontal="right" vertical="top"/>
    </xf>
    <xf numFmtId="42" fontId="38" fillId="0" borderId="10" xfId="30" applyNumberFormat="1" applyFont="1" applyFill="1" applyBorder="1" applyAlignment="1">
      <alignment horizontal="right" vertical="top"/>
    </xf>
    <xf numFmtId="0" fontId="37" fillId="0" borderId="0" xfId="360" applyFont="1" applyAlignment="1">
      <alignment horizontal="right"/>
    </xf>
    <xf numFmtId="42" fontId="105" fillId="40" borderId="11" xfId="48" applyNumberFormat="1" applyFont="1" applyFill="1" applyBorder="1" applyAlignment="1">
      <alignment horizontal="right" vertical="top"/>
    </xf>
    <xf numFmtId="268" fontId="105" fillId="40" borderId="12" xfId="28" applyNumberFormat="1" applyFont="1" applyFill="1" applyBorder="1" applyAlignment="1">
      <alignment horizontal="right" vertical="top"/>
    </xf>
    <xf numFmtId="42" fontId="7" fillId="0" borderId="30" xfId="48" applyNumberFormat="1" applyFont="1" applyBorder="1" applyAlignment="1">
      <alignment horizontal="right" vertical="top"/>
    </xf>
    <xf numFmtId="42" fontId="7" fillId="0" borderId="10" xfId="48" applyNumberFormat="1" applyFont="1" applyFill="1" applyBorder="1" applyAlignment="1">
      <alignment horizontal="right" vertical="top"/>
    </xf>
    <xf numFmtId="42" fontId="38" fillId="0" borderId="19" xfId="48" applyNumberFormat="1" applyFont="1" applyFill="1" applyBorder="1" applyAlignment="1">
      <alignment horizontal="right" vertical="top"/>
    </xf>
    <xf numFmtId="44" fontId="7" fillId="0" borderId="0" xfId="30"/>
    <xf numFmtId="42" fontId="38" fillId="0" borderId="15" xfId="48" applyNumberFormat="1" applyFont="1" applyFill="1" applyBorder="1" applyAlignment="1">
      <alignment horizontal="right" vertical="top"/>
    </xf>
    <xf numFmtId="0" fontId="7" fillId="0" borderId="15" xfId="360" applyFont="1" applyBorder="1"/>
    <xf numFmtId="43" fontId="0" fillId="40" borderId="0" xfId="0" applyNumberFormat="1" applyFill="1"/>
    <xf numFmtId="42" fontId="38" fillId="0" borderId="17" xfId="48" applyNumberFormat="1" applyFont="1" applyFill="1" applyBorder="1" applyAlignment="1">
      <alignment horizontal="right" vertical="top"/>
    </xf>
    <xf numFmtId="43" fontId="0" fillId="40" borderId="21" xfId="28" applyFont="1" applyFill="1" applyBorder="1"/>
    <xf numFmtId="42" fontId="7" fillId="0" borderId="10" xfId="48" applyNumberFormat="1" applyFont="1" applyBorder="1" applyAlignment="1">
      <alignment horizontal="right" vertical="top"/>
    </xf>
    <xf numFmtId="0" fontId="37" fillId="0" borderId="0" xfId="360" applyFont="1" applyFill="1" applyAlignment="1">
      <alignment horizontal="right"/>
    </xf>
    <xf numFmtId="0" fontId="7" fillId="0" borderId="0" xfId="41" applyFill="1"/>
    <xf numFmtId="0" fontId="7" fillId="27" borderId="0" xfId="360" applyFont="1" applyFill="1" applyAlignment="1">
      <alignment horizontal="right"/>
    </xf>
    <xf numFmtId="37" fontId="7" fillId="27" borderId="0" xfId="360" applyNumberFormat="1" applyFont="1" applyFill="1" applyBorder="1" applyAlignment="1">
      <alignment horizontal="right"/>
    </xf>
    <xf numFmtId="0" fontId="7" fillId="27" borderId="0" xfId="360" applyFont="1" applyFill="1"/>
    <xf numFmtId="0" fontId="7" fillId="0" borderId="19" xfId="360" quotePrefix="1" applyFont="1" applyBorder="1" applyAlignment="1">
      <alignment horizontal="left"/>
    </xf>
    <xf numFmtId="42" fontId="7" fillId="28" borderId="20" xfId="30" applyNumberFormat="1" applyFont="1" applyFill="1" applyBorder="1" applyAlignment="1">
      <alignment horizontal="right" vertical="top"/>
    </xf>
    <xf numFmtId="42" fontId="105" fillId="40" borderId="20" xfId="30" applyNumberFormat="1" applyFont="1" applyFill="1" applyBorder="1" applyAlignment="1">
      <alignment horizontal="right" vertical="top"/>
    </xf>
    <xf numFmtId="42" fontId="7" fillId="0" borderId="21" xfId="30" applyNumberFormat="1" applyFont="1" applyBorder="1" applyAlignment="1">
      <alignment horizontal="right" vertical="top"/>
    </xf>
    <xf numFmtId="0" fontId="7" fillId="0" borderId="15" xfId="360" quotePrefix="1" applyFont="1" applyBorder="1" applyAlignment="1">
      <alignment horizontal="left"/>
    </xf>
    <xf numFmtId="42" fontId="105" fillId="40" borderId="14" xfId="48" applyNumberFormat="1" applyFont="1" applyFill="1" applyBorder="1" applyAlignment="1">
      <alignment horizontal="right" vertical="top"/>
    </xf>
    <xf numFmtId="0" fontId="7" fillId="0" borderId="17" xfId="360" applyFont="1" applyBorder="1"/>
    <xf numFmtId="43" fontId="0" fillId="40" borderId="10" xfId="0" applyNumberFormat="1" applyFill="1" applyBorder="1"/>
    <xf numFmtId="0" fontId="7" fillId="27" borderId="0" xfId="41" applyFill="1"/>
    <xf numFmtId="0" fontId="7" fillId="27" borderId="0" xfId="41" applyFill="1" applyAlignment="1">
      <alignment horizontal="right"/>
    </xf>
    <xf numFmtId="0" fontId="0" fillId="27" borderId="0" xfId="0" applyNumberFormat="1" applyFill="1" applyAlignment="1">
      <alignment horizontal="right"/>
    </xf>
    <xf numFmtId="0" fontId="37" fillId="0" borderId="19" xfId="41" applyFont="1" applyBorder="1"/>
    <xf numFmtId="0" fontId="7" fillId="0" borderId="0" xfId="41" applyBorder="1"/>
    <xf numFmtId="42" fontId="38" fillId="0" borderId="0" xfId="53" applyNumberFormat="1" applyFont="1" applyBorder="1" applyAlignment="1">
      <alignment horizontal="right" vertical="top"/>
    </xf>
    <xf numFmtId="42" fontId="38" fillId="0" borderId="10" xfId="53" applyNumberFormat="1" applyFont="1" applyBorder="1" applyAlignment="1">
      <alignment horizontal="right" vertical="top"/>
    </xf>
    <xf numFmtId="42" fontId="7" fillId="0" borderId="0" xfId="49" applyNumberFormat="1" applyFont="1"/>
    <xf numFmtId="42" fontId="38" fillId="0" borderId="22" xfId="53" applyNumberFormat="1" applyFont="1" applyBorder="1" applyAlignment="1">
      <alignment horizontal="right" vertical="top"/>
    </xf>
    <xf numFmtId="42" fontId="38" fillId="0" borderId="23" xfId="53" applyNumberFormat="1" applyFont="1" applyBorder="1" applyAlignment="1">
      <alignment horizontal="right" vertical="top"/>
    </xf>
    <xf numFmtId="42" fontId="38" fillId="28" borderId="31" xfId="53" applyNumberFormat="1" applyFont="1" applyFill="1" applyBorder="1" applyAlignment="1">
      <alignment horizontal="right" vertical="top"/>
    </xf>
    <xf numFmtId="42" fontId="38" fillId="0" borderId="31" xfId="53" applyNumberFormat="1" applyFont="1" applyBorder="1" applyAlignment="1">
      <alignment horizontal="right" vertical="top"/>
    </xf>
    <xf numFmtId="42" fontId="38" fillId="28" borderId="31" xfId="48" applyNumberFormat="1" applyFont="1" applyFill="1" applyBorder="1" applyAlignment="1">
      <alignment horizontal="right" vertical="top"/>
    </xf>
    <xf numFmtId="42" fontId="38" fillId="0" borderId="32" xfId="53" applyNumberFormat="1" applyFont="1" applyBorder="1" applyAlignment="1">
      <alignment horizontal="right" vertical="top"/>
    </xf>
    <xf numFmtId="42" fontId="38" fillId="0" borderId="22" xfId="53" applyNumberFormat="1" applyFont="1" applyFill="1" applyBorder="1" applyAlignment="1">
      <alignment horizontal="right" vertical="top"/>
    </xf>
    <xf numFmtId="42" fontId="38" fillId="0" borderId="23" xfId="53" applyNumberFormat="1" applyFont="1" applyFill="1" applyBorder="1" applyAlignment="1">
      <alignment horizontal="right" vertical="top"/>
    </xf>
    <xf numFmtId="42" fontId="38" fillId="28" borderId="16" xfId="48" applyNumberFormat="1" applyFont="1" applyFill="1" applyBorder="1" applyAlignment="1">
      <alignment horizontal="right" vertical="top"/>
    </xf>
    <xf numFmtId="42" fontId="38" fillId="0" borderId="31" xfId="48" applyNumberFormat="1" applyFont="1" applyBorder="1" applyAlignment="1">
      <alignment horizontal="right" vertical="top"/>
    </xf>
    <xf numFmtId="42" fontId="38" fillId="0" borderId="33" xfId="53" applyNumberFormat="1" applyFont="1" applyFill="1" applyBorder="1" applyAlignment="1">
      <alignment horizontal="right" vertical="top"/>
    </xf>
    <xf numFmtId="42" fontId="7" fillId="0" borderId="22" xfId="53" applyNumberFormat="1" applyFont="1" applyBorder="1" applyAlignment="1">
      <alignment horizontal="right" vertical="top"/>
    </xf>
    <xf numFmtId="42" fontId="7" fillId="0" borderId="23" xfId="53" applyNumberFormat="1" applyFont="1" applyBorder="1" applyAlignment="1">
      <alignment horizontal="right" vertical="top"/>
    </xf>
    <xf numFmtId="42" fontId="7" fillId="0" borderId="33" xfId="53" applyNumberFormat="1" applyFont="1" applyBorder="1" applyAlignment="1">
      <alignment horizontal="right" vertical="top"/>
    </xf>
    <xf numFmtId="42" fontId="7" fillId="28" borderId="21" xfId="53" applyNumberFormat="1" applyFont="1" applyFill="1" applyBorder="1" applyAlignment="1">
      <alignment horizontal="right" vertical="top"/>
    </xf>
    <xf numFmtId="42" fontId="7" fillId="28" borderId="0" xfId="48" applyNumberFormat="1" applyFont="1" applyFill="1" applyBorder="1" applyAlignment="1">
      <alignment horizontal="right" vertical="top"/>
    </xf>
    <xf numFmtId="42" fontId="7" fillId="0" borderId="23" xfId="48" applyNumberFormat="1" applyFont="1" applyBorder="1" applyAlignment="1">
      <alignment horizontal="right" vertical="top"/>
    </xf>
    <xf numFmtId="42" fontId="7" fillId="28" borderId="10" xfId="48" applyNumberFormat="1" applyFont="1" applyFill="1" applyBorder="1" applyAlignment="1">
      <alignment horizontal="right" vertical="top"/>
    </xf>
    <xf numFmtId="42" fontId="7" fillId="0" borderId="33" xfId="48" applyNumberFormat="1" applyFont="1" applyBorder="1" applyAlignment="1">
      <alignment horizontal="right" vertical="top"/>
    </xf>
    <xf numFmtId="4" fontId="38" fillId="28" borderId="0" xfId="48" applyNumberFormat="1" applyFont="1" applyFill="1" applyBorder="1" applyAlignment="1">
      <alignment horizontal="right" vertical="top"/>
    </xf>
    <xf numFmtId="4" fontId="38" fillId="28" borderId="21" xfId="30" applyNumberFormat="1" applyFont="1" applyFill="1" applyBorder="1" applyAlignment="1">
      <alignment horizontal="right" vertical="top"/>
    </xf>
    <xf numFmtId="0" fontId="7" fillId="0" borderId="14" xfId="360" applyFont="1" applyBorder="1"/>
    <xf numFmtId="167" fontId="0" fillId="0" borderId="0" xfId="0" applyFont="1" applyFill="1" applyBorder="1" applyAlignment="1">
      <alignment horizontal="left"/>
    </xf>
    <xf numFmtId="167" fontId="18" fillId="0" borderId="0" xfId="0" applyFont="1" applyFill="1" applyBorder="1" applyAlignment="1">
      <alignment horizontal="left"/>
    </xf>
    <xf numFmtId="167" fontId="0" fillId="0" borderId="0" xfId="0" applyFill="1" applyBorder="1" applyAlignment="1">
      <alignment horizontal="left" wrapText="1"/>
    </xf>
    <xf numFmtId="167" fontId="18" fillId="0" borderId="0" xfId="0" applyFont="1" applyFill="1" applyBorder="1" applyAlignment="1">
      <alignment horizontal="left" wrapText="1"/>
    </xf>
    <xf numFmtId="42" fontId="7" fillId="0" borderId="0" xfId="53" applyNumberFormat="1" applyFont="1" applyBorder="1" applyAlignment="1">
      <alignment horizontal="right" vertical="top"/>
    </xf>
    <xf numFmtId="170" fontId="35" fillId="0" borderId="0" xfId="49" applyNumberFormat="1" applyBorder="1"/>
    <xf numFmtId="0" fontId="35" fillId="27" borderId="0" xfId="49" applyFill="1" applyBorder="1" applyAlignment="1">
      <alignment horizontal="right"/>
    </xf>
  </cellXfs>
  <cellStyles count="365">
    <cellStyle name="=C:\WINNT35\SYSTEM32\COMMAND.COM" xfId="55"/>
    <cellStyle name="¢ Currency [1]" xfId="56"/>
    <cellStyle name="¢ Currency [2]" xfId="57"/>
    <cellStyle name="¢ Currency [3]" xfId="58"/>
    <cellStyle name="£ Currency [0]" xfId="59"/>
    <cellStyle name="£ Currency [1]" xfId="60"/>
    <cellStyle name="£ Currency [2]" xfId="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sic" xfId="62"/>
    <cellStyle name="black" xfId="63"/>
    <cellStyle name="blu" xfId="64"/>
    <cellStyle name="bot" xfId="65"/>
    <cellStyle name="Bullet" xfId="66"/>
    <cellStyle name="Bullet [0]" xfId="67"/>
    <cellStyle name="Bullet [2]" xfId="68"/>
    <cellStyle name="Bullet [4]" xfId="69"/>
    <cellStyle name="c" xfId="70"/>
    <cellStyle name="c," xfId="71"/>
    <cellStyle name="c_HardInc " xfId="72"/>
    <cellStyle name="c_HardInc _ITC Great Plains Formula 1-12-09a" xfId="73"/>
    <cellStyle name="C00A" xfId="74"/>
    <cellStyle name="C00B" xfId="75"/>
    <cellStyle name="C00L" xfId="76"/>
    <cellStyle name="C01A" xfId="77"/>
    <cellStyle name="C01B" xfId="78"/>
    <cellStyle name="C01H" xfId="79"/>
    <cellStyle name="C01L" xfId="80"/>
    <cellStyle name="C02A" xfId="81"/>
    <cellStyle name="C02B" xfId="82"/>
    <cellStyle name="C02H" xfId="83"/>
    <cellStyle name="C02L" xfId="84"/>
    <cellStyle name="C03A" xfId="85"/>
    <cellStyle name="C03B" xfId="86"/>
    <cellStyle name="C03H" xfId="87"/>
    <cellStyle name="C03L" xfId="88"/>
    <cellStyle name="C04A" xfId="89"/>
    <cellStyle name="C04B" xfId="90"/>
    <cellStyle name="C04H" xfId="91"/>
    <cellStyle name="C04L" xfId="92"/>
    <cellStyle name="C05A" xfId="93"/>
    <cellStyle name="C05B" xfId="94"/>
    <cellStyle name="C05H" xfId="95"/>
    <cellStyle name="C05L" xfId="96"/>
    <cellStyle name="C06A" xfId="97"/>
    <cellStyle name="C06B" xfId="98"/>
    <cellStyle name="C06H" xfId="99"/>
    <cellStyle name="C06L" xfId="100"/>
    <cellStyle name="C07A" xfId="101"/>
    <cellStyle name="C07B" xfId="102"/>
    <cellStyle name="C07H" xfId="103"/>
    <cellStyle name="C07L" xfId="104"/>
    <cellStyle name="c1" xfId="105"/>
    <cellStyle name="c1," xfId="106"/>
    <cellStyle name="c2" xfId="107"/>
    <cellStyle name="c2," xfId="108"/>
    <cellStyle name="c3" xfId="109"/>
    <cellStyle name="Calculation" xfId="26" builtinId="22" customBuiltin="1"/>
    <cellStyle name="cas" xfId="110"/>
    <cellStyle name="Centered Heading" xfId="111"/>
    <cellStyle name="Check Cell" xfId="27" builtinId="23" customBuiltin="1"/>
    <cellStyle name="Comma" xfId="28" builtinId="3"/>
    <cellStyle name="Comma  - Style1" xfId="112"/>
    <cellStyle name="Comma  - Style2" xfId="113"/>
    <cellStyle name="Comma  - Style3" xfId="114"/>
    <cellStyle name="Comma  - Style4" xfId="115"/>
    <cellStyle name="Comma  - Style5" xfId="116"/>
    <cellStyle name="Comma  - Style6" xfId="117"/>
    <cellStyle name="Comma  - Style7" xfId="118"/>
    <cellStyle name="Comma  - Style8" xfId="119"/>
    <cellStyle name="Comma [1]" xfId="120"/>
    <cellStyle name="Comma [2]" xfId="121"/>
    <cellStyle name="Comma [3]" xfId="122"/>
    <cellStyle name="Comma 0.0" xfId="123"/>
    <cellStyle name="Comma 0.00" xfId="124"/>
    <cellStyle name="Comma 0.000" xfId="125"/>
    <cellStyle name="Comma 0.0000" xfId="126"/>
    <cellStyle name="Comma 2" xfId="29"/>
    <cellStyle name="Comma 2 2" xfId="127"/>
    <cellStyle name="Comma 3" xfId="54"/>
    <cellStyle name="Comma 3 2" xfId="128"/>
    <cellStyle name="Comma 4" xfId="361"/>
    <cellStyle name="Comma Input" xfId="129"/>
    <cellStyle name="Comma0" xfId="130"/>
    <cellStyle name="Company Name" xfId="131"/>
    <cellStyle name="Currency" xfId="30" builtinId="4"/>
    <cellStyle name="Currency [1]" xfId="132"/>
    <cellStyle name="Currency [2]" xfId="133"/>
    <cellStyle name="Currency [3]" xfId="134"/>
    <cellStyle name="Currency 0.0" xfId="135"/>
    <cellStyle name="Currency 0.00" xfId="136"/>
    <cellStyle name="Currency 0.000" xfId="137"/>
    <cellStyle name="Currency 0.0000" xfId="138"/>
    <cellStyle name="Currency 2" xfId="53"/>
    <cellStyle name="Currency 2 2" xfId="139"/>
    <cellStyle name="Currency 3" xfId="140"/>
    <cellStyle name="Currency 3 2" xfId="141"/>
    <cellStyle name="Currency 4" xfId="362"/>
    <cellStyle name="Currency Input" xfId="142"/>
    <cellStyle name="Currency0" xfId="143"/>
    <cellStyle name="d" xfId="144"/>
    <cellStyle name="d," xfId="145"/>
    <cellStyle name="d1" xfId="146"/>
    <cellStyle name="d1," xfId="147"/>
    <cellStyle name="d2" xfId="148"/>
    <cellStyle name="d2," xfId="149"/>
    <cellStyle name="d3" xfId="150"/>
    <cellStyle name="Dash" xfId="151"/>
    <cellStyle name="Date" xfId="152"/>
    <cellStyle name="Date [Abbreviated]" xfId="153"/>
    <cellStyle name="Date [Long Europe]" xfId="154"/>
    <cellStyle name="Date [Long U.S.]" xfId="155"/>
    <cellStyle name="Date [Short Europe]" xfId="156"/>
    <cellStyle name="Date [Short U.S.]" xfId="157"/>
    <cellStyle name="Date_ITCM 2010 Template" xfId="158"/>
    <cellStyle name="Define$0" xfId="159"/>
    <cellStyle name="Define$1" xfId="160"/>
    <cellStyle name="Define$2" xfId="161"/>
    <cellStyle name="Define0" xfId="162"/>
    <cellStyle name="Define1" xfId="163"/>
    <cellStyle name="Define1x" xfId="164"/>
    <cellStyle name="Define2" xfId="165"/>
    <cellStyle name="Define2x" xfId="166"/>
    <cellStyle name="Dollar" xfId="167"/>
    <cellStyle name="e" xfId="168"/>
    <cellStyle name="e1" xfId="169"/>
    <cellStyle name="e2" xfId="170"/>
    <cellStyle name="Euro" xfId="171"/>
    <cellStyle name="Explanatory Text" xfId="31" builtinId="53" customBuiltin="1"/>
    <cellStyle name="Fixed" xfId="172"/>
    <cellStyle name="FOOTER - Style1" xfId="173"/>
    <cellStyle name="g" xfId="174"/>
    <cellStyle name="general" xfId="175"/>
    <cellStyle name="General [C]" xfId="176"/>
    <cellStyle name="General [R]" xfId="177"/>
    <cellStyle name="Good" xfId="32" builtinId="26" customBuiltin="1"/>
    <cellStyle name="Green" xfId="178"/>
    <cellStyle name="grey" xfId="179"/>
    <cellStyle name="Header1" xfId="180"/>
    <cellStyle name="Header2" xfId="181"/>
    <cellStyle name="Heading" xfId="182"/>
    <cellStyle name="Heading 1" xfId="33" builtinId="16" customBuiltin="1"/>
    <cellStyle name="Heading 2" xfId="34" builtinId="17" customBuiltin="1"/>
    <cellStyle name="Heading 3" xfId="35" builtinId="18" customBuiltin="1"/>
    <cellStyle name="Heading 4" xfId="36" builtinId="19" customBuiltin="1"/>
    <cellStyle name="Heading No Underline" xfId="183"/>
    <cellStyle name="Heading With Underline" xfId="184"/>
    <cellStyle name="Heading1" xfId="185"/>
    <cellStyle name="Heading2" xfId="186"/>
    <cellStyle name="Headline" xfId="187"/>
    <cellStyle name="Highlight" xfId="188"/>
    <cellStyle name="in" xfId="189"/>
    <cellStyle name="Indented [0]" xfId="190"/>
    <cellStyle name="Indented [2]" xfId="191"/>
    <cellStyle name="Indented [4]" xfId="192"/>
    <cellStyle name="Indented [6]" xfId="193"/>
    <cellStyle name="Input" xfId="37" builtinId="20" customBuiltin="1"/>
    <cellStyle name="Input [yellow]" xfId="194"/>
    <cellStyle name="Input$0" xfId="195"/>
    <cellStyle name="Input$1" xfId="196"/>
    <cellStyle name="Input$2" xfId="197"/>
    <cellStyle name="Input0" xfId="198"/>
    <cellStyle name="Input1" xfId="199"/>
    <cellStyle name="Input1x" xfId="200"/>
    <cellStyle name="Input2" xfId="201"/>
    <cellStyle name="Input2x" xfId="202"/>
    <cellStyle name="lborder" xfId="203"/>
    <cellStyle name="LeftSubtitle" xfId="204"/>
    <cellStyle name="Linked Cell" xfId="38" builtinId="24" customBuiltin="1"/>
    <cellStyle name="m" xfId="205"/>
    <cellStyle name="m1" xfId="206"/>
    <cellStyle name="m2" xfId="207"/>
    <cellStyle name="m3" xfId="208"/>
    <cellStyle name="Multiple" xfId="209"/>
    <cellStyle name="Negative" xfId="210"/>
    <cellStyle name="Neutral" xfId="39" builtinId="28" customBuiltin="1"/>
    <cellStyle name="no dec" xfId="211"/>
    <cellStyle name="Normal" xfId="0" builtinId="0"/>
    <cellStyle name="Normal - Style1" xfId="212"/>
    <cellStyle name="Normal 2" xfId="40"/>
    <cellStyle name="Normal 3" xfId="41"/>
    <cellStyle name="Normal 3 2" xfId="213"/>
    <cellStyle name="Normal 3_ITC-Great Plains Heintz 6-24-08a" xfId="214"/>
    <cellStyle name="Normal 4" xfId="49"/>
    <cellStyle name="Normal 4 2" xfId="215"/>
    <cellStyle name="Normal 4_ITC-Great Plains Heintz 6-24-08a" xfId="216"/>
    <cellStyle name="Normal 5" xfId="363"/>
    <cellStyle name="Normal 6" xfId="364"/>
    <cellStyle name="Normal_Attachment GG (2)" xfId="52"/>
    <cellStyle name="Normal_Schedule O Info for Mike" xfId="51"/>
    <cellStyle name="Normal_Schedule O Info for Mike 2" xfId="360"/>
    <cellStyle name="Normal_Sheet1" xfId="50"/>
    <cellStyle name="Normal_Sheet3" xfId="48"/>
    <cellStyle name="Note" xfId="42" builtinId="10" customBuiltin="1"/>
    <cellStyle name="Output" xfId="43" builtinId="21" customBuiltin="1"/>
    <cellStyle name="Output1_Back" xfId="217"/>
    <cellStyle name="p" xfId="218"/>
    <cellStyle name="p_2010 Attachment O  GG_082709" xfId="219"/>
    <cellStyle name="p_2010 Attachment O Template Supporting Work Papers_ITC Midwest" xfId="220"/>
    <cellStyle name="p_2010 Attachment O Template Supporting Work Papers_ITCTransmission" xfId="221"/>
    <cellStyle name="p_2010 Attachment O Template Supporting Work Papers_METC" xfId="222"/>
    <cellStyle name="p_2Mod11" xfId="223"/>
    <cellStyle name="p_aavidmod11.xls Chart 1" xfId="224"/>
    <cellStyle name="p_aavidmod11.xls Chart 2" xfId="225"/>
    <cellStyle name="p_Attachment O &amp; GG" xfId="226"/>
    <cellStyle name="p_charts for capm" xfId="227"/>
    <cellStyle name="p_DCF" xfId="228"/>
    <cellStyle name="p_DCF_2Mod11" xfId="229"/>
    <cellStyle name="p_DCF_aavidmod11.xls Chart 1" xfId="230"/>
    <cellStyle name="p_DCF_aavidmod11.xls Chart 2" xfId="231"/>
    <cellStyle name="p_DCF_charts for capm" xfId="232"/>
    <cellStyle name="p_DCF_DCF5" xfId="233"/>
    <cellStyle name="p_DCF_Template2" xfId="234"/>
    <cellStyle name="p_DCF_Template2_1" xfId="235"/>
    <cellStyle name="p_DCF_VERA" xfId="236"/>
    <cellStyle name="p_DCF_VERA_1" xfId="237"/>
    <cellStyle name="p_DCF_VERA_1_Template2" xfId="238"/>
    <cellStyle name="p_DCF_VERA_aavidmod11.xls Chart 2" xfId="239"/>
    <cellStyle name="p_DCF_VERA_Model02" xfId="240"/>
    <cellStyle name="p_DCF_VERA_Template2" xfId="241"/>
    <cellStyle name="p_DCF_VERA_VERA" xfId="242"/>
    <cellStyle name="p_DCF_VERA_VERA_1" xfId="243"/>
    <cellStyle name="p_DCF_VERA_VERA_2" xfId="244"/>
    <cellStyle name="p_DCF_VERA_VERA_Template2" xfId="245"/>
    <cellStyle name="p_DCF5" xfId="246"/>
    <cellStyle name="p_ITC Great Plains Formula 1-12-09a" xfId="247"/>
    <cellStyle name="p_ITCM 2010 Template" xfId="248"/>
    <cellStyle name="p_ITCMW 2009 Rate" xfId="249"/>
    <cellStyle name="p_ITCMW 2010 Rate_083109" xfId="250"/>
    <cellStyle name="p_ITCOP 2010 Rate_083109" xfId="251"/>
    <cellStyle name="p_ITCT 2009 Rate" xfId="252"/>
    <cellStyle name="p_ITCT New 2010 Attachment O &amp; GG_111209NL" xfId="253"/>
    <cellStyle name="p_METC 2010 Rate_083109" xfId="254"/>
    <cellStyle name="p_Template2" xfId="255"/>
    <cellStyle name="p_Template2_1" xfId="256"/>
    <cellStyle name="p_VERA" xfId="257"/>
    <cellStyle name="p_VERA_1" xfId="258"/>
    <cellStyle name="p_VERA_1_Template2" xfId="259"/>
    <cellStyle name="p_VERA_aavidmod11.xls Chart 2" xfId="260"/>
    <cellStyle name="p_VERA_Model02" xfId="261"/>
    <cellStyle name="p_VERA_Template2" xfId="262"/>
    <cellStyle name="p_VERA_VERA" xfId="263"/>
    <cellStyle name="p_VERA_VERA_1" xfId="264"/>
    <cellStyle name="p_VERA_VERA_2" xfId="265"/>
    <cellStyle name="p_VERA_VERA_Template2" xfId="266"/>
    <cellStyle name="p1" xfId="267"/>
    <cellStyle name="p2" xfId="268"/>
    <cellStyle name="p3" xfId="269"/>
    <cellStyle name="Percent" xfId="44" builtinId="5"/>
    <cellStyle name="Percent %" xfId="270"/>
    <cellStyle name="Percent % Long Underline" xfId="271"/>
    <cellStyle name="Percent (0)" xfId="272"/>
    <cellStyle name="Percent [0]" xfId="273"/>
    <cellStyle name="Percent [1]" xfId="274"/>
    <cellStyle name="Percent [2]" xfId="275"/>
    <cellStyle name="Percent [3]" xfId="276"/>
    <cellStyle name="Percent 0.0%" xfId="277"/>
    <cellStyle name="Percent 0.0% Long Underline" xfId="278"/>
    <cellStyle name="Percent 0.00%" xfId="279"/>
    <cellStyle name="Percent 0.00% Long Underline" xfId="280"/>
    <cellStyle name="Percent 0.000%" xfId="281"/>
    <cellStyle name="Percent 0.000% Long Underline" xfId="282"/>
    <cellStyle name="Percent 0.0000%" xfId="283"/>
    <cellStyle name="Percent 0.0000% Long Underline" xfId="284"/>
    <cellStyle name="Percent 2" xfId="285"/>
    <cellStyle name="Percent 2 2" xfId="286"/>
    <cellStyle name="Percent 3" xfId="287"/>
    <cellStyle name="Percent 3 2" xfId="288"/>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6A" xfId="324"/>
    <cellStyle name="R06B" xfId="325"/>
    <cellStyle name="R06H" xfId="326"/>
    <cellStyle name="R06L" xfId="327"/>
    <cellStyle name="R07A" xfId="328"/>
    <cellStyle name="R07B" xfId="329"/>
    <cellStyle name="R07H" xfId="330"/>
    <cellStyle name="R07L" xfId="331"/>
    <cellStyle name="rborder" xfId="332"/>
    <cellStyle name="red" xfId="333"/>
    <cellStyle name="s_HardInc " xfId="334"/>
    <cellStyle name="s_HardInc _ITC Great Plains Formula 1-12-09a" xfId="335"/>
    <cellStyle name="scenario" xfId="336"/>
    <cellStyle name="Sheetmult" xfId="337"/>
    <cellStyle name="Shtmultx" xfId="338"/>
    <cellStyle name="Style 1" xfId="339"/>
    <cellStyle name="STYLE1" xfId="340"/>
    <cellStyle name="STYLE2" xfId="341"/>
    <cellStyle name="TableHeading" xfId="342"/>
    <cellStyle name="tb" xfId="343"/>
    <cellStyle name="Tickmark" xfId="344"/>
    <cellStyle name="Title" xfId="45" builtinId="15" customBuiltin="1"/>
    <cellStyle name="Title1" xfId="345"/>
    <cellStyle name="top" xfId="346"/>
    <cellStyle name="Total" xfId="46" builtinId="25" customBuiltin="1"/>
    <cellStyle name="w" xfId="347"/>
    <cellStyle name="Warning Text" xfId="47" builtinId="11" customBuiltin="1"/>
    <cellStyle name="XComma" xfId="348"/>
    <cellStyle name="XComma 0.0" xfId="349"/>
    <cellStyle name="XComma 0.00" xfId="350"/>
    <cellStyle name="XComma 0.000" xfId="351"/>
    <cellStyle name="XCurrency" xfId="352"/>
    <cellStyle name="XCurrency 0.0" xfId="353"/>
    <cellStyle name="XCurrency 0.00" xfId="354"/>
    <cellStyle name="XCurrency 0.000" xfId="355"/>
    <cellStyle name="yra" xfId="356"/>
    <cellStyle name="yrActual" xfId="357"/>
    <cellStyle name="yre" xfId="358"/>
    <cellStyle name="yrExpect" xfId="35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tabColor rgb="FFFF0000"/>
    <pageSetUpPr fitToPage="1"/>
  </sheetPr>
  <dimension ref="A1:BO315"/>
  <sheetViews>
    <sheetView topLeftCell="A17" zoomScale="90" zoomScaleNormal="90" zoomScaleSheetLayoutView="55" workbookViewId="0">
      <selection activeCell="A50" sqref="A50"/>
    </sheetView>
  </sheetViews>
  <sheetFormatPr defaultRowHeight="15"/>
  <cols>
    <col min="1" max="1" width="6" style="2" customWidth="1"/>
    <col min="2" max="2" width="1.44140625" style="2" customWidth="1"/>
    <col min="3" max="3" width="38.33203125" style="2" customWidth="1"/>
    <col min="4" max="4" width="12.21875" style="2" bestFit="1" customWidth="1"/>
    <col min="5" max="5" width="14.44140625" style="2" customWidth="1"/>
    <col min="6" max="6" width="13" style="2" customWidth="1"/>
    <col min="7" max="7" width="14.109375" style="2" customWidth="1"/>
    <col min="8" max="8" width="13.88671875" style="2" customWidth="1"/>
    <col min="9" max="10" width="12.77734375" style="2" customWidth="1"/>
    <col min="11" max="11" width="14.21875" style="2" customWidth="1"/>
    <col min="12" max="12" width="14.88671875" style="2" customWidth="1"/>
    <col min="13" max="13" width="12.77734375" style="2" customWidth="1"/>
    <col min="14" max="14" width="13.88671875" style="2" customWidth="1"/>
    <col min="15" max="15" width="17.109375" style="2" customWidth="1"/>
    <col min="16" max="16" width="15.44140625" style="2" bestFit="1" customWidth="1"/>
    <col min="17" max="17" width="14.33203125" style="2" customWidth="1"/>
    <col min="18" max="16384" width="8.88671875" style="2"/>
  </cols>
  <sheetData>
    <row r="1" spans="1:65" ht="15.75">
      <c r="A1" s="112"/>
      <c r="N1" s="113"/>
      <c r="O1" s="3"/>
    </row>
    <row r="2" spans="1:65" ht="15.75">
      <c r="A2" s="112"/>
      <c r="N2" s="113"/>
      <c r="O2" s="3"/>
    </row>
    <row r="4" spans="1:65">
      <c r="N4" s="3" t="s">
        <v>27</v>
      </c>
      <c r="O4" s="3"/>
    </row>
    <row r="5" spans="1:65">
      <c r="C5" s="15" t="s">
        <v>85</v>
      </c>
      <c r="D5" s="15"/>
      <c r="E5" s="15"/>
      <c r="F5" s="15"/>
      <c r="G5" s="16" t="s">
        <v>1</v>
      </c>
      <c r="H5" s="15"/>
      <c r="I5" s="15"/>
      <c r="J5" s="15"/>
      <c r="K5" s="17"/>
      <c r="M5" s="18"/>
      <c r="N5" s="4" t="s">
        <v>121</v>
      </c>
      <c r="O5" s="4"/>
      <c r="P5" s="19"/>
      <c r="Q5" s="20"/>
      <c r="R5" s="19"/>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row>
    <row r="6" spans="1:65">
      <c r="C6" s="15"/>
      <c r="D6" s="15"/>
      <c r="E6" s="10" t="s">
        <v>4</v>
      </c>
      <c r="F6" s="10"/>
      <c r="G6" s="10" t="s">
        <v>28</v>
      </c>
      <c r="H6" s="10"/>
      <c r="I6" s="10"/>
      <c r="J6" s="10"/>
      <c r="K6" s="17"/>
      <c r="M6" s="18"/>
      <c r="N6" s="17"/>
      <c r="O6" s="17"/>
      <c r="P6" s="19"/>
      <c r="Q6" s="22"/>
      <c r="R6" s="19"/>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row>
    <row r="7" spans="1:65">
      <c r="C7" s="18"/>
      <c r="D7" s="18"/>
      <c r="E7" s="18"/>
      <c r="F7" s="18"/>
      <c r="G7" s="18"/>
      <c r="H7" s="18"/>
      <c r="I7" s="18"/>
      <c r="J7" s="18"/>
      <c r="K7" s="18"/>
      <c r="M7" s="18"/>
      <c r="N7" s="18" t="s">
        <v>29</v>
      </c>
      <c r="O7" s="18"/>
      <c r="P7" s="19"/>
      <c r="Q7" s="20"/>
      <c r="R7" s="19"/>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row>
    <row r="8" spans="1:65">
      <c r="A8" s="23"/>
      <c r="C8" s="18"/>
      <c r="D8" s="18"/>
      <c r="E8" s="18"/>
      <c r="F8" s="18"/>
      <c r="G8" s="80" t="s">
        <v>92</v>
      </c>
      <c r="H8" s="18"/>
      <c r="I8" s="18"/>
      <c r="J8" s="18"/>
      <c r="K8" s="18"/>
      <c r="L8" s="18"/>
      <c r="M8" s="18"/>
      <c r="N8" s="18"/>
      <c r="O8" s="18"/>
      <c r="P8" s="19"/>
      <c r="Q8" s="20"/>
      <c r="R8" s="19"/>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row>
    <row r="9" spans="1:65">
      <c r="A9" s="23"/>
      <c r="C9" s="18"/>
      <c r="D9" s="18"/>
      <c r="E9" s="18"/>
      <c r="F9" s="18"/>
      <c r="G9" s="25"/>
      <c r="H9" s="18"/>
      <c r="I9" s="18"/>
      <c r="J9" s="18"/>
      <c r="K9" s="18"/>
      <c r="L9" s="18"/>
      <c r="M9" s="18"/>
      <c r="N9" s="18"/>
      <c r="O9" s="18"/>
      <c r="P9" s="19"/>
      <c r="Q9" s="20"/>
      <c r="R9" s="19"/>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row>
    <row r="10" spans="1:65">
      <c r="A10" s="23"/>
      <c r="C10" s="18" t="s">
        <v>86</v>
      </c>
      <c r="D10" s="18"/>
      <c r="E10" s="18"/>
      <c r="F10" s="18"/>
      <c r="G10" s="25"/>
      <c r="H10" s="18"/>
      <c r="I10" s="18"/>
      <c r="J10" s="18"/>
      <c r="K10" s="18"/>
      <c r="L10" s="18"/>
      <c r="M10" s="18"/>
      <c r="N10" s="18"/>
      <c r="O10" s="18"/>
      <c r="P10" s="19"/>
      <c r="Q10" s="20"/>
      <c r="R10" s="19"/>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row>
    <row r="11" spans="1:65">
      <c r="A11" s="23"/>
      <c r="C11" s="18"/>
      <c r="D11" s="18"/>
      <c r="E11" s="18"/>
      <c r="F11" s="18"/>
      <c r="G11" s="25"/>
      <c r="L11" s="18"/>
      <c r="M11" s="18"/>
      <c r="N11" s="18"/>
      <c r="O11" s="18"/>
      <c r="P11" s="19"/>
      <c r="Q11" s="19"/>
      <c r="R11" s="19"/>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row>
    <row r="12" spans="1:65">
      <c r="A12" s="23"/>
      <c r="C12" s="18"/>
      <c r="D12" s="18"/>
      <c r="E12" s="18"/>
      <c r="F12" s="18"/>
      <c r="G12" s="18"/>
      <c r="L12" s="1"/>
      <c r="M12" s="18"/>
      <c r="N12" s="18"/>
      <c r="O12" s="18"/>
      <c r="P12" s="19"/>
      <c r="Q12" s="19"/>
      <c r="R12" s="19"/>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row>
    <row r="13" spans="1:65">
      <c r="C13" s="26" t="s">
        <v>8</v>
      </c>
      <c r="D13" s="26"/>
      <c r="E13" s="26" t="s">
        <v>9</v>
      </c>
      <c r="F13" s="26"/>
      <c r="G13" s="26" t="s">
        <v>10</v>
      </c>
      <c r="L13" s="24" t="s">
        <v>11</v>
      </c>
      <c r="M13" s="10"/>
      <c r="N13" s="24"/>
      <c r="O13" s="24"/>
      <c r="P13" s="27"/>
      <c r="Q13" s="24"/>
      <c r="R13" s="28"/>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row>
    <row r="14" spans="1:65" ht="15.75">
      <c r="C14" s="12"/>
      <c r="D14" s="12"/>
      <c r="E14" s="14" t="s">
        <v>0</v>
      </c>
      <c r="F14" s="14"/>
      <c r="G14" s="10"/>
      <c r="M14" s="10"/>
      <c r="P14" s="27"/>
      <c r="Q14" s="29"/>
      <c r="R14" s="28"/>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row>
    <row r="15" spans="1:65" ht="15.75">
      <c r="A15" s="23" t="s">
        <v>2</v>
      </c>
      <c r="C15" s="12"/>
      <c r="D15" s="12"/>
      <c r="E15" s="30" t="s">
        <v>13</v>
      </c>
      <c r="F15" s="30"/>
      <c r="G15" s="31" t="s">
        <v>12</v>
      </c>
      <c r="L15" s="31" t="s">
        <v>5</v>
      </c>
      <c r="M15" s="10"/>
      <c r="P15" s="19"/>
      <c r="Q15" s="32"/>
      <c r="R15" s="28"/>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row>
    <row r="16" spans="1:65" ht="15.75">
      <c r="A16" s="23" t="s">
        <v>3</v>
      </c>
      <c r="C16" s="13"/>
      <c r="D16" s="13"/>
      <c r="E16" s="10"/>
      <c r="F16" s="10"/>
      <c r="G16" s="10"/>
      <c r="L16" s="10"/>
      <c r="M16" s="10"/>
      <c r="N16" s="10"/>
      <c r="O16" s="10"/>
      <c r="P16" s="19"/>
      <c r="Q16" s="27"/>
      <c r="R16" s="28"/>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row>
    <row r="17" spans="1:65" ht="15.75">
      <c r="A17" s="33"/>
      <c r="C17" s="12"/>
      <c r="D17" s="12"/>
      <c r="E17" s="10"/>
      <c r="F17" s="10"/>
      <c r="G17" s="10"/>
      <c r="L17" s="10"/>
      <c r="M17" s="10"/>
      <c r="N17" s="10"/>
      <c r="O17" s="10"/>
      <c r="P17" s="19"/>
      <c r="Q17" s="27"/>
      <c r="R17" s="28"/>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row>
    <row r="18" spans="1:65">
      <c r="A18" s="34">
        <v>1</v>
      </c>
      <c r="C18" s="12" t="s">
        <v>30</v>
      </c>
      <c r="D18" s="12"/>
      <c r="E18" s="11" t="s">
        <v>60</v>
      </c>
      <c r="F18" s="11"/>
      <c r="G18" s="5">
        <f>772745262+114926769-6564000</f>
        <v>881108031</v>
      </c>
      <c r="M18" s="10"/>
      <c r="N18" s="10"/>
      <c r="O18" s="10"/>
      <c r="P18" s="19"/>
      <c r="Q18" s="27"/>
      <c r="R18" s="28"/>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row>
    <row r="19" spans="1:65">
      <c r="A19" s="34">
        <v>2</v>
      </c>
      <c r="C19" s="12" t="s">
        <v>31</v>
      </c>
      <c r="D19" s="12"/>
      <c r="E19" s="11" t="s">
        <v>61</v>
      </c>
      <c r="F19" s="11"/>
      <c r="G19" s="6">
        <f>506448988+114926769-6564000</f>
        <v>614811757</v>
      </c>
      <c r="M19" s="10"/>
      <c r="N19" s="10"/>
      <c r="O19" s="10"/>
      <c r="P19" s="19"/>
      <c r="Q19" s="27"/>
      <c r="R19" s="28"/>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row>
    <row r="20" spans="1:65">
      <c r="A20" s="34"/>
      <c r="E20" s="11"/>
      <c r="F20" s="11"/>
      <c r="M20" s="10"/>
      <c r="N20" s="10"/>
      <c r="O20" s="10"/>
      <c r="P20" s="19"/>
      <c r="Q20" s="27"/>
      <c r="R20" s="28"/>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row>
    <row r="21" spans="1:65">
      <c r="A21" s="34"/>
      <c r="C21" s="12" t="s">
        <v>32</v>
      </c>
      <c r="D21" s="12"/>
      <c r="E21" s="11"/>
      <c r="F21" s="11"/>
      <c r="G21" s="10"/>
      <c r="L21" s="10"/>
      <c r="M21" s="10"/>
      <c r="N21" s="10"/>
      <c r="O21" s="10"/>
      <c r="P21" s="27"/>
      <c r="Q21" s="27"/>
      <c r="R21" s="28"/>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row>
    <row r="22" spans="1:65">
      <c r="A22" s="34">
        <v>3</v>
      </c>
      <c r="C22" s="12" t="s">
        <v>63</v>
      </c>
      <c r="D22" s="12"/>
      <c r="E22" s="11" t="s">
        <v>62</v>
      </c>
      <c r="F22" s="11"/>
      <c r="G22" s="5">
        <v>49771444</v>
      </c>
      <c r="M22" s="10"/>
      <c r="N22" s="10"/>
      <c r="O22" s="10"/>
      <c r="P22" s="27"/>
      <c r="Q22" s="27"/>
      <c r="R22" s="28"/>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row>
    <row r="23" spans="1:65" ht="15.75">
      <c r="A23" s="34">
        <v>4</v>
      </c>
      <c r="C23" s="12" t="s">
        <v>78</v>
      </c>
      <c r="D23" s="12"/>
      <c r="E23" s="11" t="s">
        <v>65</v>
      </c>
      <c r="F23" s="11"/>
      <c r="G23" s="35">
        <f>IF(G22=0,0,G22/G18)</f>
        <v>5.6487334411777709E-2</v>
      </c>
      <c r="L23" s="36">
        <f>G23</f>
        <v>5.6487334411777709E-2</v>
      </c>
      <c r="M23" s="10"/>
      <c r="N23" s="37"/>
      <c r="O23" s="37"/>
      <c r="P23" s="38"/>
      <c r="Q23" s="39"/>
      <c r="R23" s="28"/>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row>
    <row r="24" spans="1:65" ht="15.75">
      <c r="A24" s="34"/>
      <c r="C24" s="12"/>
      <c r="D24" s="12"/>
      <c r="E24" s="11"/>
      <c r="F24" s="11"/>
      <c r="G24" s="35"/>
      <c r="L24" s="36"/>
      <c r="M24" s="10"/>
      <c r="N24" s="37"/>
      <c r="O24" s="37"/>
      <c r="P24" s="38"/>
      <c r="Q24" s="39"/>
      <c r="R24" s="28"/>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row>
    <row r="25" spans="1:65" ht="15.75">
      <c r="A25" s="48"/>
      <c r="B25" s="21"/>
      <c r="C25" s="12" t="s">
        <v>105</v>
      </c>
      <c r="D25" s="12"/>
      <c r="E25" s="41"/>
      <c r="F25" s="41"/>
      <c r="G25" s="10"/>
      <c r="H25" s="21"/>
      <c r="I25" s="21"/>
      <c r="J25" s="21"/>
      <c r="K25" s="21"/>
      <c r="L25" s="10"/>
      <c r="M25" s="10"/>
      <c r="N25" s="37"/>
      <c r="O25" s="37"/>
      <c r="P25" s="38"/>
      <c r="Q25" s="39"/>
      <c r="R25" s="28"/>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row>
    <row r="26" spans="1:65" ht="15.75">
      <c r="A26" s="48" t="s">
        <v>49</v>
      </c>
      <c r="B26" s="21"/>
      <c r="C26" s="12" t="s">
        <v>106</v>
      </c>
      <c r="D26" s="12"/>
      <c r="E26" s="11" t="s">
        <v>112</v>
      </c>
      <c r="F26" s="11"/>
      <c r="G26" s="5">
        <v>3520071</v>
      </c>
      <c r="H26" s="21"/>
      <c r="I26" s="21"/>
      <c r="J26" s="21"/>
      <c r="K26" s="21"/>
      <c r="L26" s="21"/>
      <c r="M26" s="10"/>
      <c r="N26" s="37"/>
      <c r="O26" s="37"/>
      <c r="P26" s="38"/>
      <c r="Q26" s="39"/>
      <c r="R26" s="28"/>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row>
    <row r="27" spans="1:65" ht="15.75">
      <c r="A27" s="48" t="s">
        <v>34</v>
      </c>
      <c r="B27" s="21"/>
      <c r="C27" s="12" t="s">
        <v>107</v>
      </c>
      <c r="D27" s="12"/>
      <c r="E27" s="11" t="s">
        <v>66</v>
      </c>
      <c r="F27" s="11"/>
      <c r="G27" s="35">
        <f>IF(G26=0,0,G26/G18)</f>
        <v>3.9950504094315763E-3</v>
      </c>
      <c r="H27" s="21"/>
      <c r="I27" s="21"/>
      <c r="J27" s="21"/>
      <c r="K27" s="21"/>
      <c r="L27" s="36">
        <f>G27</f>
        <v>3.9950504094315763E-3</v>
      </c>
      <c r="M27" s="10"/>
      <c r="N27" s="37"/>
      <c r="O27" s="37"/>
      <c r="P27" s="38"/>
      <c r="Q27" s="39"/>
      <c r="R27" s="28"/>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row>
    <row r="28" spans="1:65" ht="15.75">
      <c r="A28" s="34"/>
      <c r="C28" s="12"/>
      <c r="D28" s="12"/>
      <c r="E28" s="11"/>
      <c r="F28" s="11"/>
      <c r="G28" s="35"/>
      <c r="L28" s="36"/>
      <c r="M28" s="10"/>
      <c r="N28" s="37"/>
      <c r="O28" s="37"/>
      <c r="P28" s="38"/>
      <c r="Q28" s="39"/>
      <c r="R28" s="28"/>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row>
    <row r="29" spans="1:65">
      <c r="A29" s="40"/>
      <c r="C29" s="12" t="s">
        <v>33</v>
      </c>
      <c r="D29" s="12"/>
      <c r="E29" s="41"/>
      <c r="F29" s="41"/>
      <c r="G29" s="10"/>
      <c r="L29" s="10"/>
      <c r="M29" s="10"/>
      <c r="N29" s="10"/>
      <c r="O29" s="10"/>
      <c r="P29" s="27"/>
      <c r="Q29" s="10"/>
      <c r="R29" s="28"/>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row>
    <row r="30" spans="1:65" ht="15.75">
      <c r="A30" s="40" t="s">
        <v>36</v>
      </c>
      <c r="C30" s="12" t="s">
        <v>35</v>
      </c>
      <c r="D30" s="12"/>
      <c r="E30" s="11" t="s">
        <v>64</v>
      </c>
      <c r="F30" s="11"/>
      <c r="G30" s="5">
        <v>2013170</v>
      </c>
      <c r="M30" s="10"/>
      <c r="N30" s="42"/>
      <c r="O30" s="42"/>
      <c r="P30" s="27"/>
      <c r="Q30" s="43"/>
      <c r="R30" s="28"/>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row>
    <row r="31" spans="1:65" ht="15.75">
      <c r="A31" s="40" t="s">
        <v>37</v>
      </c>
      <c r="C31" s="12" t="s">
        <v>79</v>
      </c>
      <c r="D31" s="12"/>
      <c r="E31" s="11" t="s">
        <v>115</v>
      </c>
      <c r="F31" s="11"/>
      <c r="G31" s="35">
        <f>IF(G30=0,0,G30/G18)</f>
        <v>2.2848163098856148E-3</v>
      </c>
      <c r="L31" s="36">
        <f>G31</f>
        <v>2.2848163098856148E-3</v>
      </c>
      <c r="M31" s="10"/>
      <c r="N31" s="37"/>
      <c r="O31" s="37"/>
      <c r="P31" s="27"/>
      <c r="Q31" s="39"/>
      <c r="R31" s="28"/>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row>
    <row r="32" spans="1:65">
      <c r="A32" s="40"/>
      <c r="C32" s="12"/>
      <c r="D32" s="12"/>
      <c r="E32" s="11"/>
      <c r="F32" s="11"/>
      <c r="G32" s="10"/>
      <c r="L32" s="10"/>
      <c r="M32" s="10"/>
      <c r="R32" s="28"/>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row>
    <row r="33" spans="1:65" ht="15.75">
      <c r="A33" s="119" t="s">
        <v>38</v>
      </c>
      <c r="B33" s="44"/>
      <c r="C33" s="13" t="s">
        <v>83</v>
      </c>
      <c r="D33" s="13"/>
      <c r="E33" s="14" t="s">
        <v>120</v>
      </c>
      <c r="F33" s="14"/>
      <c r="G33" s="45"/>
      <c r="L33" s="46">
        <f>L23+L27+L31</f>
        <v>6.2767201131094907E-2</v>
      </c>
      <c r="M33" s="10"/>
      <c r="R33" s="28"/>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row>
    <row r="34" spans="1:65">
      <c r="A34" s="40"/>
      <c r="C34" s="12"/>
      <c r="D34" s="12"/>
      <c r="E34" s="11"/>
      <c r="F34" s="11"/>
      <c r="G34" s="10"/>
      <c r="L34" s="10"/>
      <c r="M34" s="10"/>
      <c r="N34" s="10"/>
      <c r="O34" s="10"/>
      <c r="P34" s="27"/>
      <c r="Q34" s="47"/>
      <c r="R34" s="28"/>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row>
    <row r="35" spans="1:65">
      <c r="A35" s="48"/>
      <c r="B35" s="49"/>
      <c r="C35" s="10" t="s">
        <v>40</v>
      </c>
      <c r="D35" s="10"/>
      <c r="E35" s="11"/>
      <c r="F35" s="11"/>
      <c r="G35" s="10"/>
      <c r="L35" s="10"/>
      <c r="M35" s="50"/>
      <c r="N35" s="49"/>
      <c r="O35" s="49"/>
      <c r="R35" s="27" t="s">
        <v>4</v>
      </c>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row>
    <row r="36" spans="1:65">
      <c r="A36" s="40" t="s">
        <v>41</v>
      </c>
      <c r="B36" s="49"/>
      <c r="C36" s="10" t="s">
        <v>15</v>
      </c>
      <c r="D36" s="10"/>
      <c r="E36" s="11" t="s">
        <v>68</v>
      </c>
      <c r="F36" s="11"/>
      <c r="G36" s="5">
        <v>0</v>
      </c>
      <c r="L36" s="10"/>
      <c r="M36" s="50"/>
      <c r="N36" s="49"/>
      <c r="O36" s="49"/>
      <c r="R36" s="27"/>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row>
    <row r="37" spans="1:65">
      <c r="A37" s="40" t="s">
        <v>42</v>
      </c>
      <c r="B37" s="49"/>
      <c r="C37" s="10" t="s">
        <v>80</v>
      </c>
      <c r="D37" s="10"/>
      <c r="E37" s="11" t="s">
        <v>67</v>
      </c>
      <c r="F37" s="11"/>
      <c r="G37" s="35">
        <f>G36/G19</f>
        <v>0</v>
      </c>
      <c r="L37" s="36">
        <f>G37</f>
        <v>0</v>
      </c>
      <c r="M37" s="50"/>
      <c r="N37" s="49"/>
      <c r="O37" s="49"/>
      <c r="P37" s="27"/>
      <c r="Q37" s="27"/>
      <c r="R37" s="27"/>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row>
    <row r="38" spans="1:65">
      <c r="A38" s="40"/>
      <c r="C38" s="10"/>
      <c r="D38" s="10"/>
      <c r="E38" s="11"/>
      <c r="F38" s="11"/>
      <c r="G38" s="10"/>
      <c r="L38" s="10"/>
      <c r="M38" s="10"/>
      <c r="P38" s="19"/>
      <c r="Q38" s="27"/>
      <c r="R38" s="28"/>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row>
    <row r="39" spans="1:65">
      <c r="A39" s="40"/>
      <c r="C39" s="12" t="s">
        <v>16</v>
      </c>
      <c r="D39" s="12"/>
      <c r="E39" s="9"/>
      <c r="F39" s="9"/>
      <c r="M39" s="10"/>
      <c r="P39" s="27"/>
      <c r="Q39" s="27"/>
      <c r="R39" s="28"/>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row>
    <row r="40" spans="1:65">
      <c r="A40" s="40" t="s">
        <v>43</v>
      </c>
      <c r="C40" s="12" t="s">
        <v>44</v>
      </c>
      <c r="D40" s="12"/>
      <c r="E40" s="11" t="s">
        <v>45</v>
      </c>
      <c r="F40" s="11"/>
      <c r="G40" s="5">
        <v>43411681.912394278</v>
      </c>
      <c r="L40" s="10"/>
      <c r="M40" s="10"/>
      <c r="P40" s="27"/>
      <c r="Q40" s="27"/>
      <c r="R40" s="28"/>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row>
    <row r="41" spans="1:65">
      <c r="A41" s="40" t="s">
        <v>108</v>
      </c>
      <c r="B41" s="49"/>
      <c r="C41" s="10" t="s">
        <v>81</v>
      </c>
      <c r="D41" s="10"/>
      <c r="E41" s="11" t="s">
        <v>116</v>
      </c>
      <c r="F41" s="11"/>
      <c r="G41" s="51">
        <f>G40/G19</f>
        <v>7.0609713327902862E-2</v>
      </c>
      <c r="L41" s="36">
        <f>G41</f>
        <v>7.0609713327902862E-2</v>
      </c>
      <c r="M41" s="10"/>
      <c r="Q41" s="52"/>
      <c r="R41" s="27"/>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row>
    <row r="42" spans="1:65">
      <c r="A42" s="40"/>
      <c r="C42" s="12"/>
      <c r="D42" s="12"/>
      <c r="E42" s="11"/>
      <c r="F42" s="11"/>
      <c r="G42" s="10"/>
      <c r="L42" s="10"/>
      <c r="M42" s="10"/>
      <c r="N42" s="9"/>
      <c r="O42" s="9"/>
      <c r="P42" s="27"/>
      <c r="Q42" s="27"/>
      <c r="R42" s="28"/>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row>
    <row r="43" spans="1:65" ht="15.75">
      <c r="A43" s="119" t="s">
        <v>109</v>
      </c>
      <c r="B43" s="44"/>
      <c r="C43" s="13" t="s">
        <v>82</v>
      </c>
      <c r="D43" s="13"/>
      <c r="E43" s="14" t="s">
        <v>111</v>
      </c>
      <c r="F43" s="14"/>
      <c r="G43" s="45"/>
      <c r="L43" s="46">
        <f>L37+L41</f>
        <v>7.0609713327902862E-2</v>
      </c>
      <c r="M43" s="10"/>
      <c r="N43" s="9"/>
      <c r="O43" s="9"/>
      <c r="P43" s="27"/>
      <c r="Q43" s="27"/>
      <c r="R43" s="28"/>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row>
    <row r="44" spans="1:65">
      <c r="M44" s="53"/>
      <c r="N44" s="53"/>
      <c r="O44" s="53"/>
      <c r="P44" s="27"/>
      <c r="Q44" s="27"/>
      <c r="R44" s="28"/>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row>
    <row r="45" spans="1:65" ht="15.75">
      <c r="A45" s="120" t="s">
        <v>110</v>
      </c>
      <c r="B45" s="44"/>
      <c r="C45" s="45" t="s">
        <v>96</v>
      </c>
      <c r="D45" s="110"/>
      <c r="E45" s="11" t="s">
        <v>97</v>
      </c>
      <c r="G45" s="93">
        <v>4.2599999999999999E-3</v>
      </c>
      <c r="L45" s="106">
        <f>G45</f>
        <v>4.2599999999999999E-3</v>
      </c>
      <c r="M45" s="53"/>
      <c r="N45" s="53"/>
      <c r="O45" s="53"/>
      <c r="P45" s="27"/>
      <c r="Q45" s="27"/>
      <c r="R45" s="28"/>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row>
    <row r="46" spans="1:65" ht="15.75">
      <c r="A46" s="44"/>
      <c r="B46" s="44"/>
      <c r="C46" s="105"/>
      <c r="M46" s="53"/>
      <c r="N46" s="53"/>
      <c r="O46" s="53"/>
      <c r="P46" s="27"/>
      <c r="Q46" s="27"/>
      <c r="R46" s="28"/>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row>
    <row r="47" spans="1:65">
      <c r="M47" s="18"/>
      <c r="N47" s="18"/>
      <c r="O47" s="18"/>
      <c r="P47" s="28"/>
      <c r="Q47" s="28"/>
      <c r="R47" s="28"/>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row>
    <row r="48" spans="1:65">
      <c r="M48" s="10"/>
      <c r="N48" s="10"/>
      <c r="O48" s="10"/>
      <c r="P48" s="27"/>
      <c r="Q48" s="19"/>
      <c r="R48" s="28"/>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row>
    <row r="49" spans="1:65" ht="15.75">
      <c r="M49" s="10"/>
      <c r="N49" s="37"/>
      <c r="O49" s="37"/>
      <c r="P49" s="27"/>
      <c r="Q49" s="27"/>
      <c r="R49" s="27"/>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row>
    <row r="50" spans="1:65" ht="15.75">
      <c r="M50" s="10"/>
      <c r="N50" s="37"/>
      <c r="O50" s="37"/>
      <c r="P50" s="27"/>
      <c r="Q50" s="27"/>
      <c r="R50" s="27"/>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row>
    <row r="51" spans="1:65" ht="15.75">
      <c r="M51" s="10"/>
      <c r="N51" s="37"/>
      <c r="O51" s="37"/>
      <c r="P51" s="27"/>
      <c r="Q51" s="27"/>
      <c r="R51" s="27"/>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row>
    <row r="52" spans="1:65" ht="15.75">
      <c r="A52" s="48"/>
      <c r="B52" s="49"/>
      <c r="C52" s="54"/>
      <c r="D52" s="54"/>
      <c r="E52" s="41"/>
      <c r="F52" s="41"/>
      <c r="G52" s="10"/>
      <c r="H52" s="54"/>
      <c r="I52" s="54"/>
      <c r="J52" s="35"/>
      <c r="K52" s="54"/>
      <c r="L52" s="10"/>
      <c r="M52" s="10"/>
      <c r="N52" s="37"/>
      <c r="O52" s="37"/>
      <c r="P52" s="27"/>
      <c r="Q52" s="27"/>
      <c r="R52" s="27"/>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row>
    <row r="53" spans="1:65" ht="15.75">
      <c r="A53" s="48"/>
      <c r="B53" s="49"/>
      <c r="C53" s="54"/>
      <c r="D53" s="54"/>
      <c r="E53" s="41"/>
      <c r="F53" s="41"/>
      <c r="G53" s="10"/>
      <c r="H53" s="54"/>
      <c r="I53" s="54"/>
      <c r="J53" s="35"/>
      <c r="K53" s="54"/>
      <c r="L53" s="10"/>
      <c r="M53" s="10"/>
      <c r="N53" s="37"/>
      <c r="O53" s="37"/>
      <c r="P53" s="27"/>
      <c r="Q53" s="27"/>
      <c r="R53" s="27"/>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row>
    <row r="54" spans="1:65" ht="15.75">
      <c r="A54" s="114"/>
      <c r="B54" s="21"/>
      <c r="C54" s="48"/>
      <c r="D54" s="48"/>
      <c r="E54" s="41"/>
      <c r="F54" s="41"/>
      <c r="G54" s="10"/>
      <c r="H54" s="54"/>
      <c r="I54" s="54"/>
      <c r="J54" s="35"/>
      <c r="K54" s="54"/>
      <c r="M54" s="10"/>
      <c r="N54" s="121"/>
      <c r="O54" s="55"/>
      <c r="P54" s="56"/>
      <c r="Q54" s="27"/>
      <c r="R54" s="27"/>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row>
    <row r="55" spans="1:65" ht="15.75">
      <c r="A55" s="114"/>
      <c r="B55" s="21"/>
      <c r="C55" s="48"/>
      <c r="D55" s="48"/>
      <c r="E55" s="41"/>
      <c r="F55" s="41"/>
      <c r="G55" s="10"/>
      <c r="H55" s="54"/>
      <c r="I55" s="54"/>
      <c r="J55" s="35"/>
      <c r="K55" s="54"/>
      <c r="M55" s="10"/>
      <c r="N55" s="37"/>
      <c r="O55" s="37"/>
      <c r="P55" s="56"/>
      <c r="Q55" s="27"/>
      <c r="R55" s="27"/>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row>
    <row r="56" spans="1:65" ht="15.75">
      <c r="A56" s="57"/>
      <c r="B56" s="21"/>
      <c r="C56" s="48"/>
      <c r="D56" s="48"/>
      <c r="E56" s="41"/>
      <c r="F56" s="41"/>
      <c r="G56" s="10"/>
      <c r="H56" s="54"/>
      <c r="I56" s="54"/>
      <c r="J56" s="35"/>
      <c r="K56" s="54"/>
      <c r="M56" s="10"/>
      <c r="N56" s="37"/>
      <c r="O56" s="37"/>
      <c r="P56" s="56"/>
      <c r="Q56" s="27"/>
      <c r="R56" s="27"/>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row>
    <row r="57" spans="1:65">
      <c r="A57" s="23"/>
      <c r="C57" s="54"/>
      <c r="D57" s="54"/>
      <c r="E57" s="54"/>
      <c r="F57" s="54"/>
      <c r="G57" s="10"/>
      <c r="H57" s="54"/>
      <c r="I57" s="54"/>
      <c r="J57" s="54"/>
      <c r="K57" s="54"/>
      <c r="M57" s="10"/>
      <c r="N57" s="10"/>
      <c r="O57" s="10"/>
      <c r="P57" s="27"/>
      <c r="Q57" s="27"/>
      <c r="R57" s="27" t="s">
        <v>4</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row>
    <row r="58" spans="1:65" ht="15.75">
      <c r="A58" s="112"/>
      <c r="N58" s="113"/>
      <c r="O58" s="3"/>
    </row>
    <row r="59" spans="1:65" ht="15.75">
      <c r="A59" s="112"/>
      <c r="N59" s="113"/>
      <c r="O59" s="3"/>
    </row>
    <row r="61" spans="1:65">
      <c r="A61" s="23"/>
      <c r="C61" s="54"/>
      <c r="D61" s="54"/>
      <c r="E61" s="54"/>
      <c r="F61" s="54"/>
      <c r="G61" s="10"/>
      <c r="H61" s="54"/>
      <c r="I61" s="54"/>
      <c r="J61" s="54"/>
      <c r="K61" s="54"/>
      <c r="M61" s="10"/>
      <c r="O61" s="3"/>
      <c r="P61" s="27"/>
      <c r="Q61" s="3" t="s">
        <v>27</v>
      </c>
      <c r="R61" s="28"/>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row>
    <row r="62" spans="1:65">
      <c r="A62" s="23"/>
      <c r="C62" s="12" t="str">
        <f>C5</f>
        <v>Formula Rate calculation</v>
      </c>
      <c r="D62" s="12"/>
      <c r="E62" s="54"/>
      <c r="F62" s="54"/>
      <c r="G62" s="54" t="str">
        <f>G5</f>
        <v xml:space="preserve">     Rate Formula Template</v>
      </c>
      <c r="H62" s="54"/>
      <c r="I62" s="54"/>
      <c r="J62" s="54"/>
      <c r="K62" s="54"/>
      <c r="M62" s="10"/>
      <c r="O62" s="58"/>
      <c r="P62" s="27"/>
      <c r="Q62" s="58" t="str">
        <f>N5</f>
        <v>For the 12 months ended 12/31/13</v>
      </c>
      <c r="R62" s="28"/>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row>
    <row r="63" spans="1:65">
      <c r="A63" s="23"/>
      <c r="C63" s="12"/>
      <c r="D63" s="12"/>
      <c r="E63" s="54"/>
      <c r="F63" s="54"/>
      <c r="G63" s="54" t="str">
        <f>G6</f>
        <v xml:space="preserve"> Utilizing Attachment O Data</v>
      </c>
      <c r="H63" s="54"/>
      <c r="I63" s="54"/>
      <c r="J63" s="54"/>
      <c r="K63" s="54"/>
      <c r="L63" s="10"/>
      <c r="M63" s="10"/>
      <c r="P63" s="27"/>
      <c r="R63" s="28"/>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row>
    <row r="64" spans="1:65" ht="14.25" customHeight="1">
      <c r="A64" s="23"/>
      <c r="C64" s="54"/>
      <c r="D64" s="54"/>
      <c r="E64" s="54"/>
      <c r="F64" s="54"/>
      <c r="G64" s="54"/>
      <c r="H64" s="54"/>
      <c r="I64" s="54"/>
      <c r="J64" s="54"/>
      <c r="K64" s="54"/>
      <c r="M64" s="10"/>
      <c r="O64" s="54"/>
      <c r="P64" s="27"/>
      <c r="Q64" s="54" t="s">
        <v>46</v>
      </c>
      <c r="R64" s="28"/>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row>
    <row r="65" spans="1:67">
      <c r="A65" s="23"/>
      <c r="E65" s="54"/>
      <c r="F65" s="54"/>
      <c r="G65" s="54" t="str">
        <f>G8</f>
        <v>Great River Energy</v>
      </c>
      <c r="H65" s="54"/>
      <c r="I65" s="54"/>
      <c r="J65" s="54"/>
      <c r="K65" s="54"/>
      <c r="L65" s="54"/>
      <c r="M65" s="10"/>
      <c r="N65" s="10"/>
      <c r="O65" s="10"/>
      <c r="P65" s="27"/>
      <c r="Q65" s="19"/>
      <c r="R65" s="28"/>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row>
    <row r="66" spans="1:67">
      <c r="A66" s="23"/>
      <c r="E66" s="12"/>
      <c r="F66" s="12"/>
      <c r="G66" s="12"/>
      <c r="H66" s="12"/>
      <c r="I66" s="12"/>
      <c r="J66" s="12"/>
      <c r="K66" s="12"/>
      <c r="L66" s="12"/>
      <c r="M66" s="12"/>
      <c r="N66" s="12"/>
      <c r="O66" s="12"/>
      <c r="P66" s="27"/>
      <c r="Q66" s="19"/>
      <c r="R66" s="28"/>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row>
    <row r="67" spans="1:67" ht="15.75">
      <c r="A67" s="23"/>
      <c r="C67" s="54"/>
      <c r="D67" s="54"/>
      <c r="E67" s="13" t="s">
        <v>47</v>
      </c>
      <c r="F67" s="13"/>
      <c r="H67" s="18"/>
      <c r="I67" s="18"/>
      <c r="J67" s="18"/>
      <c r="K67" s="18"/>
      <c r="L67" s="18"/>
      <c r="M67" s="10"/>
      <c r="N67" s="10"/>
      <c r="O67" s="10"/>
      <c r="P67" s="27"/>
      <c r="Q67" s="19"/>
      <c r="R67" s="28"/>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row>
    <row r="68" spans="1:67" ht="15.75">
      <c r="A68" s="23"/>
      <c r="C68" s="54"/>
      <c r="D68" s="54"/>
      <c r="E68" s="13"/>
      <c r="F68" s="13"/>
      <c r="H68" s="18"/>
      <c r="I68" s="18"/>
      <c r="J68" s="18"/>
      <c r="K68" s="18"/>
      <c r="L68" s="18"/>
      <c r="M68" s="10"/>
      <c r="N68" s="10"/>
      <c r="O68" s="10"/>
      <c r="P68" s="27"/>
      <c r="Q68" s="19"/>
      <c r="R68" s="28"/>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row>
    <row r="69" spans="1:67" ht="15.75">
      <c r="A69" s="23"/>
      <c r="C69" s="59">
        <v>-1</v>
      </c>
      <c r="D69" s="59">
        <v>-2</v>
      </c>
      <c r="E69" s="59">
        <v>-3</v>
      </c>
      <c r="F69" s="59">
        <v>-4</v>
      </c>
      <c r="G69" s="59">
        <v>-5</v>
      </c>
      <c r="H69" s="59">
        <v>-6</v>
      </c>
      <c r="I69" s="59">
        <v>-7</v>
      </c>
      <c r="J69" s="59">
        <v>-8</v>
      </c>
      <c r="K69" s="59" t="s">
        <v>90</v>
      </c>
      <c r="L69" s="59" t="s">
        <v>91</v>
      </c>
      <c r="M69" s="59">
        <v>-9</v>
      </c>
      <c r="N69" s="59">
        <v>-10</v>
      </c>
      <c r="O69" s="59" t="s">
        <v>93</v>
      </c>
      <c r="P69" s="59">
        <v>-11</v>
      </c>
      <c r="Q69" s="59">
        <v>-12</v>
      </c>
      <c r="R69" s="19"/>
      <c r="S69" s="27"/>
      <c r="T69" s="28"/>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row>
    <row r="70" spans="1:67" ht="119.25" customHeight="1">
      <c r="A70" s="60" t="s">
        <v>53</v>
      </c>
      <c r="B70" s="61"/>
      <c r="C70" s="61" t="s">
        <v>48</v>
      </c>
      <c r="D70" s="62" t="s">
        <v>52</v>
      </c>
      <c r="E70" s="63" t="s">
        <v>74</v>
      </c>
      <c r="F70" s="63" t="s">
        <v>83</v>
      </c>
      <c r="G70" s="64" t="s">
        <v>54</v>
      </c>
      <c r="H70" s="63" t="s">
        <v>75</v>
      </c>
      <c r="I70" s="63" t="s">
        <v>82</v>
      </c>
      <c r="J70" s="64" t="s">
        <v>55</v>
      </c>
      <c r="K70" s="65" t="s">
        <v>96</v>
      </c>
      <c r="L70" s="64" t="s">
        <v>89</v>
      </c>
      <c r="M70" s="63" t="s">
        <v>39</v>
      </c>
      <c r="N70" s="65" t="s">
        <v>59</v>
      </c>
      <c r="O70" s="65" t="s">
        <v>94</v>
      </c>
      <c r="P70" s="66" t="s">
        <v>57</v>
      </c>
      <c r="Q70" s="65" t="s">
        <v>88</v>
      </c>
      <c r="R70" s="19"/>
      <c r="S70" s="27"/>
      <c r="T70" s="28"/>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row>
    <row r="71" spans="1:67" s="89" customFormat="1" ht="48" customHeight="1">
      <c r="A71" s="81"/>
      <c r="B71" s="82"/>
      <c r="C71" s="82"/>
      <c r="D71" s="82"/>
      <c r="E71" s="83" t="s">
        <v>6</v>
      </c>
      <c r="F71" s="83" t="s">
        <v>117</v>
      </c>
      <c r="G71" s="84" t="s">
        <v>69</v>
      </c>
      <c r="H71" s="83" t="s">
        <v>7</v>
      </c>
      <c r="I71" s="83" t="s">
        <v>118</v>
      </c>
      <c r="J71" s="84" t="s">
        <v>70</v>
      </c>
      <c r="K71" s="122" t="s">
        <v>119</v>
      </c>
      <c r="L71" s="84" t="s">
        <v>98</v>
      </c>
      <c r="M71" s="83" t="s">
        <v>71</v>
      </c>
      <c r="N71" s="84" t="s">
        <v>99</v>
      </c>
      <c r="O71" s="84" t="s">
        <v>95</v>
      </c>
      <c r="P71" s="85" t="s">
        <v>72</v>
      </c>
      <c r="Q71" s="79" t="s">
        <v>84</v>
      </c>
      <c r="R71" s="87"/>
      <c r="S71" s="86"/>
      <c r="T71" s="87"/>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row>
    <row r="72" spans="1:67">
      <c r="A72" s="67"/>
      <c r="B72" s="18"/>
      <c r="C72" s="18"/>
      <c r="D72" s="18"/>
      <c r="E72" s="18"/>
      <c r="F72" s="18"/>
      <c r="G72" s="68"/>
      <c r="H72" s="18"/>
      <c r="I72" s="18"/>
      <c r="J72" s="68"/>
      <c r="K72" s="68"/>
      <c r="L72" s="68"/>
      <c r="M72" s="18"/>
      <c r="N72" s="68"/>
      <c r="O72" s="68"/>
      <c r="P72" s="10"/>
      <c r="Q72" s="69"/>
      <c r="R72" s="19"/>
      <c r="S72" s="27"/>
      <c r="T72" s="28"/>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row>
    <row r="73" spans="1:67">
      <c r="A73" s="212" t="s">
        <v>14</v>
      </c>
      <c r="B73" s="206"/>
      <c r="C73" s="208" t="s">
        <v>174</v>
      </c>
      <c r="D73" s="207">
        <v>2097</v>
      </c>
      <c r="E73" s="7">
        <f>'Forward Rate TO Support Data'!I24</f>
        <v>2066340.0030769231</v>
      </c>
      <c r="F73" s="36">
        <f>$L$33</f>
        <v>6.2767201131094907E-2</v>
      </c>
      <c r="G73" s="71">
        <f>E73*F73</f>
        <v>129698.3785783565</v>
      </c>
      <c r="H73" s="7">
        <f>'Forward Rate TO Support Data'!I57</f>
        <v>1871175.1880769231</v>
      </c>
      <c r="I73" s="36">
        <f>$L$43</f>
        <v>7.0609713327902862E-2</v>
      </c>
      <c r="J73" s="98">
        <f>H73*I73</f>
        <v>132123.14361639626</v>
      </c>
      <c r="K73" s="107">
        <v>0</v>
      </c>
      <c r="L73" s="108">
        <f>K73*H73</f>
        <v>0</v>
      </c>
      <c r="M73" s="109">
        <f>'Forward Rate TO Support Data'!I60</f>
        <v>5567.5799999999581</v>
      </c>
      <c r="N73" s="108">
        <f>G73+J73+L73+M73</f>
        <v>267389.10219475272</v>
      </c>
      <c r="O73" s="108">
        <f>+N73-L73</f>
        <v>267389.10219475272</v>
      </c>
      <c r="P73" s="103">
        <v>-24945</v>
      </c>
      <c r="Q73" s="102">
        <f>N73+P73</f>
        <v>242444.10219475272</v>
      </c>
      <c r="R73" s="72"/>
      <c r="S73" s="72"/>
      <c r="T73" s="72"/>
      <c r="U73" s="72"/>
      <c r="V73" s="72"/>
      <c r="W73" s="72"/>
    </row>
    <row r="74" spans="1:67">
      <c r="A74" s="212" t="s">
        <v>50</v>
      </c>
      <c r="B74" s="206"/>
      <c r="C74" s="209" t="s">
        <v>175</v>
      </c>
      <c r="D74" s="207" t="s">
        <v>176</v>
      </c>
      <c r="E74" s="7">
        <f>'Forward Rate TO Support Data'!F24</f>
        <v>6818430.4200000009</v>
      </c>
      <c r="F74" s="36">
        <f>$L$33</f>
        <v>6.2767201131094907E-2</v>
      </c>
      <c r="G74" s="71">
        <f>E74*F74</f>
        <v>427973.79357051599</v>
      </c>
      <c r="H74" s="7">
        <f>'Forward Rate TO Support Data'!F57</f>
        <v>6157235.3699999992</v>
      </c>
      <c r="I74" s="36">
        <f>$L$43</f>
        <v>7.0609713327902862E-2</v>
      </c>
      <c r="J74" s="98">
        <f>H74*I74</f>
        <v>434760.62436812383</v>
      </c>
      <c r="K74" s="107">
        <v>0</v>
      </c>
      <c r="L74" s="108">
        <f>K74*H74</f>
        <v>0</v>
      </c>
      <c r="M74" s="109">
        <f>'Forward Rate TO Support Data'!F62</f>
        <v>181459.43999999994</v>
      </c>
      <c r="N74" s="108">
        <f>G74+J74+L74+M74</f>
        <v>1044193.8579386398</v>
      </c>
      <c r="O74" s="108">
        <f>+N74-L74</f>
        <v>1044193.8579386398</v>
      </c>
      <c r="P74" s="103">
        <v>-85497</v>
      </c>
      <c r="Q74" s="102">
        <f>N74+P74</f>
        <v>958696.85793863982</v>
      </c>
      <c r="R74" s="72"/>
      <c r="S74" s="72"/>
      <c r="T74" s="72"/>
      <c r="U74" s="72"/>
      <c r="V74" s="72"/>
      <c r="W74" s="72"/>
    </row>
    <row r="75" spans="1:67">
      <c r="A75" s="212" t="s">
        <v>51</v>
      </c>
      <c r="B75" s="206"/>
      <c r="C75" s="209" t="s">
        <v>177</v>
      </c>
      <c r="D75" s="207" t="s">
        <v>178</v>
      </c>
      <c r="E75" s="7">
        <f>'Forward Rate TO Support Data'!G24</f>
        <v>37830.280000000013</v>
      </c>
      <c r="F75" s="36">
        <f>$L$33</f>
        <v>6.2767201131094907E-2</v>
      </c>
      <c r="G75" s="71">
        <f>E75*F75</f>
        <v>2374.5007936056377</v>
      </c>
      <c r="H75" s="7">
        <f>'Forward Rate TO Support Data'!G57</f>
        <v>32488.420000000002</v>
      </c>
      <c r="I75" s="36">
        <f>$L$43</f>
        <v>7.0609713327902862E-2</v>
      </c>
      <c r="J75" s="98">
        <f>H75*I75</f>
        <v>2293.998022676506</v>
      </c>
      <c r="K75" s="107">
        <v>0</v>
      </c>
      <c r="L75" s="108">
        <f>K75*H75</f>
        <v>0</v>
      </c>
      <c r="M75" s="109">
        <f>'Forward Rate TO Support Data'!G62</f>
        <v>1050.8399999999965</v>
      </c>
      <c r="N75" s="108">
        <f>G75+J75+L75+M75</f>
        <v>5719.3388162821402</v>
      </c>
      <c r="O75" s="108">
        <f>+N75-L75</f>
        <v>5719.3388162821402</v>
      </c>
      <c r="P75" s="104">
        <v>-714</v>
      </c>
      <c r="Q75" s="102">
        <f>N75+P75</f>
        <v>5005.3388162821402</v>
      </c>
      <c r="R75" s="72"/>
      <c r="S75" s="72"/>
      <c r="T75" s="72"/>
      <c r="U75" s="72"/>
      <c r="V75" s="72"/>
      <c r="W75" s="72"/>
    </row>
    <row r="76" spans="1:67">
      <c r="A76" s="212" t="s">
        <v>179</v>
      </c>
      <c r="B76" s="206"/>
      <c r="C76" s="209" t="s">
        <v>180</v>
      </c>
      <c r="D76" s="207" t="s">
        <v>181</v>
      </c>
      <c r="E76" s="7">
        <f>'Forward Rate TO Support Data'!H24</f>
        <v>41615.020000000004</v>
      </c>
      <c r="F76" s="36">
        <f t="shared" ref="F76:F83" si="0">$L$33</f>
        <v>6.2767201131094907E-2</v>
      </c>
      <c r="G76" s="71">
        <f t="shared" ref="G76:G82" si="1">E76*F76</f>
        <v>2612.0583304145375</v>
      </c>
      <c r="H76" s="7">
        <f>'Forward Rate TO Support Data'!H57</f>
        <v>35738.85</v>
      </c>
      <c r="I76" s="36">
        <f t="shared" ref="I76:I83" si="2">$L$43</f>
        <v>7.0609713327902862E-2</v>
      </c>
      <c r="J76" s="98">
        <f t="shared" ref="J76:J82" si="3">H76*I76</f>
        <v>2523.5099531689211</v>
      </c>
      <c r="K76" s="107">
        <v>0</v>
      </c>
      <c r="L76" s="108">
        <f t="shared" ref="L76:L82" si="4">K76*H76</f>
        <v>0</v>
      </c>
      <c r="M76" s="109">
        <f>'Forward Rate TO Support Data'!H62</f>
        <v>1155.9599999999991</v>
      </c>
      <c r="N76" s="108">
        <f t="shared" ref="N76:N82" si="5">G76+J76+L76+M76</f>
        <v>6291.5282835834578</v>
      </c>
      <c r="O76" s="108">
        <f t="shared" ref="O76:O82" si="6">+N76-L76</f>
        <v>6291.5282835834578</v>
      </c>
      <c r="P76" s="104">
        <v>-785</v>
      </c>
      <c r="Q76" s="102">
        <f t="shared" ref="Q76:Q82" si="7">N76+P76</f>
        <v>5506.5282835834578</v>
      </c>
      <c r="R76" s="72"/>
      <c r="S76" s="72"/>
      <c r="T76" s="72"/>
      <c r="U76" s="72"/>
      <c r="V76" s="72"/>
      <c r="W76" s="72"/>
    </row>
    <row r="77" spans="1:67">
      <c r="A77" s="212" t="s">
        <v>182</v>
      </c>
      <c r="B77" s="206"/>
      <c r="C77" s="210" t="s">
        <v>183</v>
      </c>
      <c r="D77" s="207" t="s">
        <v>184</v>
      </c>
      <c r="E77" s="7">
        <f>'Forward Rate TO Support Data'!J24</f>
        <v>4569753.2576923063</v>
      </c>
      <c r="F77" s="36">
        <f t="shared" si="0"/>
        <v>6.2767201131094907E-2</v>
      </c>
      <c r="G77" s="71">
        <f t="shared" si="1"/>
        <v>286830.62184504914</v>
      </c>
      <c r="H77" s="7">
        <f>'Forward Rate TO Support Data'!J57</f>
        <v>4261328.0418963665</v>
      </c>
      <c r="I77" s="36">
        <f t="shared" si="2"/>
        <v>7.0609713327902862E-2</v>
      </c>
      <c r="J77" s="98">
        <f t="shared" si="3"/>
        <v>300891.15143445606</v>
      </c>
      <c r="K77" s="107">
        <v>0</v>
      </c>
      <c r="L77" s="108">
        <f t="shared" si="4"/>
        <v>0</v>
      </c>
      <c r="M77" s="109">
        <f>'Forward Rate TO Support Data'!J62</f>
        <v>128736.24724537067</v>
      </c>
      <c r="N77" s="108">
        <f t="shared" si="5"/>
        <v>716458.02052487584</v>
      </c>
      <c r="O77" s="108">
        <f t="shared" si="6"/>
        <v>716458.02052487584</v>
      </c>
      <c r="P77" s="104">
        <v>-138180</v>
      </c>
      <c r="Q77" s="102">
        <f t="shared" si="7"/>
        <v>578278.02052487584</v>
      </c>
      <c r="R77" s="72"/>
      <c r="S77" s="72"/>
      <c r="T77" s="72"/>
      <c r="U77" s="72"/>
      <c r="V77" s="72"/>
      <c r="W77" s="72"/>
    </row>
    <row r="78" spans="1:67">
      <c r="A78" s="212" t="s">
        <v>185</v>
      </c>
      <c r="B78" s="206"/>
      <c r="C78" s="209" t="s">
        <v>186</v>
      </c>
      <c r="D78" s="207">
        <v>279</v>
      </c>
      <c r="E78" s="7">
        <f>'Forward Rate TO Support Data'!C24</f>
        <v>15888384.615384616</v>
      </c>
      <c r="F78" s="36">
        <f t="shared" si="0"/>
        <v>6.2767201131094907E-2</v>
      </c>
      <c r="G78" s="71">
        <f t="shared" si="1"/>
        <v>997269.43280204025</v>
      </c>
      <c r="H78" s="7">
        <f>'Forward Rate TO Support Data'!C57</f>
        <v>15521148.015616097</v>
      </c>
      <c r="I78" s="36">
        <f t="shared" si="2"/>
        <v>7.0609713327902862E-2</v>
      </c>
      <c r="J78" s="98">
        <f t="shared" si="3"/>
        <v>1095943.811902601</v>
      </c>
      <c r="K78" s="107">
        <f t="shared" ref="K78:K79" si="8">G$45</f>
        <v>4.2599999999999999E-3</v>
      </c>
      <c r="L78" s="108">
        <f t="shared" si="4"/>
        <v>66120.090546524574</v>
      </c>
      <c r="M78" s="109">
        <f>'Forward Rate TO Support Data'!C62</f>
        <v>440683.91972222232</v>
      </c>
      <c r="N78" s="108">
        <f>G78+J78+L78+M78</f>
        <v>2600017.2549733883</v>
      </c>
      <c r="O78" s="108">
        <f t="shared" si="6"/>
        <v>2533897.1644268637</v>
      </c>
      <c r="P78" s="104">
        <v>-397088</v>
      </c>
      <c r="Q78" s="102">
        <f t="shared" si="7"/>
        <v>2202929.2549733883</v>
      </c>
      <c r="R78" s="72"/>
      <c r="S78" s="72"/>
      <c r="T78" s="72"/>
      <c r="U78" s="72"/>
      <c r="V78" s="72"/>
      <c r="W78" s="72"/>
    </row>
    <row r="79" spans="1:67" ht="30">
      <c r="A79" s="212" t="s">
        <v>187</v>
      </c>
      <c r="B79" s="206"/>
      <c r="C79" s="210" t="s">
        <v>203</v>
      </c>
      <c r="D79" s="207">
        <v>286</v>
      </c>
      <c r="E79" s="7">
        <f>'Forward Rate TO Support Data'!D24+'Forward Rate TO Support Data'!E24</f>
        <v>89960230.769230768</v>
      </c>
      <c r="F79" s="36">
        <f t="shared" si="0"/>
        <v>6.2767201131094907E-2</v>
      </c>
      <c r="G79" s="71">
        <f t="shared" si="1"/>
        <v>5646551.8984920206</v>
      </c>
      <c r="H79" s="7">
        <f>'Forward Rate TO Support Data'!D57+'Forward Rate TO Support Data'!E57</f>
        <v>89183841.750381052</v>
      </c>
      <c r="I79" s="36">
        <f t="shared" si="2"/>
        <v>7.0609713327902862E-2</v>
      </c>
      <c r="J79" s="98">
        <f t="shared" si="3"/>
        <v>6297245.4994754605</v>
      </c>
      <c r="K79" s="107">
        <f t="shared" si="8"/>
        <v>4.2599999999999999E-3</v>
      </c>
      <c r="L79" s="108">
        <f t="shared" si="4"/>
        <v>379923.16585662327</v>
      </c>
      <c r="M79" s="109">
        <f>'Forward Rate TO Support Data'!D62</f>
        <v>640454.66504629632</v>
      </c>
      <c r="N79" s="108">
        <f>G79+J79+L79+M79</f>
        <v>12964175.228870401</v>
      </c>
      <c r="O79" s="108">
        <f t="shared" si="6"/>
        <v>12584252.063013777</v>
      </c>
      <c r="P79" s="104">
        <v>-449282</v>
      </c>
      <c r="Q79" s="102">
        <f t="shared" si="7"/>
        <v>12514893.228870401</v>
      </c>
      <c r="R79" s="72"/>
      <c r="S79" s="72"/>
      <c r="T79" s="72"/>
      <c r="U79" s="72"/>
      <c r="V79" s="72"/>
      <c r="W79" s="72"/>
    </row>
    <row r="80" spans="1:67">
      <c r="A80" s="212" t="s">
        <v>188</v>
      </c>
      <c r="B80" s="206"/>
      <c r="C80" s="209" t="s">
        <v>189</v>
      </c>
      <c r="D80" s="207">
        <v>3104</v>
      </c>
      <c r="E80" s="7">
        <f>'Forward Rate TO Support Data'!K24</f>
        <v>478058.44000000012</v>
      </c>
      <c r="F80" s="36">
        <f t="shared" si="0"/>
        <v>6.2767201131094907E-2</v>
      </c>
      <c r="G80" s="71">
        <f t="shared" si="1"/>
        <v>30006.390255897473</v>
      </c>
      <c r="H80" s="7">
        <f>'Forward Rate TO Support Data'!K57</f>
        <v>441616.6</v>
      </c>
      <c r="I80" s="36">
        <f t="shared" si="2"/>
        <v>7.0609713327902862E-2</v>
      </c>
      <c r="J80" s="98">
        <f t="shared" si="3"/>
        <v>31182.421526843147</v>
      </c>
      <c r="K80" s="107">
        <v>0</v>
      </c>
      <c r="L80" s="108">
        <f t="shared" si="4"/>
        <v>0</v>
      </c>
      <c r="M80" s="109">
        <f>'Forward Rate TO Support Data'!K62</f>
        <v>15617.87999999999</v>
      </c>
      <c r="N80" s="108">
        <f t="shared" si="5"/>
        <v>76806.691782740614</v>
      </c>
      <c r="O80" s="108">
        <f t="shared" si="6"/>
        <v>76806.691782740614</v>
      </c>
      <c r="P80" s="104">
        <v>-11771</v>
      </c>
      <c r="Q80" s="102">
        <f t="shared" si="7"/>
        <v>65035.691782740614</v>
      </c>
      <c r="R80" s="72"/>
      <c r="S80" s="72"/>
      <c r="T80" s="72"/>
      <c r="U80" s="72"/>
      <c r="V80" s="72"/>
      <c r="W80" s="72"/>
    </row>
    <row r="81" spans="1:23">
      <c r="A81" s="212" t="s">
        <v>190</v>
      </c>
      <c r="B81" s="206"/>
      <c r="C81" s="209" t="s">
        <v>191</v>
      </c>
      <c r="D81" s="207">
        <v>3105</v>
      </c>
      <c r="E81" s="7">
        <f>'Forward Rate TO Support Data'!L24</f>
        <v>84345.679999999964</v>
      </c>
      <c r="F81" s="36">
        <f t="shared" si="0"/>
        <v>6.2767201131094907E-2</v>
      </c>
      <c r="G81" s="71">
        <f t="shared" si="1"/>
        <v>5294.1422610989666</v>
      </c>
      <c r="H81" s="7">
        <f>'Forward Rate TO Support Data'!L57</f>
        <v>79943.649999999994</v>
      </c>
      <c r="I81" s="36">
        <f t="shared" si="2"/>
        <v>7.0609713327902862E-2</v>
      </c>
      <c r="J81" s="98">
        <f t="shared" si="3"/>
        <v>5644.7982088862009</v>
      </c>
      <c r="K81" s="107">
        <v>0</v>
      </c>
      <c r="L81" s="108">
        <f t="shared" si="4"/>
        <v>0</v>
      </c>
      <c r="M81" s="109">
        <f>'Forward Rate TO Support Data'!L62</f>
        <v>2401.0800000000017</v>
      </c>
      <c r="N81" s="108">
        <f t="shared" si="5"/>
        <v>13340.020469985169</v>
      </c>
      <c r="O81" s="108">
        <f t="shared" si="6"/>
        <v>13340.020469985169</v>
      </c>
      <c r="P81" s="104">
        <v>-10957</v>
      </c>
      <c r="Q81" s="102">
        <f t="shared" si="7"/>
        <v>2383.0204699851693</v>
      </c>
      <c r="R81" s="72"/>
      <c r="S81" s="72"/>
      <c r="T81" s="72"/>
      <c r="U81" s="72"/>
      <c r="V81" s="72"/>
      <c r="W81" s="72"/>
    </row>
    <row r="82" spans="1:23">
      <c r="A82" s="213" t="s">
        <v>192</v>
      </c>
      <c r="B82" s="206"/>
      <c r="C82" s="211" t="s">
        <v>193</v>
      </c>
      <c r="D82" s="29">
        <v>1542</v>
      </c>
      <c r="E82" s="7">
        <f>'Forward Rate TO Support Data'!N24</f>
        <v>88941.59</v>
      </c>
      <c r="F82" s="36">
        <f t="shared" si="0"/>
        <v>6.2767201131094907E-2</v>
      </c>
      <c r="G82" s="71">
        <f t="shared" si="1"/>
        <v>5582.6146684493797</v>
      </c>
      <c r="H82" s="7">
        <f>'Forward Rate TO Support Data'!N57</f>
        <v>79882.749999999985</v>
      </c>
      <c r="I82" s="36">
        <f t="shared" si="2"/>
        <v>7.0609713327902862E-2</v>
      </c>
      <c r="J82" s="98">
        <f t="shared" si="3"/>
        <v>5640.4980773445313</v>
      </c>
      <c r="K82" s="107">
        <v>0</v>
      </c>
      <c r="L82" s="108">
        <f t="shared" si="4"/>
        <v>0</v>
      </c>
      <c r="M82" s="109">
        <f>'Forward Rate TO Support Data'!N62</f>
        <v>2470.5599999999913</v>
      </c>
      <c r="N82" s="108">
        <f t="shared" si="5"/>
        <v>13693.672745793901</v>
      </c>
      <c r="O82" s="108">
        <f t="shared" si="6"/>
        <v>13693.672745793901</v>
      </c>
      <c r="P82" s="104">
        <v>-1734</v>
      </c>
      <c r="Q82" s="102">
        <f t="shared" si="7"/>
        <v>11959.672745793901</v>
      </c>
      <c r="R82" s="72"/>
      <c r="S82" s="72"/>
      <c r="T82" s="72"/>
      <c r="U82" s="72"/>
      <c r="V82" s="72"/>
      <c r="W82" s="72"/>
    </row>
    <row r="83" spans="1:23">
      <c r="A83" s="205" t="s">
        <v>194</v>
      </c>
      <c r="C83" s="2" t="s">
        <v>202</v>
      </c>
      <c r="D83" s="29">
        <v>3106</v>
      </c>
      <c r="E83" s="7">
        <f>'Forward Rate TO Support Data'!N25</f>
        <v>0</v>
      </c>
      <c r="F83" s="36">
        <f t="shared" si="0"/>
        <v>6.2767201131094907E-2</v>
      </c>
      <c r="G83" s="71">
        <f t="shared" ref="G83" si="9">E83*F83</f>
        <v>0</v>
      </c>
      <c r="H83" s="7">
        <f>'Forward Rate TO Support Data'!M57</f>
        <v>0</v>
      </c>
      <c r="I83" s="36">
        <f t="shared" si="2"/>
        <v>7.0609713327902862E-2</v>
      </c>
      <c r="J83" s="98">
        <f t="shared" ref="J83" si="10">H83*I83</f>
        <v>0</v>
      </c>
      <c r="K83" s="107">
        <v>0</v>
      </c>
      <c r="L83" s="108">
        <f t="shared" ref="L83" si="11">K83*H83</f>
        <v>0</v>
      </c>
      <c r="M83" s="109">
        <f>'Forward Rate TO Support Data'!M62</f>
        <v>0</v>
      </c>
      <c r="N83" s="108">
        <f t="shared" ref="N83" si="12">G83+J83+L83+M83</f>
        <v>0</v>
      </c>
      <c r="O83" s="108">
        <f t="shared" ref="O83" si="13">+N83-L83</f>
        <v>0</v>
      </c>
      <c r="P83" s="104">
        <v>-66418</v>
      </c>
      <c r="Q83" s="102">
        <f t="shared" ref="Q83" si="14">N83+P83</f>
        <v>-66418</v>
      </c>
      <c r="R83" s="72"/>
      <c r="S83" s="72"/>
      <c r="T83" s="72"/>
      <c r="U83" s="72"/>
      <c r="V83" s="72"/>
      <c r="W83" s="72"/>
    </row>
    <row r="84" spans="1:23">
      <c r="A84" s="70"/>
      <c r="C84" s="72"/>
      <c r="D84" s="72"/>
      <c r="E84" s="72"/>
      <c r="F84" s="72"/>
      <c r="G84" s="73"/>
      <c r="H84" s="72"/>
      <c r="I84" s="72"/>
      <c r="J84" s="99"/>
      <c r="K84" s="94"/>
      <c r="L84" s="96"/>
      <c r="M84" s="77"/>
      <c r="N84" s="99"/>
      <c r="O84" s="96"/>
      <c r="P84" s="77"/>
      <c r="Q84" s="99"/>
      <c r="R84" s="72"/>
      <c r="S84" s="72"/>
      <c r="T84" s="72"/>
      <c r="U84" s="72"/>
      <c r="V84" s="72"/>
      <c r="W84" s="72"/>
    </row>
    <row r="85" spans="1:23">
      <c r="A85" s="70"/>
      <c r="C85" s="72"/>
      <c r="D85" s="72"/>
      <c r="E85" s="72"/>
      <c r="F85" s="72"/>
      <c r="G85" s="73"/>
      <c r="H85" s="72"/>
      <c r="I85" s="72"/>
      <c r="J85" s="99"/>
      <c r="K85" s="94"/>
      <c r="L85" s="96"/>
      <c r="M85" s="77"/>
      <c r="N85" s="99"/>
      <c r="O85" s="96"/>
      <c r="P85" s="77"/>
      <c r="Q85" s="99"/>
      <c r="R85" s="72"/>
      <c r="S85" s="72"/>
      <c r="T85" s="72"/>
      <c r="U85" s="72"/>
      <c r="V85" s="72"/>
      <c r="W85" s="72"/>
    </row>
    <row r="86" spans="1:23">
      <c r="A86" s="70"/>
      <c r="C86" s="72"/>
      <c r="D86" s="72"/>
      <c r="E86" s="72"/>
      <c r="F86" s="72"/>
      <c r="G86" s="73"/>
      <c r="H86" s="72"/>
      <c r="I86" s="72"/>
      <c r="J86" s="99"/>
      <c r="K86" s="94"/>
      <c r="L86" s="96"/>
      <c r="M86" s="77"/>
      <c r="N86" s="99"/>
      <c r="O86" s="96"/>
      <c r="P86" s="77"/>
      <c r="Q86" s="99"/>
      <c r="R86" s="72"/>
      <c r="S86" s="72"/>
      <c r="T86" s="72"/>
      <c r="U86" s="72"/>
      <c r="V86" s="72"/>
      <c r="W86" s="72"/>
    </row>
    <row r="87" spans="1:23">
      <c r="A87" s="70"/>
      <c r="C87" s="72"/>
      <c r="D87" s="72"/>
      <c r="E87" s="72"/>
      <c r="F87" s="72"/>
      <c r="G87" s="73"/>
      <c r="H87" s="72"/>
      <c r="I87" s="72"/>
      <c r="J87" s="99"/>
      <c r="K87" s="94"/>
      <c r="L87" s="96"/>
      <c r="M87" s="77"/>
      <c r="N87" s="99"/>
      <c r="O87" s="96"/>
      <c r="P87" s="77"/>
      <c r="Q87" s="99"/>
      <c r="R87" s="72"/>
      <c r="S87" s="72"/>
      <c r="T87" s="72"/>
      <c r="U87" s="72"/>
      <c r="V87" s="72"/>
      <c r="W87" s="72"/>
    </row>
    <row r="88" spans="1:23">
      <c r="A88" s="70"/>
      <c r="C88" s="72"/>
      <c r="D88" s="72"/>
      <c r="E88" s="72"/>
      <c r="F88" s="72"/>
      <c r="G88" s="73"/>
      <c r="H88" s="72"/>
      <c r="I88" s="72"/>
      <c r="J88" s="99"/>
      <c r="K88" s="94"/>
      <c r="L88" s="96"/>
      <c r="M88" s="77"/>
      <c r="N88" s="99"/>
      <c r="O88" s="96"/>
      <c r="P88" s="77"/>
      <c r="Q88" s="99"/>
      <c r="R88" s="72"/>
      <c r="S88" s="72"/>
      <c r="T88" s="72"/>
      <c r="U88" s="72"/>
      <c r="V88" s="72"/>
      <c r="W88" s="72"/>
    </row>
    <row r="89" spans="1:23">
      <c r="A89" s="70"/>
      <c r="C89" s="72"/>
      <c r="D89" s="72"/>
      <c r="E89" s="72"/>
      <c r="F89" s="72"/>
      <c r="G89" s="73"/>
      <c r="H89" s="72"/>
      <c r="I89" s="72"/>
      <c r="J89" s="99"/>
      <c r="K89" s="94"/>
      <c r="L89" s="96"/>
      <c r="M89" s="77"/>
      <c r="N89" s="99"/>
      <c r="O89" s="96"/>
      <c r="P89" s="77"/>
      <c r="Q89" s="99"/>
      <c r="R89" s="72"/>
      <c r="S89" s="72"/>
      <c r="T89" s="72"/>
      <c r="U89" s="72"/>
      <c r="V89" s="72"/>
      <c r="W89" s="72"/>
    </row>
    <row r="90" spans="1:23">
      <c r="A90" s="70"/>
      <c r="C90" s="72"/>
      <c r="D90" s="72"/>
      <c r="E90" s="72"/>
      <c r="F90" s="72"/>
      <c r="G90" s="73"/>
      <c r="H90" s="72"/>
      <c r="I90" s="72"/>
      <c r="J90" s="99"/>
      <c r="K90" s="94"/>
      <c r="L90" s="96"/>
      <c r="M90" s="77"/>
      <c r="N90" s="99"/>
      <c r="O90" s="96"/>
      <c r="P90" s="77"/>
      <c r="Q90" s="99"/>
      <c r="R90" s="72"/>
      <c r="S90" s="72"/>
      <c r="T90" s="72"/>
      <c r="U90" s="72"/>
      <c r="V90" s="72"/>
      <c r="W90" s="72"/>
    </row>
    <row r="91" spans="1:23">
      <c r="A91" s="70"/>
      <c r="C91" s="72"/>
      <c r="D91" s="72"/>
      <c r="E91" s="72"/>
      <c r="F91" s="72"/>
      <c r="G91" s="73"/>
      <c r="H91" s="72"/>
      <c r="I91" s="72"/>
      <c r="J91" s="99"/>
      <c r="K91" s="94"/>
      <c r="L91" s="96"/>
      <c r="M91" s="77"/>
      <c r="N91" s="99"/>
      <c r="O91" s="96"/>
      <c r="P91" s="77"/>
      <c r="Q91" s="99"/>
      <c r="R91" s="72"/>
      <c r="S91" s="72"/>
      <c r="T91" s="72"/>
      <c r="U91" s="72"/>
      <c r="V91" s="72"/>
      <c r="W91" s="72"/>
    </row>
    <row r="92" spans="1:23">
      <c r="A92" s="74"/>
      <c r="B92" s="8"/>
      <c r="C92" s="75"/>
      <c r="D92" s="75"/>
      <c r="E92" s="75"/>
      <c r="F92" s="75"/>
      <c r="G92" s="76"/>
      <c r="H92" s="75"/>
      <c r="I92" s="75"/>
      <c r="J92" s="100"/>
      <c r="K92" s="95"/>
      <c r="L92" s="97"/>
      <c r="M92" s="101"/>
      <c r="N92" s="100"/>
      <c r="O92" s="97"/>
      <c r="P92" s="101"/>
      <c r="Q92" s="100"/>
      <c r="R92" s="72"/>
      <c r="S92" s="72"/>
      <c r="T92" s="72"/>
      <c r="U92" s="72"/>
      <c r="V92" s="72"/>
      <c r="W92" s="72"/>
    </row>
    <row r="93" spans="1:23">
      <c r="A93" s="40" t="s">
        <v>56</v>
      </c>
      <c r="B93" s="49"/>
      <c r="C93" s="12" t="s">
        <v>58</v>
      </c>
      <c r="D93" s="12"/>
      <c r="E93" s="41"/>
      <c r="F93" s="41"/>
      <c r="G93" s="10"/>
      <c r="H93" s="10"/>
      <c r="I93" s="10"/>
      <c r="J93" s="10"/>
      <c r="K93" s="10"/>
      <c r="L93" s="111">
        <f>SUM(L73:L92)</f>
        <v>446043.25640314783</v>
      </c>
      <c r="M93" s="111" t="s">
        <v>4</v>
      </c>
      <c r="N93" s="123">
        <f>SUM(N73:N92)</f>
        <v>17708084.716600444</v>
      </c>
      <c r="O93" s="123">
        <f>SUM(O73:O92)</f>
        <v>17262041.460197296</v>
      </c>
      <c r="P93" s="123">
        <f>SUM(P73:P92)</f>
        <v>-1187371</v>
      </c>
      <c r="Q93" s="123">
        <f>SUM(Q73:Q92)</f>
        <v>16520713.716600444</v>
      </c>
      <c r="R93" s="72"/>
      <c r="S93" s="72"/>
      <c r="T93" s="72"/>
      <c r="U93" s="72"/>
      <c r="V93" s="72"/>
      <c r="W93" s="72"/>
    </row>
    <row r="94" spans="1:23">
      <c r="A94" s="72"/>
      <c r="B94" s="72"/>
      <c r="C94" s="72"/>
      <c r="D94" s="72"/>
      <c r="E94" s="72"/>
      <c r="F94" s="72"/>
      <c r="G94" s="72"/>
      <c r="H94" s="72"/>
      <c r="I94" s="72"/>
      <c r="J94" s="72"/>
      <c r="K94" s="72"/>
      <c r="L94" s="72"/>
      <c r="M94" s="72"/>
      <c r="N94" s="72"/>
      <c r="O94" s="72"/>
      <c r="P94" s="72"/>
      <c r="Q94" s="72"/>
      <c r="R94" s="72"/>
      <c r="S94" s="72"/>
      <c r="T94" s="72"/>
      <c r="U94" s="72"/>
      <c r="V94" s="72"/>
      <c r="W94" s="72"/>
    </row>
    <row r="95" spans="1:23">
      <c r="A95" s="92">
        <v>3</v>
      </c>
      <c r="B95" s="54"/>
      <c r="C95" s="54" t="s">
        <v>73</v>
      </c>
      <c r="D95" s="72"/>
      <c r="E95" s="72"/>
      <c r="F95" s="72"/>
      <c r="G95" s="72"/>
      <c r="H95" s="72"/>
      <c r="I95" s="72"/>
      <c r="J95" s="72"/>
      <c r="K95" s="72"/>
      <c r="L95" s="72"/>
      <c r="M95" s="72"/>
      <c r="N95" s="111"/>
      <c r="O95" s="111">
        <f>O93</f>
        <v>17262041.460197296</v>
      </c>
      <c r="P95" s="72"/>
      <c r="Q95" s="72"/>
      <c r="R95" s="72"/>
      <c r="S95" s="72"/>
      <c r="T95" s="72"/>
      <c r="U95" s="72"/>
      <c r="V95" s="72"/>
      <c r="W95" s="72"/>
    </row>
    <row r="96" spans="1:23">
      <c r="A96" s="72"/>
      <c r="B96" s="72"/>
      <c r="C96" s="72"/>
      <c r="D96" s="72"/>
      <c r="E96" s="72"/>
      <c r="F96" s="72"/>
      <c r="G96" s="72"/>
      <c r="H96" s="72"/>
      <c r="I96" s="72"/>
      <c r="J96" s="72"/>
      <c r="K96" s="72"/>
      <c r="L96" s="72"/>
      <c r="M96" s="72"/>
      <c r="N96" s="72"/>
      <c r="O96" s="72"/>
      <c r="P96" s="72"/>
      <c r="Q96" s="72"/>
      <c r="R96" s="72"/>
      <c r="S96" s="72"/>
      <c r="T96" s="72"/>
      <c r="U96" s="72"/>
      <c r="V96" s="72"/>
    </row>
    <row r="97" spans="1:21">
      <c r="A97" s="72"/>
      <c r="B97" s="72"/>
      <c r="C97" s="72"/>
      <c r="D97" s="72"/>
      <c r="E97" s="72"/>
      <c r="F97" s="72"/>
      <c r="G97" s="72"/>
      <c r="H97" s="72"/>
      <c r="I97" s="72"/>
      <c r="J97" s="72"/>
      <c r="K97" s="72"/>
      <c r="L97" s="72"/>
      <c r="M97" s="72"/>
      <c r="N97" s="72"/>
      <c r="O97" s="72"/>
      <c r="P97" s="72"/>
      <c r="Q97" s="72"/>
      <c r="R97" s="72"/>
      <c r="S97" s="72"/>
      <c r="T97" s="72"/>
      <c r="U97" s="72"/>
    </row>
    <row r="98" spans="1:21">
      <c r="A98" s="72" t="s">
        <v>17</v>
      </c>
      <c r="B98" s="72"/>
      <c r="C98" s="72"/>
      <c r="D98" s="72"/>
      <c r="E98" s="72"/>
      <c r="F98" s="72"/>
      <c r="G98" s="72"/>
      <c r="H98" s="72"/>
      <c r="I98" s="72"/>
      <c r="J98" s="72"/>
      <c r="K98" s="72"/>
      <c r="L98" s="72"/>
      <c r="M98" s="72"/>
      <c r="N98" s="72"/>
      <c r="O98" s="72"/>
      <c r="P98" s="72"/>
      <c r="Q98" s="72"/>
      <c r="R98" s="72"/>
      <c r="S98" s="72"/>
      <c r="T98" s="72"/>
      <c r="U98" s="72"/>
    </row>
    <row r="99" spans="1:21" ht="15.75" thickBot="1">
      <c r="A99" s="78" t="s">
        <v>18</v>
      </c>
      <c r="B99" s="72"/>
      <c r="C99" s="72"/>
      <c r="D99" s="72"/>
      <c r="E99" s="72"/>
      <c r="F99" s="72"/>
      <c r="G99" s="72"/>
      <c r="H99" s="72"/>
      <c r="I99" s="72"/>
      <c r="J99" s="72"/>
      <c r="K99" s="72"/>
      <c r="L99" s="72"/>
      <c r="M99" s="72"/>
      <c r="N99" s="72"/>
      <c r="O99" s="72"/>
      <c r="P99" s="72"/>
      <c r="Q99" s="72"/>
      <c r="R99" s="72"/>
      <c r="S99" s="72"/>
      <c r="T99" s="72"/>
      <c r="U99" s="72"/>
    </row>
    <row r="100" spans="1:21" ht="32.25" customHeight="1">
      <c r="A100" s="116" t="s">
        <v>19</v>
      </c>
      <c r="B100" s="110"/>
      <c r="C100" s="310" t="s">
        <v>101</v>
      </c>
      <c r="D100" s="311"/>
      <c r="E100" s="311"/>
      <c r="F100" s="311"/>
      <c r="G100" s="311"/>
      <c r="H100" s="311"/>
      <c r="I100" s="311"/>
      <c r="J100" s="311"/>
      <c r="K100" s="311"/>
      <c r="L100" s="311"/>
      <c r="M100" s="311"/>
      <c r="N100" s="311"/>
      <c r="O100" s="90"/>
      <c r="P100" s="72"/>
      <c r="Q100" s="72"/>
      <c r="R100" s="72"/>
      <c r="S100" s="72"/>
      <c r="T100" s="72"/>
      <c r="U100" s="72"/>
    </row>
    <row r="101" spans="1:21" ht="30" customHeight="1">
      <c r="A101" s="116" t="s">
        <v>20</v>
      </c>
      <c r="B101" s="110"/>
      <c r="C101" s="310" t="s">
        <v>102</v>
      </c>
      <c r="D101" s="311"/>
      <c r="E101" s="311"/>
      <c r="F101" s="311"/>
      <c r="G101" s="311"/>
      <c r="H101" s="311"/>
      <c r="I101" s="311"/>
      <c r="J101" s="311"/>
      <c r="K101" s="311"/>
      <c r="L101" s="311"/>
      <c r="M101" s="311"/>
      <c r="N101" s="311"/>
      <c r="O101" s="90"/>
      <c r="P101" s="72"/>
      <c r="Q101" s="72"/>
      <c r="R101" s="72"/>
      <c r="S101" s="72"/>
      <c r="T101" s="72"/>
      <c r="U101" s="72"/>
    </row>
    <row r="102" spans="1:21" ht="33" customHeight="1">
      <c r="A102" s="116" t="s">
        <v>21</v>
      </c>
      <c r="B102" s="110"/>
      <c r="C102" s="310" t="s">
        <v>103</v>
      </c>
      <c r="D102" s="311"/>
      <c r="E102" s="311"/>
      <c r="F102" s="311"/>
      <c r="G102" s="311"/>
      <c r="H102" s="311"/>
      <c r="I102" s="311"/>
      <c r="J102" s="311"/>
      <c r="K102" s="311"/>
      <c r="L102" s="311"/>
      <c r="M102" s="311"/>
      <c r="N102" s="311"/>
      <c r="O102" s="91"/>
      <c r="P102" s="72"/>
      <c r="Q102" s="72"/>
      <c r="R102" s="72"/>
      <c r="S102" s="72"/>
      <c r="T102" s="72"/>
      <c r="U102" s="72"/>
    </row>
    <row r="103" spans="1:21" ht="30" customHeight="1">
      <c r="A103" s="116" t="s">
        <v>22</v>
      </c>
      <c r="B103" s="110"/>
      <c r="C103" s="310" t="s">
        <v>104</v>
      </c>
      <c r="D103" s="311"/>
      <c r="E103" s="311"/>
      <c r="F103" s="311"/>
      <c r="G103" s="311"/>
      <c r="H103" s="311"/>
      <c r="I103" s="311"/>
      <c r="J103" s="311"/>
      <c r="K103" s="311"/>
      <c r="L103" s="311"/>
      <c r="M103" s="311"/>
      <c r="N103" s="311"/>
      <c r="O103" s="91"/>
      <c r="P103" s="72"/>
      <c r="Q103" s="72"/>
      <c r="R103" s="72"/>
      <c r="S103" s="72"/>
      <c r="T103" s="72"/>
      <c r="U103" s="72"/>
    </row>
    <row r="104" spans="1:21">
      <c r="A104" s="115" t="s">
        <v>23</v>
      </c>
      <c r="B104" s="110"/>
      <c r="C104" s="309" t="s">
        <v>76</v>
      </c>
      <c r="D104" s="309"/>
      <c r="E104" s="309"/>
      <c r="F104" s="309"/>
      <c r="G104" s="309"/>
      <c r="H104" s="309"/>
      <c r="I104" s="309"/>
      <c r="J104" s="309"/>
      <c r="K104" s="309"/>
      <c r="L104" s="309"/>
      <c r="M104" s="309"/>
      <c r="N104" s="309"/>
      <c r="O104" s="90"/>
      <c r="P104" s="72"/>
      <c r="Q104" s="72"/>
      <c r="R104" s="72"/>
      <c r="S104" s="72"/>
      <c r="T104" s="72"/>
      <c r="U104" s="72"/>
    </row>
    <row r="105" spans="1:21">
      <c r="A105" s="115" t="s">
        <v>24</v>
      </c>
      <c r="B105" s="110"/>
      <c r="C105" s="309" t="s">
        <v>77</v>
      </c>
      <c r="D105" s="309"/>
      <c r="E105" s="309"/>
      <c r="F105" s="309"/>
      <c r="G105" s="309"/>
      <c r="H105" s="309"/>
      <c r="I105" s="309"/>
      <c r="J105" s="309"/>
      <c r="K105" s="309"/>
      <c r="L105" s="309"/>
      <c r="M105" s="309"/>
      <c r="N105" s="309"/>
      <c r="O105" s="90"/>
      <c r="P105" s="72"/>
      <c r="Q105" s="72"/>
      <c r="R105" s="72"/>
      <c r="S105" s="72"/>
      <c r="T105" s="72"/>
      <c r="U105" s="72"/>
    </row>
    <row r="106" spans="1:21">
      <c r="A106" s="115" t="s">
        <v>25</v>
      </c>
      <c r="B106" s="110"/>
      <c r="C106" s="309" t="s">
        <v>87</v>
      </c>
      <c r="D106" s="309"/>
      <c r="E106" s="309"/>
      <c r="F106" s="309"/>
      <c r="G106" s="309"/>
      <c r="H106" s="309"/>
      <c r="I106" s="309"/>
      <c r="J106" s="309"/>
      <c r="K106" s="309"/>
      <c r="L106" s="309"/>
      <c r="M106" s="309"/>
      <c r="N106" s="309"/>
      <c r="O106" s="90"/>
      <c r="P106" s="72"/>
      <c r="Q106" s="72"/>
      <c r="R106" s="72"/>
      <c r="S106" s="72"/>
      <c r="T106" s="72"/>
      <c r="U106" s="72"/>
    </row>
    <row r="107" spans="1:21">
      <c r="A107" s="115" t="s">
        <v>26</v>
      </c>
      <c r="B107" s="110"/>
      <c r="C107" s="117" t="s">
        <v>100</v>
      </c>
      <c r="D107" s="110"/>
      <c r="E107" s="110"/>
      <c r="F107" s="110"/>
      <c r="G107" s="110"/>
      <c r="H107" s="110"/>
      <c r="I107" s="110"/>
      <c r="J107" s="110"/>
      <c r="K107" s="110"/>
      <c r="L107" s="110"/>
      <c r="M107" s="110"/>
      <c r="N107" s="110"/>
      <c r="O107" s="72"/>
      <c r="P107" s="72"/>
      <c r="Q107" s="72"/>
      <c r="R107" s="72"/>
      <c r="S107" s="72"/>
      <c r="T107" s="72"/>
      <c r="U107" s="72"/>
    </row>
    <row r="108" spans="1:21">
      <c r="A108" s="118" t="s">
        <v>113</v>
      </c>
      <c r="B108" s="21"/>
      <c r="C108" s="308" t="s">
        <v>114</v>
      </c>
      <c r="D108" s="308"/>
      <c r="E108" s="308"/>
      <c r="F108" s="308"/>
      <c r="G108" s="308"/>
      <c r="H108" s="308"/>
      <c r="I108" s="308"/>
      <c r="J108" s="308"/>
      <c r="K108" s="308"/>
      <c r="L108" s="308"/>
      <c r="M108" s="308"/>
      <c r="N108" s="308"/>
      <c r="O108" s="55"/>
      <c r="P108" s="72"/>
      <c r="Q108" s="72"/>
      <c r="R108" s="72"/>
      <c r="S108" s="72"/>
      <c r="T108" s="72"/>
      <c r="U108" s="72"/>
    </row>
    <row r="109" spans="1:21">
      <c r="B109" s="21"/>
      <c r="C109" s="48"/>
      <c r="D109" s="48"/>
      <c r="E109" s="41"/>
      <c r="F109" s="41"/>
      <c r="G109" s="10"/>
      <c r="H109" s="54"/>
      <c r="I109" s="54"/>
      <c r="J109" s="35"/>
      <c r="K109" s="54"/>
      <c r="M109" s="10"/>
      <c r="N109" s="55"/>
      <c r="O109" s="55"/>
      <c r="P109" s="72"/>
      <c r="Q109" s="72"/>
      <c r="R109" s="72"/>
      <c r="S109" s="72"/>
      <c r="T109" s="72"/>
      <c r="U109" s="72"/>
    </row>
    <row r="110" spans="1:21">
      <c r="B110" s="21"/>
      <c r="C110" s="48"/>
      <c r="D110" s="48"/>
      <c r="E110" s="41"/>
      <c r="F110" s="41"/>
      <c r="G110" s="10"/>
      <c r="H110" s="54"/>
      <c r="I110" s="54"/>
      <c r="J110" s="35"/>
      <c r="K110" s="54"/>
      <c r="M110" s="10"/>
      <c r="N110" s="55"/>
      <c r="O110" s="55"/>
      <c r="P110" s="72"/>
      <c r="Q110" s="72"/>
      <c r="R110" s="72"/>
      <c r="S110" s="72"/>
      <c r="T110" s="72"/>
      <c r="U110" s="72"/>
    </row>
    <row r="111" spans="1:21">
      <c r="B111" s="21"/>
      <c r="C111" s="48"/>
      <c r="D111" s="48"/>
      <c r="E111" s="41"/>
      <c r="F111" s="41"/>
      <c r="G111" s="10"/>
      <c r="H111" s="54"/>
      <c r="I111" s="54"/>
      <c r="J111" s="35"/>
      <c r="K111" s="54"/>
      <c r="M111" s="10"/>
      <c r="N111" s="55"/>
      <c r="O111" s="55"/>
      <c r="P111" s="72"/>
      <c r="Q111" s="72"/>
      <c r="R111" s="72"/>
      <c r="S111" s="72"/>
      <c r="T111" s="72"/>
      <c r="U111" s="72"/>
    </row>
    <row r="112" spans="1:21">
      <c r="B112" s="21"/>
      <c r="C112" s="48"/>
      <c r="D112" s="48"/>
      <c r="E112" s="41"/>
      <c r="F112" s="41"/>
      <c r="G112" s="10"/>
      <c r="H112" s="54"/>
      <c r="I112" s="54"/>
      <c r="J112" s="35"/>
      <c r="K112" s="54"/>
      <c r="M112" s="10"/>
      <c r="N112" s="55"/>
      <c r="O112" s="55"/>
      <c r="P112" s="72"/>
      <c r="Q112" s="72"/>
      <c r="R112" s="72"/>
      <c r="S112" s="72"/>
      <c r="T112" s="72"/>
      <c r="U112" s="72"/>
    </row>
    <row r="113" spans="1:21">
      <c r="B113" s="21"/>
      <c r="C113" s="48"/>
      <c r="D113" s="48"/>
      <c r="E113" s="41"/>
      <c r="F113" s="41"/>
      <c r="G113" s="10"/>
      <c r="H113" s="54"/>
      <c r="I113" s="54"/>
      <c r="J113" s="35"/>
      <c r="K113" s="54"/>
      <c r="M113" s="10"/>
      <c r="N113" s="55"/>
      <c r="O113" s="55"/>
      <c r="P113" s="72"/>
      <c r="Q113" s="72"/>
      <c r="R113" s="72"/>
      <c r="S113" s="72"/>
      <c r="T113" s="72"/>
      <c r="U113" s="72"/>
    </row>
    <row r="114" spans="1:21">
      <c r="B114" s="21"/>
      <c r="C114" s="48"/>
      <c r="D114" s="48"/>
      <c r="E114" s="41"/>
      <c r="F114" s="41"/>
      <c r="G114" s="10"/>
      <c r="H114" s="54"/>
      <c r="I114" s="54"/>
      <c r="J114" s="35"/>
      <c r="K114" s="54"/>
      <c r="M114" s="10"/>
      <c r="N114" s="55"/>
      <c r="O114" s="55"/>
      <c r="P114" s="72"/>
      <c r="Q114" s="72"/>
      <c r="R114" s="72"/>
      <c r="S114" s="72"/>
      <c r="T114" s="72"/>
      <c r="U114" s="72"/>
    </row>
    <row r="115" spans="1:21">
      <c r="B115" s="21"/>
      <c r="C115" s="48"/>
      <c r="D115" s="48"/>
      <c r="E115" s="41"/>
      <c r="F115" s="41"/>
      <c r="G115" s="10"/>
      <c r="H115" s="54"/>
      <c r="I115" s="54"/>
      <c r="J115" s="35"/>
      <c r="K115" s="54"/>
      <c r="M115" s="10"/>
      <c r="N115" s="55"/>
      <c r="O115" s="55"/>
      <c r="P115" s="72"/>
      <c r="Q115" s="72"/>
      <c r="R115" s="72"/>
      <c r="S115" s="72"/>
      <c r="T115" s="72"/>
      <c r="U115" s="72"/>
    </row>
    <row r="116" spans="1:21">
      <c r="B116" s="21"/>
      <c r="C116" s="48"/>
      <c r="D116" s="48"/>
      <c r="E116" s="41"/>
      <c r="F116" s="41"/>
      <c r="G116" s="10"/>
      <c r="H116" s="54"/>
      <c r="I116" s="54"/>
      <c r="J116" s="35"/>
      <c r="K116" s="54"/>
      <c r="M116" s="10"/>
      <c r="N116" s="55"/>
      <c r="O116" s="55"/>
      <c r="P116" s="72"/>
      <c r="Q116" s="72"/>
      <c r="R116" s="72"/>
      <c r="S116" s="72"/>
      <c r="T116" s="72"/>
      <c r="U116" s="72"/>
    </row>
    <row r="117" spans="1:21">
      <c r="B117" s="21"/>
      <c r="C117" s="48"/>
      <c r="D117" s="48"/>
      <c r="E117" s="41"/>
      <c r="F117" s="41"/>
      <c r="G117" s="10"/>
      <c r="H117" s="54"/>
      <c r="I117" s="54"/>
      <c r="J117" s="35"/>
      <c r="K117" s="54"/>
      <c r="M117" s="10"/>
      <c r="N117" s="55"/>
      <c r="O117" s="55"/>
      <c r="P117" s="72"/>
      <c r="Q117" s="72"/>
      <c r="R117" s="72"/>
      <c r="S117" s="72"/>
      <c r="T117" s="72"/>
      <c r="U117" s="72"/>
    </row>
    <row r="118" spans="1:21">
      <c r="B118" s="21"/>
      <c r="C118" s="48"/>
      <c r="D118" s="48"/>
      <c r="E118" s="41"/>
      <c r="F118" s="41"/>
      <c r="G118" s="10"/>
      <c r="H118" s="54"/>
      <c r="I118" s="54"/>
      <c r="J118" s="35"/>
      <c r="K118" s="54"/>
      <c r="M118" s="10"/>
      <c r="N118" s="55"/>
      <c r="O118" s="55"/>
      <c r="P118" s="72"/>
      <c r="Q118" s="72"/>
      <c r="R118" s="72"/>
      <c r="S118" s="72"/>
      <c r="T118" s="72"/>
      <c r="U118" s="72"/>
    </row>
    <row r="119" spans="1:21" ht="15.75">
      <c r="A119" s="114"/>
      <c r="B119" s="21"/>
      <c r="C119" s="48"/>
      <c r="D119" s="48"/>
      <c r="E119" s="41"/>
      <c r="F119" s="41"/>
      <c r="G119" s="10"/>
      <c r="H119" s="54"/>
      <c r="I119" s="54"/>
      <c r="J119" s="35"/>
      <c r="K119" s="54"/>
      <c r="M119" s="10"/>
      <c r="N119" s="121"/>
      <c r="O119" s="37"/>
      <c r="P119" s="72"/>
      <c r="Q119" s="72"/>
      <c r="R119" s="72"/>
      <c r="S119" s="72"/>
      <c r="T119" s="72"/>
      <c r="U119" s="72"/>
    </row>
    <row r="120" spans="1:21" ht="15.75">
      <c r="A120" s="114"/>
      <c r="C120" s="72"/>
      <c r="D120" s="72"/>
      <c r="E120" s="72"/>
      <c r="F120" s="72"/>
      <c r="G120" s="72"/>
      <c r="H120" s="72"/>
      <c r="I120" s="72"/>
      <c r="J120" s="72"/>
      <c r="K120" s="72"/>
      <c r="L120" s="72"/>
      <c r="M120" s="72"/>
      <c r="N120" s="72"/>
      <c r="O120" s="72"/>
      <c r="P120" s="72"/>
      <c r="Q120" s="72"/>
      <c r="R120" s="72"/>
      <c r="S120" s="72"/>
      <c r="T120" s="72"/>
      <c r="U120" s="72"/>
    </row>
    <row r="121" spans="1:21">
      <c r="C121" s="72"/>
      <c r="D121" s="72"/>
      <c r="E121" s="72"/>
      <c r="F121" s="72"/>
      <c r="G121" s="72"/>
      <c r="H121" s="72"/>
      <c r="I121" s="72"/>
      <c r="J121" s="72"/>
      <c r="K121" s="72"/>
      <c r="L121" s="72"/>
      <c r="M121" s="72"/>
      <c r="N121" s="72"/>
      <c r="O121" s="72"/>
      <c r="P121" s="72"/>
      <c r="Q121" s="72"/>
      <c r="R121" s="72"/>
      <c r="S121" s="72"/>
      <c r="T121" s="72"/>
      <c r="U121" s="72"/>
    </row>
    <row r="122" spans="1:21">
      <c r="C122" s="72"/>
      <c r="D122" s="72"/>
      <c r="E122" s="72"/>
      <c r="F122" s="72"/>
      <c r="G122" s="72"/>
      <c r="H122" s="72"/>
      <c r="I122" s="72"/>
      <c r="J122" s="72"/>
      <c r="K122" s="72"/>
      <c r="L122" s="72"/>
      <c r="M122" s="72"/>
      <c r="N122" s="72"/>
      <c r="O122" s="72"/>
      <c r="P122" s="72"/>
      <c r="Q122" s="72"/>
      <c r="R122" s="72"/>
      <c r="S122" s="72"/>
      <c r="T122" s="72"/>
      <c r="U122" s="72"/>
    </row>
    <row r="123" spans="1:21">
      <c r="C123" s="72"/>
      <c r="D123" s="72"/>
      <c r="E123" s="72"/>
      <c r="F123" s="72"/>
      <c r="G123" s="72"/>
      <c r="H123" s="72"/>
      <c r="I123" s="72"/>
      <c r="J123" s="72"/>
      <c r="K123" s="72"/>
      <c r="L123" s="72"/>
      <c r="M123" s="72"/>
      <c r="N123" s="72"/>
      <c r="O123" s="72"/>
      <c r="P123" s="72"/>
      <c r="Q123" s="72"/>
      <c r="R123" s="72"/>
      <c r="S123" s="72"/>
      <c r="T123" s="72"/>
      <c r="U123" s="72"/>
    </row>
    <row r="124" spans="1:21">
      <c r="C124" s="72"/>
      <c r="D124" s="72"/>
      <c r="E124" s="72"/>
      <c r="F124" s="72"/>
      <c r="G124" s="72"/>
      <c r="H124" s="72"/>
      <c r="I124" s="72"/>
      <c r="J124" s="72"/>
      <c r="K124" s="72"/>
      <c r="L124" s="72"/>
      <c r="M124" s="72"/>
      <c r="N124" s="72"/>
      <c r="O124" s="72"/>
      <c r="P124" s="72"/>
      <c r="Q124" s="72"/>
      <c r="R124" s="72"/>
      <c r="S124" s="72"/>
      <c r="T124" s="72"/>
      <c r="U124" s="72"/>
    </row>
    <row r="125" spans="1:21">
      <c r="C125" s="72"/>
      <c r="D125" s="72"/>
      <c r="E125" s="72"/>
      <c r="F125" s="72"/>
      <c r="G125" s="72"/>
      <c r="H125" s="72"/>
      <c r="I125" s="72"/>
      <c r="J125" s="72"/>
      <c r="K125" s="72"/>
      <c r="L125" s="72"/>
      <c r="M125" s="72"/>
      <c r="N125" s="72"/>
      <c r="O125" s="72"/>
      <c r="P125" s="72"/>
      <c r="Q125" s="72"/>
      <c r="R125" s="72"/>
      <c r="S125" s="72"/>
      <c r="T125" s="72"/>
      <c r="U125" s="72"/>
    </row>
    <row r="126" spans="1:21">
      <c r="C126" s="72"/>
      <c r="D126" s="72"/>
      <c r="E126" s="72"/>
      <c r="F126" s="72"/>
      <c r="G126" s="72"/>
      <c r="H126" s="72"/>
      <c r="I126" s="72"/>
      <c r="J126" s="72"/>
      <c r="K126" s="72"/>
      <c r="L126" s="72"/>
      <c r="M126" s="72"/>
      <c r="N126" s="72"/>
      <c r="O126" s="72"/>
      <c r="P126" s="72"/>
      <c r="Q126" s="72"/>
      <c r="R126" s="72"/>
      <c r="S126" s="72"/>
      <c r="T126" s="72"/>
      <c r="U126" s="72"/>
    </row>
    <row r="127" spans="1:21">
      <c r="C127" s="72"/>
      <c r="D127" s="72"/>
      <c r="E127" s="72"/>
      <c r="F127" s="72"/>
      <c r="G127" s="72"/>
      <c r="H127" s="72"/>
      <c r="I127" s="72"/>
      <c r="J127" s="72"/>
      <c r="K127" s="72"/>
      <c r="L127" s="72"/>
      <c r="M127" s="72"/>
      <c r="N127" s="72"/>
      <c r="O127" s="72"/>
      <c r="P127" s="72"/>
      <c r="Q127" s="72"/>
      <c r="R127" s="72"/>
      <c r="S127" s="72"/>
      <c r="T127" s="72"/>
      <c r="U127" s="72"/>
    </row>
    <row r="128" spans="1:21">
      <c r="C128" s="72"/>
      <c r="D128" s="72"/>
      <c r="E128" s="72"/>
      <c r="F128" s="72"/>
      <c r="G128" s="72"/>
      <c r="H128" s="72"/>
      <c r="I128" s="72"/>
      <c r="J128" s="72"/>
      <c r="K128" s="72"/>
      <c r="L128" s="72"/>
      <c r="M128" s="72"/>
      <c r="N128" s="72"/>
      <c r="O128" s="72"/>
      <c r="P128" s="72"/>
      <c r="Q128" s="72"/>
      <c r="R128" s="72"/>
      <c r="S128" s="72"/>
      <c r="T128" s="72"/>
      <c r="U128" s="72"/>
    </row>
    <row r="129" spans="3:21">
      <c r="C129" s="72"/>
      <c r="D129" s="72"/>
      <c r="E129" s="72"/>
      <c r="F129" s="72"/>
      <c r="G129" s="72"/>
      <c r="H129" s="72"/>
      <c r="I129" s="72"/>
      <c r="J129" s="72"/>
      <c r="K129" s="72"/>
      <c r="L129" s="72"/>
      <c r="M129" s="72"/>
      <c r="N129" s="72"/>
      <c r="O129" s="72"/>
      <c r="P129" s="72"/>
      <c r="Q129" s="72"/>
      <c r="R129" s="72"/>
      <c r="S129" s="72"/>
      <c r="T129" s="72"/>
      <c r="U129" s="72"/>
    </row>
    <row r="130" spans="3:21">
      <c r="C130" s="72"/>
      <c r="D130" s="72"/>
      <c r="E130" s="72"/>
      <c r="F130" s="72"/>
      <c r="G130" s="72"/>
      <c r="H130" s="72"/>
      <c r="I130" s="72"/>
      <c r="J130" s="72"/>
      <c r="K130" s="72"/>
      <c r="L130" s="72"/>
      <c r="M130" s="72"/>
      <c r="N130" s="72"/>
      <c r="O130" s="72"/>
      <c r="P130" s="72"/>
      <c r="Q130" s="72"/>
      <c r="R130" s="72"/>
      <c r="S130" s="72"/>
      <c r="T130" s="72"/>
      <c r="U130" s="72"/>
    </row>
    <row r="131" spans="3:21">
      <c r="C131" s="72"/>
      <c r="D131" s="72"/>
      <c r="E131" s="72"/>
      <c r="F131" s="72"/>
      <c r="G131" s="72"/>
      <c r="H131" s="72"/>
      <c r="I131" s="72"/>
      <c r="J131" s="72"/>
      <c r="K131" s="72"/>
      <c r="L131" s="72"/>
      <c r="M131" s="72"/>
      <c r="N131" s="72"/>
      <c r="O131" s="72"/>
      <c r="P131" s="72"/>
      <c r="Q131" s="72"/>
      <c r="R131" s="72"/>
      <c r="S131" s="72"/>
      <c r="T131" s="72"/>
      <c r="U131" s="72"/>
    </row>
    <row r="132" spans="3:21">
      <c r="C132" s="72"/>
      <c r="D132" s="72"/>
      <c r="E132" s="72"/>
      <c r="F132" s="72"/>
      <c r="G132" s="72"/>
      <c r="H132" s="72"/>
      <c r="I132" s="72"/>
      <c r="J132" s="72"/>
      <c r="K132" s="72"/>
      <c r="L132" s="72"/>
      <c r="M132" s="72"/>
      <c r="N132" s="72"/>
      <c r="O132" s="72"/>
      <c r="P132" s="72"/>
      <c r="Q132" s="72"/>
      <c r="R132" s="72"/>
      <c r="S132" s="72"/>
      <c r="T132" s="72"/>
      <c r="U132" s="72"/>
    </row>
    <row r="133" spans="3:21">
      <c r="C133" s="72"/>
      <c r="D133" s="72"/>
      <c r="E133" s="72"/>
      <c r="F133" s="72"/>
      <c r="G133" s="72"/>
      <c r="H133" s="72"/>
      <c r="I133" s="72"/>
      <c r="J133" s="72"/>
      <c r="K133" s="72"/>
      <c r="L133" s="72"/>
      <c r="M133" s="72"/>
      <c r="N133" s="72"/>
      <c r="O133" s="72"/>
      <c r="P133" s="72"/>
      <c r="Q133" s="72"/>
      <c r="R133" s="72"/>
      <c r="S133" s="72"/>
      <c r="T133" s="72"/>
      <c r="U133" s="72"/>
    </row>
    <row r="134" spans="3:21">
      <c r="C134" s="72"/>
      <c r="D134" s="72"/>
      <c r="E134" s="72"/>
      <c r="F134" s="72"/>
      <c r="G134" s="72"/>
      <c r="H134" s="72"/>
      <c r="I134" s="72"/>
      <c r="J134" s="72"/>
      <c r="K134" s="72"/>
      <c r="L134" s="72"/>
      <c r="M134" s="72"/>
      <c r="N134" s="72"/>
      <c r="O134" s="72"/>
      <c r="P134" s="72"/>
      <c r="Q134" s="72"/>
      <c r="R134" s="72"/>
      <c r="S134" s="72"/>
      <c r="T134" s="72"/>
      <c r="U134" s="72"/>
    </row>
    <row r="135" spans="3:21">
      <c r="C135" s="72"/>
      <c r="D135" s="72"/>
      <c r="E135" s="72"/>
      <c r="F135" s="72"/>
      <c r="G135" s="72"/>
      <c r="H135" s="72"/>
      <c r="I135" s="72"/>
      <c r="J135" s="72"/>
      <c r="K135" s="72"/>
      <c r="L135" s="72"/>
      <c r="M135" s="72"/>
      <c r="N135" s="72"/>
      <c r="O135" s="72"/>
      <c r="P135" s="72"/>
      <c r="Q135" s="72"/>
      <c r="R135" s="72"/>
      <c r="S135" s="72"/>
      <c r="T135" s="72"/>
      <c r="U135" s="72"/>
    </row>
    <row r="136" spans="3:21">
      <c r="C136" s="72"/>
      <c r="D136" s="72"/>
      <c r="E136" s="72"/>
      <c r="F136" s="72"/>
      <c r="G136" s="72"/>
      <c r="H136" s="72"/>
      <c r="I136" s="72"/>
      <c r="J136" s="72"/>
      <c r="K136" s="72"/>
      <c r="L136" s="72"/>
      <c r="M136" s="72"/>
      <c r="N136" s="72"/>
      <c r="O136" s="72"/>
      <c r="P136" s="72"/>
      <c r="Q136" s="72"/>
      <c r="R136" s="72"/>
      <c r="S136" s="72"/>
      <c r="T136" s="72"/>
      <c r="U136" s="72"/>
    </row>
    <row r="137" spans="3:21">
      <c r="C137" s="72"/>
      <c r="D137" s="72"/>
      <c r="E137" s="72"/>
      <c r="F137" s="72"/>
      <c r="G137" s="72"/>
      <c r="H137" s="72"/>
      <c r="I137" s="72"/>
      <c r="J137" s="72"/>
      <c r="K137" s="72"/>
      <c r="L137" s="72"/>
      <c r="M137" s="72"/>
      <c r="N137" s="72"/>
      <c r="O137" s="72"/>
      <c r="P137" s="72"/>
      <c r="Q137" s="72"/>
      <c r="R137" s="72"/>
      <c r="S137" s="72"/>
      <c r="T137" s="72"/>
      <c r="U137" s="72"/>
    </row>
    <row r="138" spans="3:21">
      <c r="C138" s="72"/>
      <c r="D138" s="72"/>
      <c r="E138" s="72"/>
      <c r="F138" s="72"/>
      <c r="G138" s="72"/>
      <c r="H138" s="72"/>
      <c r="I138" s="72"/>
      <c r="J138" s="72"/>
      <c r="K138" s="72"/>
      <c r="L138" s="72"/>
      <c r="M138" s="72"/>
      <c r="N138" s="72"/>
      <c r="O138" s="72"/>
      <c r="P138" s="72"/>
      <c r="Q138" s="72"/>
      <c r="R138" s="72"/>
      <c r="S138" s="72"/>
      <c r="T138" s="72"/>
      <c r="U138" s="72"/>
    </row>
    <row r="139" spans="3:21">
      <c r="C139" s="72"/>
      <c r="D139" s="72"/>
      <c r="E139" s="72"/>
      <c r="F139" s="72"/>
      <c r="G139" s="72"/>
      <c r="H139" s="72"/>
      <c r="I139" s="72"/>
      <c r="J139" s="72"/>
      <c r="K139" s="72"/>
      <c r="L139" s="72"/>
      <c r="M139" s="72"/>
      <c r="N139" s="72"/>
      <c r="O139" s="72"/>
      <c r="P139" s="72"/>
      <c r="Q139" s="72"/>
      <c r="R139" s="72"/>
      <c r="S139" s="72"/>
      <c r="T139" s="72"/>
      <c r="U139" s="72"/>
    </row>
    <row r="140" spans="3:21">
      <c r="C140" s="72"/>
      <c r="D140" s="72"/>
      <c r="E140" s="72"/>
      <c r="F140" s="72"/>
      <c r="G140" s="72"/>
      <c r="H140" s="72"/>
      <c r="I140" s="72"/>
      <c r="J140" s="72"/>
      <c r="K140" s="72"/>
      <c r="L140" s="72"/>
      <c r="M140" s="72"/>
      <c r="N140" s="72"/>
      <c r="O140" s="72"/>
      <c r="P140" s="72"/>
      <c r="Q140" s="72"/>
      <c r="R140" s="72"/>
      <c r="S140" s="72"/>
      <c r="T140" s="72"/>
      <c r="U140" s="72"/>
    </row>
    <row r="141" spans="3:21">
      <c r="C141" s="72"/>
      <c r="D141" s="72"/>
      <c r="E141" s="72"/>
      <c r="F141" s="72"/>
      <c r="G141" s="72"/>
      <c r="H141" s="72"/>
      <c r="I141" s="72"/>
      <c r="J141" s="72"/>
      <c r="K141" s="72"/>
      <c r="L141" s="72"/>
      <c r="M141" s="72"/>
      <c r="N141" s="72"/>
      <c r="O141" s="72"/>
      <c r="P141" s="72"/>
      <c r="Q141" s="72"/>
      <c r="R141" s="72"/>
      <c r="S141" s="72"/>
      <c r="T141" s="72"/>
      <c r="U141" s="72"/>
    </row>
    <row r="142" spans="3:21">
      <c r="C142" s="72"/>
      <c r="D142" s="72"/>
      <c r="E142" s="72"/>
      <c r="F142" s="72"/>
      <c r="G142" s="72"/>
      <c r="H142" s="72"/>
      <c r="I142" s="72"/>
      <c r="J142" s="72"/>
      <c r="K142" s="72"/>
      <c r="L142" s="72"/>
      <c r="M142" s="72"/>
      <c r="N142" s="72"/>
      <c r="O142" s="72"/>
      <c r="P142" s="72"/>
      <c r="Q142" s="72"/>
      <c r="R142" s="72"/>
      <c r="S142" s="72"/>
      <c r="T142" s="72"/>
      <c r="U142" s="72"/>
    </row>
    <row r="143" spans="3:21">
      <c r="C143" s="72"/>
      <c r="D143" s="72"/>
      <c r="E143" s="72"/>
      <c r="F143" s="72"/>
      <c r="G143" s="72"/>
      <c r="H143" s="72"/>
      <c r="I143" s="72"/>
      <c r="J143" s="72"/>
      <c r="K143" s="72"/>
      <c r="L143" s="72"/>
      <c r="M143" s="72"/>
      <c r="N143" s="72"/>
      <c r="O143" s="72"/>
      <c r="P143" s="72"/>
      <c r="Q143" s="72"/>
      <c r="R143" s="72"/>
      <c r="S143" s="72"/>
      <c r="T143" s="72"/>
      <c r="U143" s="72"/>
    </row>
    <row r="144" spans="3:21">
      <c r="C144" s="72"/>
      <c r="D144" s="72"/>
      <c r="E144" s="72"/>
      <c r="F144" s="72"/>
      <c r="G144" s="72"/>
      <c r="H144" s="72"/>
      <c r="I144" s="72"/>
      <c r="J144" s="72"/>
      <c r="K144" s="72"/>
      <c r="L144" s="72"/>
      <c r="M144" s="72"/>
      <c r="N144" s="72"/>
      <c r="O144" s="72"/>
      <c r="P144" s="72"/>
      <c r="Q144" s="72"/>
      <c r="R144" s="72"/>
      <c r="S144" s="72"/>
      <c r="T144" s="72"/>
      <c r="U144" s="72"/>
    </row>
    <row r="145" spans="3:21">
      <c r="C145" s="72"/>
      <c r="D145" s="72"/>
      <c r="E145" s="72"/>
      <c r="F145" s="72"/>
      <c r="G145" s="72"/>
      <c r="H145" s="72"/>
      <c r="I145" s="72"/>
      <c r="J145" s="72"/>
      <c r="K145" s="72"/>
      <c r="L145" s="72"/>
      <c r="M145" s="72"/>
      <c r="N145" s="72"/>
      <c r="O145" s="72"/>
      <c r="P145" s="72"/>
      <c r="Q145" s="72"/>
      <c r="R145" s="72"/>
      <c r="S145" s="72"/>
      <c r="T145" s="72"/>
      <c r="U145" s="72"/>
    </row>
    <row r="146" spans="3:21">
      <c r="C146" s="72"/>
      <c r="D146" s="72"/>
      <c r="E146" s="72"/>
      <c r="F146" s="72"/>
      <c r="G146" s="72"/>
      <c r="H146" s="72"/>
      <c r="I146" s="72"/>
      <c r="J146" s="72"/>
      <c r="K146" s="72"/>
      <c r="L146" s="72"/>
      <c r="M146" s="72"/>
      <c r="N146" s="72"/>
      <c r="O146" s="72"/>
      <c r="P146" s="72"/>
      <c r="Q146" s="72"/>
      <c r="R146" s="72"/>
      <c r="S146" s="72"/>
      <c r="T146" s="72"/>
      <c r="U146" s="72"/>
    </row>
    <row r="147" spans="3:21">
      <c r="C147" s="72"/>
      <c r="D147" s="72"/>
      <c r="E147" s="72"/>
      <c r="F147" s="72"/>
      <c r="G147" s="72"/>
      <c r="H147" s="72"/>
      <c r="I147" s="72"/>
      <c r="J147" s="72"/>
      <c r="K147" s="72"/>
      <c r="L147" s="72"/>
      <c r="M147" s="72"/>
      <c r="N147" s="72"/>
      <c r="O147" s="72"/>
      <c r="P147" s="72"/>
      <c r="Q147" s="72"/>
      <c r="R147" s="72"/>
      <c r="S147" s="72"/>
      <c r="T147" s="72"/>
      <c r="U147" s="72"/>
    </row>
    <row r="148" spans="3:21">
      <c r="C148" s="72"/>
      <c r="D148" s="72"/>
      <c r="E148" s="72"/>
      <c r="F148" s="72"/>
      <c r="G148" s="72"/>
      <c r="H148" s="72"/>
      <c r="I148" s="72"/>
      <c r="J148" s="72"/>
      <c r="K148" s="72"/>
      <c r="L148" s="72"/>
      <c r="M148" s="72"/>
      <c r="N148" s="72"/>
      <c r="O148" s="72"/>
      <c r="P148" s="72"/>
      <c r="Q148" s="72"/>
      <c r="R148" s="72"/>
      <c r="S148" s="72"/>
      <c r="T148" s="72"/>
      <c r="U148" s="72"/>
    </row>
    <row r="149" spans="3:21">
      <c r="C149" s="72"/>
      <c r="D149" s="72"/>
      <c r="E149" s="72"/>
      <c r="F149" s="72"/>
      <c r="G149" s="72"/>
      <c r="H149" s="72"/>
      <c r="I149" s="72"/>
      <c r="J149" s="72"/>
      <c r="K149" s="72"/>
      <c r="L149" s="72"/>
      <c r="M149" s="72"/>
      <c r="N149" s="72"/>
      <c r="O149" s="72"/>
      <c r="P149" s="72"/>
      <c r="Q149" s="72"/>
      <c r="R149" s="72"/>
      <c r="S149" s="72"/>
      <c r="T149" s="72"/>
      <c r="U149" s="72"/>
    </row>
    <row r="150" spans="3:21">
      <c r="C150" s="72"/>
      <c r="D150" s="72"/>
      <c r="E150" s="72"/>
      <c r="F150" s="72"/>
      <c r="G150" s="72"/>
      <c r="H150" s="72"/>
      <c r="I150" s="72"/>
      <c r="J150" s="72"/>
      <c r="K150" s="72"/>
      <c r="L150" s="72"/>
      <c r="M150" s="72"/>
      <c r="N150" s="72"/>
      <c r="O150" s="72"/>
      <c r="P150" s="72"/>
      <c r="Q150" s="72"/>
      <c r="R150" s="72"/>
      <c r="S150" s="72"/>
      <c r="T150" s="72"/>
      <c r="U150" s="72"/>
    </row>
    <row r="151" spans="3:21">
      <c r="C151" s="72"/>
      <c r="D151" s="72"/>
      <c r="E151" s="72"/>
      <c r="F151" s="72"/>
      <c r="G151" s="72"/>
      <c r="H151" s="72"/>
      <c r="I151" s="72"/>
      <c r="J151" s="72"/>
      <c r="K151" s="72"/>
      <c r="L151" s="72"/>
      <c r="M151" s="72"/>
      <c r="N151" s="72"/>
      <c r="O151" s="72"/>
      <c r="P151" s="72"/>
      <c r="Q151" s="72"/>
      <c r="R151" s="72"/>
      <c r="S151" s="72"/>
      <c r="T151" s="72"/>
      <c r="U151" s="72"/>
    </row>
    <row r="152" spans="3:21">
      <c r="C152" s="72"/>
      <c r="D152" s="72"/>
      <c r="E152" s="72"/>
      <c r="F152" s="72"/>
      <c r="G152" s="72"/>
      <c r="H152" s="72"/>
      <c r="I152" s="72"/>
      <c r="J152" s="72"/>
      <c r="K152" s="72"/>
      <c r="L152" s="72"/>
      <c r="M152" s="72"/>
      <c r="N152" s="72"/>
      <c r="O152" s="72"/>
      <c r="P152" s="72"/>
      <c r="Q152" s="72"/>
      <c r="R152" s="72"/>
      <c r="S152" s="72"/>
      <c r="T152" s="72"/>
      <c r="U152" s="72"/>
    </row>
    <row r="153" spans="3:21">
      <c r="C153" s="72"/>
      <c r="D153" s="72"/>
      <c r="E153" s="72"/>
      <c r="F153" s="72"/>
      <c r="G153" s="72"/>
      <c r="H153" s="72"/>
      <c r="I153" s="72"/>
      <c r="J153" s="72"/>
      <c r="K153" s="72"/>
      <c r="L153" s="72"/>
      <c r="M153" s="72"/>
      <c r="N153" s="72"/>
      <c r="O153" s="72"/>
      <c r="P153" s="72"/>
      <c r="Q153" s="72"/>
      <c r="R153" s="72"/>
      <c r="S153" s="72"/>
      <c r="T153" s="72"/>
      <c r="U153" s="72"/>
    </row>
    <row r="154" spans="3:21">
      <c r="C154" s="72"/>
      <c r="D154" s="72"/>
      <c r="E154" s="72"/>
      <c r="F154" s="72"/>
      <c r="G154" s="72"/>
      <c r="H154" s="72"/>
      <c r="I154" s="72"/>
      <c r="J154" s="72"/>
      <c r="K154" s="72"/>
      <c r="L154" s="72"/>
      <c r="M154" s="72"/>
      <c r="N154" s="72"/>
      <c r="O154" s="72"/>
      <c r="P154" s="72"/>
      <c r="Q154" s="72"/>
      <c r="R154" s="72"/>
      <c r="S154" s="72"/>
      <c r="T154" s="72"/>
      <c r="U154" s="72"/>
    </row>
    <row r="155" spans="3:21">
      <c r="C155" s="72"/>
      <c r="D155" s="72"/>
      <c r="E155" s="72"/>
      <c r="F155" s="72"/>
      <c r="G155" s="72"/>
      <c r="H155" s="72"/>
      <c r="I155" s="72"/>
      <c r="J155" s="72"/>
      <c r="K155" s="72"/>
      <c r="L155" s="72"/>
      <c r="M155" s="72"/>
      <c r="N155" s="72"/>
      <c r="O155" s="72"/>
      <c r="P155" s="72"/>
      <c r="Q155" s="72"/>
      <c r="R155" s="72"/>
      <c r="S155" s="72"/>
      <c r="T155" s="72"/>
      <c r="U155" s="72"/>
    </row>
    <row r="156" spans="3:21">
      <c r="C156" s="72"/>
      <c r="D156" s="72"/>
      <c r="E156" s="72"/>
      <c r="F156" s="72"/>
      <c r="G156" s="72"/>
      <c r="H156" s="72"/>
      <c r="I156" s="72"/>
      <c r="J156" s="72"/>
      <c r="K156" s="72"/>
      <c r="L156" s="72"/>
      <c r="M156" s="72"/>
      <c r="N156" s="72"/>
      <c r="O156" s="72"/>
      <c r="P156" s="72"/>
      <c r="Q156" s="72"/>
      <c r="R156" s="72"/>
      <c r="S156" s="72"/>
      <c r="T156" s="72"/>
      <c r="U156" s="72"/>
    </row>
    <row r="157" spans="3:21">
      <c r="C157" s="72"/>
      <c r="D157" s="72"/>
      <c r="E157" s="72"/>
      <c r="F157" s="72"/>
      <c r="G157" s="72"/>
      <c r="H157" s="72"/>
      <c r="I157" s="72"/>
      <c r="J157" s="72"/>
      <c r="K157" s="72"/>
      <c r="L157" s="72"/>
      <c r="M157" s="72"/>
      <c r="N157" s="72"/>
      <c r="O157" s="72"/>
      <c r="P157" s="72"/>
      <c r="Q157" s="72"/>
      <c r="R157" s="72"/>
      <c r="S157" s="72"/>
      <c r="T157" s="72"/>
      <c r="U157" s="72"/>
    </row>
    <row r="158" spans="3:21">
      <c r="C158" s="72"/>
      <c r="D158" s="72"/>
      <c r="E158" s="72"/>
      <c r="F158" s="72"/>
      <c r="G158" s="72"/>
      <c r="H158" s="72"/>
      <c r="I158" s="72"/>
      <c r="J158" s="72"/>
      <c r="K158" s="72"/>
      <c r="L158" s="72"/>
      <c r="M158" s="72"/>
      <c r="N158" s="72"/>
      <c r="O158" s="72"/>
      <c r="P158" s="72"/>
      <c r="Q158" s="72"/>
      <c r="R158" s="72"/>
      <c r="S158" s="72"/>
      <c r="T158" s="72"/>
      <c r="U158" s="72"/>
    </row>
    <row r="159" spans="3:21">
      <c r="C159" s="72"/>
      <c r="D159" s="72"/>
      <c r="E159" s="72"/>
      <c r="F159" s="72"/>
      <c r="G159" s="72"/>
      <c r="H159" s="72"/>
      <c r="I159" s="72"/>
      <c r="J159" s="72"/>
      <c r="K159" s="72"/>
      <c r="L159" s="72"/>
      <c r="M159" s="72"/>
      <c r="N159" s="72"/>
      <c r="O159" s="72"/>
      <c r="P159" s="72"/>
      <c r="Q159" s="72"/>
      <c r="R159" s="72"/>
      <c r="S159" s="72"/>
      <c r="T159" s="72"/>
      <c r="U159" s="72"/>
    </row>
    <row r="160" spans="3:21">
      <c r="C160" s="72"/>
      <c r="D160" s="72"/>
      <c r="E160" s="72"/>
      <c r="F160" s="72"/>
      <c r="G160" s="72"/>
      <c r="H160" s="72"/>
      <c r="I160" s="72"/>
      <c r="J160" s="72"/>
      <c r="K160" s="72"/>
      <c r="L160" s="72"/>
      <c r="M160" s="72"/>
      <c r="N160" s="72"/>
      <c r="O160" s="72"/>
      <c r="P160" s="72"/>
      <c r="Q160" s="72"/>
      <c r="R160" s="72"/>
      <c r="S160" s="72"/>
      <c r="T160" s="72"/>
      <c r="U160" s="72"/>
    </row>
    <row r="161" spans="3:21">
      <c r="C161" s="72"/>
      <c r="D161" s="72"/>
      <c r="E161" s="72"/>
      <c r="F161" s="72"/>
      <c r="G161" s="72"/>
      <c r="H161" s="72"/>
      <c r="I161" s="72"/>
      <c r="J161" s="72"/>
      <c r="K161" s="72"/>
      <c r="L161" s="72"/>
      <c r="M161" s="72"/>
      <c r="N161" s="72"/>
      <c r="O161" s="72"/>
      <c r="P161" s="72"/>
      <c r="Q161" s="72"/>
      <c r="R161" s="72"/>
      <c r="S161" s="72"/>
      <c r="T161" s="72"/>
      <c r="U161" s="72"/>
    </row>
    <row r="162" spans="3:21">
      <c r="C162" s="72"/>
      <c r="D162" s="72"/>
      <c r="E162" s="72"/>
      <c r="F162" s="72"/>
      <c r="G162" s="72"/>
      <c r="H162" s="72"/>
      <c r="I162" s="72"/>
      <c r="J162" s="72"/>
      <c r="K162" s="72"/>
      <c r="L162" s="72"/>
      <c r="M162" s="72"/>
      <c r="N162" s="72"/>
      <c r="O162" s="72"/>
      <c r="P162" s="72"/>
      <c r="Q162" s="72"/>
      <c r="R162" s="72"/>
      <c r="S162" s="72"/>
      <c r="T162" s="72"/>
      <c r="U162" s="72"/>
    </row>
    <row r="163" spans="3:21">
      <c r="C163" s="72"/>
      <c r="D163" s="72"/>
      <c r="E163" s="72"/>
      <c r="F163" s="72"/>
      <c r="G163" s="72"/>
      <c r="H163" s="72"/>
      <c r="I163" s="72"/>
      <c r="J163" s="72"/>
      <c r="K163" s="72"/>
      <c r="L163" s="72"/>
      <c r="M163" s="72"/>
      <c r="N163" s="72"/>
      <c r="O163" s="72"/>
      <c r="P163" s="72"/>
      <c r="Q163" s="72"/>
      <c r="R163" s="72"/>
      <c r="S163" s="72"/>
      <c r="T163" s="72"/>
      <c r="U163" s="72"/>
    </row>
    <row r="164" spans="3:21">
      <c r="C164" s="72"/>
      <c r="D164" s="72"/>
      <c r="E164" s="72"/>
      <c r="F164" s="72"/>
      <c r="G164" s="72"/>
      <c r="H164" s="72"/>
      <c r="I164" s="72"/>
      <c r="J164" s="72"/>
      <c r="K164" s="72"/>
      <c r="L164" s="72"/>
      <c r="M164" s="72"/>
      <c r="N164" s="72"/>
      <c r="O164" s="72"/>
      <c r="P164" s="72"/>
      <c r="Q164" s="72"/>
      <c r="R164" s="72"/>
      <c r="S164" s="72"/>
      <c r="T164" s="72"/>
      <c r="U164" s="72"/>
    </row>
    <row r="165" spans="3:21">
      <c r="C165" s="72"/>
      <c r="D165" s="72"/>
      <c r="E165" s="72"/>
      <c r="F165" s="72"/>
      <c r="G165" s="72"/>
      <c r="H165" s="72"/>
      <c r="I165" s="72"/>
      <c r="J165" s="72"/>
      <c r="K165" s="72"/>
      <c r="L165" s="72"/>
      <c r="M165" s="72"/>
      <c r="N165" s="72"/>
      <c r="O165" s="72"/>
      <c r="P165" s="72"/>
      <c r="Q165" s="72"/>
      <c r="R165" s="72"/>
      <c r="S165" s="72"/>
      <c r="T165" s="72"/>
      <c r="U165" s="72"/>
    </row>
    <row r="166" spans="3:21">
      <c r="C166" s="72"/>
      <c r="D166" s="72"/>
      <c r="E166" s="72"/>
      <c r="F166" s="72"/>
      <c r="G166" s="72"/>
      <c r="H166" s="72"/>
      <c r="I166" s="72"/>
      <c r="J166" s="72"/>
      <c r="K166" s="72"/>
      <c r="L166" s="72"/>
      <c r="M166" s="72"/>
      <c r="N166" s="72"/>
      <c r="O166" s="72"/>
      <c r="P166" s="72"/>
      <c r="Q166" s="72"/>
      <c r="R166" s="72"/>
      <c r="S166" s="72"/>
      <c r="T166" s="72"/>
      <c r="U166" s="72"/>
    </row>
    <row r="167" spans="3:21">
      <c r="C167" s="72"/>
      <c r="D167" s="72"/>
      <c r="E167" s="72"/>
      <c r="F167" s="72"/>
      <c r="G167" s="72"/>
      <c r="H167" s="72"/>
      <c r="I167" s="72"/>
      <c r="J167" s="72"/>
      <c r="K167" s="72"/>
      <c r="L167" s="72"/>
      <c r="M167" s="72"/>
      <c r="N167" s="72"/>
      <c r="O167" s="72"/>
      <c r="P167" s="72"/>
      <c r="Q167" s="72"/>
      <c r="R167" s="72"/>
      <c r="S167" s="72"/>
      <c r="T167" s="72"/>
      <c r="U167" s="72"/>
    </row>
    <row r="168" spans="3:21">
      <c r="C168" s="72"/>
      <c r="D168" s="72"/>
      <c r="E168" s="72"/>
      <c r="F168" s="72"/>
      <c r="G168" s="72"/>
      <c r="H168" s="72"/>
      <c r="I168" s="72"/>
      <c r="J168" s="72"/>
      <c r="K168" s="72"/>
      <c r="L168" s="72"/>
      <c r="M168" s="72"/>
      <c r="N168" s="72"/>
      <c r="O168" s="72"/>
      <c r="P168" s="72"/>
      <c r="Q168" s="72"/>
      <c r="R168" s="72"/>
      <c r="S168" s="72"/>
      <c r="T168" s="72"/>
      <c r="U168" s="72"/>
    </row>
    <row r="169" spans="3:21">
      <c r="C169" s="72"/>
      <c r="D169" s="72"/>
      <c r="E169" s="72"/>
      <c r="F169" s="72"/>
      <c r="G169" s="72"/>
      <c r="H169" s="72"/>
      <c r="I169" s="72"/>
      <c r="J169" s="72"/>
      <c r="K169" s="72"/>
      <c r="L169" s="72"/>
      <c r="M169" s="72"/>
      <c r="N169" s="72"/>
      <c r="O169" s="72"/>
      <c r="P169" s="72"/>
      <c r="Q169" s="72"/>
      <c r="R169" s="72"/>
      <c r="S169" s="72"/>
      <c r="T169" s="72"/>
      <c r="U169" s="72"/>
    </row>
    <row r="170" spans="3:21">
      <c r="C170" s="72"/>
      <c r="D170" s="72"/>
      <c r="E170" s="72"/>
      <c r="F170" s="72"/>
      <c r="G170" s="72"/>
      <c r="H170" s="72"/>
      <c r="I170" s="72"/>
      <c r="J170" s="72"/>
      <c r="K170" s="72"/>
      <c r="L170" s="72"/>
      <c r="M170" s="72"/>
      <c r="N170" s="72"/>
      <c r="O170" s="72"/>
      <c r="P170" s="72"/>
      <c r="Q170" s="72"/>
      <c r="R170" s="72"/>
      <c r="S170" s="72"/>
      <c r="T170" s="72"/>
      <c r="U170" s="72"/>
    </row>
    <row r="171" spans="3:21">
      <c r="C171" s="72"/>
      <c r="D171" s="72"/>
      <c r="E171" s="72"/>
      <c r="F171" s="72"/>
      <c r="G171" s="72"/>
      <c r="H171" s="72"/>
      <c r="I171" s="72"/>
      <c r="J171" s="72"/>
      <c r="K171" s="72"/>
      <c r="L171" s="72"/>
      <c r="M171" s="72"/>
      <c r="N171" s="72"/>
      <c r="O171" s="72"/>
      <c r="P171" s="72"/>
      <c r="Q171" s="72"/>
      <c r="R171" s="72"/>
      <c r="S171" s="72"/>
      <c r="T171" s="72"/>
      <c r="U171" s="72"/>
    </row>
    <row r="172" spans="3:21">
      <c r="C172" s="72"/>
      <c r="D172" s="72"/>
      <c r="E172" s="72"/>
      <c r="F172" s="72"/>
      <c r="G172" s="72"/>
      <c r="H172" s="72"/>
      <c r="I172" s="72"/>
      <c r="J172" s="72"/>
      <c r="K172" s="72"/>
      <c r="L172" s="72"/>
      <c r="M172" s="72"/>
      <c r="N172" s="72"/>
      <c r="O172" s="72"/>
      <c r="P172" s="72"/>
      <c r="Q172" s="72"/>
      <c r="R172" s="72"/>
      <c r="S172" s="72"/>
      <c r="T172" s="72"/>
      <c r="U172" s="72"/>
    </row>
    <row r="173" spans="3:21">
      <c r="C173" s="72"/>
      <c r="D173" s="72"/>
      <c r="E173" s="72"/>
      <c r="F173" s="72"/>
      <c r="G173" s="72"/>
      <c r="H173" s="72"/>
      <c r="I173" s="72"/>
      <c r="J173" s="72"/>
      <c r="K173" s="72"/>
      <c r="L173" s="72"/>
      <c r="M173" s="72"/>
      <c r="N173" s="72"/>
      <c r="O173" s="72"/>
      <c r="P173" s="72"/>
      <c r="Q173" s="72"/>
      <c r="R173" s="72"/>
      <c r="S173" s="72"/>
      <c r="T173" s="72"/>
      <c r="U173" s="72"/>
    </row>
    <row r="174" spans="3:21">
      <c r="C174" s="72"/>
      <c r="D174" s="72"/>
      <c r="E174" s="72"/>
      <c r="F174" s="72"/>
      <c r="G174" s="72"/>
      <c r="H174" s="72"/>
      <c r="I174" s="72"/>
      <c r="J174" s="72"/>
      <c r="K174" s="72"/>
      <c r="L174" s="72"/>
      <c r="M174" s="72"/>
      <c r="N174" s="72"/>
      <c r="O174" s="72"/>
      <c r="P174" s="72"/>
      <c r="Q174" s="72"/>
      <c r="R174" s="72"/>
      <c r="S174" s="72"/>
      <c r="T174" s="72"/>
      <c r="U174" s="72"/>
    </row>
    <row r="175" spans="3:21">
      <c r="C175" s="72"/>
      <c r="D175" s="72"/>
      <c r="E175" s="72"/>
      <c r="F175" s="72"/>
      <c r="G175" s="72"/>
      <c r="H175" s="72"/>
      <c r="I175" s="72"/>
      <c r="J175" s="72"/>
      <c r="K175" s="72"/>
      <c r="L175" s="72"/>
      <c r="M175" s="72"/>
      <c r="N175" s="72"/>
      <c r="O175" s="72"/>
      <c r="P175" s="72"/>
      <c r="Q175" s="72"/>
      <c r="R175" s="72"/>
      <c r="S175" s="72"/>
      <c r="T175" s="72"/>
      <c r="U175" s="72"/>
    </row>
    <row r="176" spans="3:21">
      <c r="C176" s="72"/>
      <c r="D176" s="72"/>
      <c r="E176" s="72"/>
      <c r="F176" s="72"/>
      <c r="G176" s="72"/>
      <c r="H176" s="72"/>
      <c r="I176" s="72"/>
      <c r="J176" s="72"/>
      <c r="K176" s="72"/>
      <c r="L176" s="72"/>
      <c r="M176" s="72"/>
      <c r="N176" s="72"/>
      <c r="O176" s="72"/>
      <c r="P176" s="72"/>
      <c r="Q176" s="72"/>
      <c r="R176" s="72"/>
      <c r="S176" s="72"/>
      <c r="T176" s="72"/>
      <c r="U176" s="72"/>
    </row>
    <row r="177" spans="3:21">
      <c r="C177" s="72"/>
      <c r="D177" s="72"/>
      <c r="E177" s="72"/>
      <c r="F177" s="72"/>
      <c r="G177" s="72"/>
      <c r="H177" s="72"/>
      <c r="I177" s="72"/>
      <c r="J177" s="72"/>
      <c r="K177" s="72"/>
      <c r="L177" s="72"/>
      <c r="M177" s="72"/>
      <c r="N177" s="72"/>
      <c r="O177" s="72"/>
      <c r="P177" s="72"/>
      <c r="Q177" s="72"/>
      <c r="R177" s="72"/>
      <c r="S177" s="72"/>
      <c r="T177" s="72"/>
      <c r="U177" s="72"/>
    </row>
    <row r="178" spans="3:21">
      <c r="C178" s="72"/>
      <c r="D178" s="72"/>
      <c r="E178" s="72"/>
      <c r="F178" s="72"/>
      <c r="G178" s="72"/>
      <c r="H178" s="72"/>
      <c r="I178" s="72"/>
      <c r="J178" s="72"/>
      <c r="K178" s="72"/>
      <c r="L178" s="72"/>
      <c r="M178" s="72"/>
      <c r="N178" s="72"/>
      <c r="O178" s="72"/>
      <c r="P178" s="72"/>
      <c r="Q178" s="72"/>
      <c r="R178" s="72"/>
      <c r="S178" s="72"/>
      <c r="T178" s="72"/>
      <c r="U178" s="72"/>
    </row>
    <row r="179" spans="3:21">
      <c r="C179" s="72"/>
      <c r="D179" s="72"/>
      <c r="E179" s="72"/>
      <c r="F179" s="72"/>
      <c r="G179" s="72"/>
      <c r="H179" s="72"/>
      <c r="I179" s="72"/>
      <c r="J179" s="72"/>
      <c r="K179" s="72"/>
      <c r="L179" s="72"/>
      <c r="M179" s="72"/>
      <c r="N179" s="72"/>
      <c r="O179" s="72"/>
      <c r="P179" s="72"/>
      <c r="Q179" s="72"/>
      <c r="R179" s="72"/>
      <c r="S179" s="72"/>
      <c r="T179" s="72"/>
      <c r="U179" s="72"/>
    </row>
    <row r="180" spans="3:21">
      <c r="C180" s="72"/>
      <c r="D180" s="72"/>
      <c r="E180" s="72"/>
      <c r="F180" s="72"/>
      <c r="G180" s="72"/>
      <c r="H180" s="72"/>
      <c r="I180" s="72"/>
      <c r="J180" s="72"/>
      <c r="K180" s="72"/>
      <c r="L180" s="72"/>
      <c r="M180" s="72"/>
      <c r="N180" s="72"/>
      <c r="O180" s="72"/>
      <c r="P180" s="72"/>
      <c r="Q180" s="72"/>
      <c r="R180" s="72"/>
      <c r="S180" s="72"/>
      <c r="T180" s="72"/>
      <c r="U180" s="72"/>
    </row>
    <row r="181" spans="3:21">
      <c r="C181" s="72"/>
      <c r="D181" s="72"/>
      <c r="E181" s="72"/>
      <c r="F181" s="72"/>
      <c r="G181" s="72"/>
      <c r="H181" s="72"/>
      <c r="I181" s="72"/>
      <c r="J181" s="72"/>
      <c r="K181" s="72"/>
      <c r="L181" s="72"/>
      <c r="M181" s="72"/>
      <c r="N181" s="72"/>
      <c r="O181" s="72"/>
      <c r="P181" s="72"/>
      <c r="Q181" s="72"/>
      <c r="R181" s="72"/>
      <c r="S181" s="72"/>
      <c r="T181" s="72"/>
      <c r="U181" s="72"/>
    </row>
    <row r="182" spans="3:21">
      <c r="C182" s="72"/>
      <c r="D182" s="72"/>
      <c r="E182" s="72"/>
      <c r="F182" s="72"/>
      <c r="G182" s="72"/>
      <c r="H182" s="72"/>
      <c r="I182" s="72"/>
      <c r="J182" s="72"/>
      <c r="K182" s="72"/>
      <c r="L182" s="72"/>
      <c r="M182" s="72"/>
      <c r="N182" s="72"/>
      <c r="O182" s="72"/>
      <c r="P182" s="72"/>
      <c r="Q182" s="72"/>
      <c r="R182" s="72"/>
      <c r="S182" s="72"/>
      <c r="T182" s="72"/>
      <c r="U182" s="72"/>
    </row>
    <row r="183" spans="3:21">
      <c r="C183" s="72"/>
      <c r="D183" s="72"/>
      <c r="E183" s="72"/>
      <c r="F183" s="72"/>
      <c r="G183" s="72"/>
      <c r="H183" s="72"/>
      <c r="I183" s="72"/>
      <c r="J183" s="72"/>
      <c r="K183" s="72"/>
      <c r="L183" s="72"/>
      <c r="M183" s="72"/>
      <c r="N183" s="72"/>
      <c r="O183" s="72"/>
      <c r="P183" s="72"/>
      <c r="Q183" s="72"/>
      <c r="R183" s="72"/>
      <c r="S183" s="72"/>
      <c r="T183" s="72"/>
      <c r="U183" s="72"/>
    </row>
    <row r="184" spans="3:21">
      <c r="C184" s="72"/>
      <c r="D184" s="72"/>
      <c r="E184" s="72"/>
      <c r="F184" s="72"/>
      <c r="G184" s="72"/>
      <c r="H184" s="72"/>
      <c r="I184" s="72"/>
      <c r="J184" s="72"/>
      <c r="K184" s="72"/>
      <c r="L184" s="72"/>
      <c r="M184" s="72"/>
      <c r="N184" s="72"/>
      <c r="O184" s="72"/>
      <c r="P184" s="72"/>
      <c r="Q184" s="72"/>
      <c r="R184" s="72"/>
      <c r="S184" s="72"/>
      <c r="T184" s="72"/>
      <c r="U184" s="72"/>
    </row>
    <row r="185" spans="3:21">
      <c r="C185" s="72"/>
      <c r="D185" s="72"/>
      <c r="E185" s="72"/>
      <c r="F185" s="72"/>
      <c r="G185" s="72"/>
      <c r="H185" s="72"/>
      <c r="I185" s="72"/>
      <c r="J185" s="72"/>
      <c r="K185" s="72"/>
      <c r="L185" s="72"/>
      <c r="M185" s="72"/>
      <c r="N185" s="72"/>
      <c r="O185" s="72"/>
      <c r="P185" s="72"/>
      <c r="Q185" s="72"/>
      <c r="R185" s="72"/>
      <c r="S185" s="72"/>
      <c r="T185" s="72"/>
      <c r="U185" s="72"/>
    </row>
    <row r="186" spans="3:21">
      <c r="C186" s="72"/>
      <c r="D186" s="72"/>
      <c r="E186" s="72"/>
      <c r="F186" s="72"/>
      <c r="G186" s="72"/>
      <c r="H186" s="72"/>
      <c r="I186" s="72"/>
      <c r="J186" s="72"/>
      <c r="K186" s="72"/>
      <c r="L186" s="72"/>
      <c r="M186" s="72"/>
      <c r="N186" s="72"/>
      <c r="O186" s="72"/>
      <c r="P186" s="72"/>
      <c r="Q186" s="72"/>
      <c r="R186" s="72"/>
      <c r="S186" s="72"/>
      <c r="T186" s="72"/>
      <c r="U186" s="72"/>
    </row>
    <row r="187" spans="3:21">
      <c r="C187" s="72"/>
      <c r="D187" s="72"/>
      <c r="E187" s="72"/>
      <c r="F187" s="72"/>
      <c r="G187" s="72"/>
      <c r="H187" s="72"/>
      <c r="I187" s="72"/>
      <c r="J187" s="72"/>
      <c r="K187" s="72"/>
      <c r="L187" s="72"/>
      <c r="M187" s="72"/>
      <c r="N187" s="72"/>
      <c r="O187" s="72"/>
      <c r="P187" s="72"/>
      <c r="Q187" s="72"/>
      <c r="R187" s="72"/>
      <c r="S187" s="72"/>
      <c r="T187" s="72"/>
      <c r="U187" s="72"/>
    </row>
    <row r="188" spans="3:21">
      <c r="C188" s="72"/>
      <c r="D188" s="72"/>
      <c r="E188" s="72"/>
      <c r="F188" s="72"/>
      <c r="G188" s="72"/>
      <c r="H188" s="72"/>
      <c r="I188" s="72"/>
      <c r="J188" s="72"/>
      <c r="K188" s="72"/>
      <c r="L188" s="72"/>
      <c r="M188" s="72"/>
      <c r="N188" s="72"/>
      <c r="O188" s="72"/>
      <c r="P188" s="72"/>
      <c r="Q188" s="72"/>
      <c r="R188" s="72"/>
      <c r="S188" s="72"/>
      <c r="T188" s="72"/>
      <c r="U188" s="72"/>
    </row>
    <row r="189" spans="3:21">
      <c r="C189" s="72"/>
      <c r="D189" s="72"/>
      <c r="E189" s="72"/>
      <c r="F189" s="72"/>
      <c r="G189" s="72"/>
      <c r="H189" s="72"/>
      <c r="I189" s="72"/>
      <c r="J189" s="72"/>
      <c r="K189" s="72"/>
      <c r="L189" s="72"/>
      <c r="M189" s="72"/>
      <c r="N189" s="72"/>
      <c r="O189" s="72"/>
      <c r="P189" s="72"/>
      <c r="Q189" s="72"/>
      <c r="R189" s="72"/>
      <c r="S189" s="72"/>
      <c r="T189" s="72"/>
      <c r="U189" s="72"/>
    </row>
    <row r="190" spans="3:21">
      <c r="C190" s="72"/>
      <c r="D190" s="72"/>
      <c r="E190" s="72"/>
      <c r="F190" s="72"/>
      <c r="G190" s="72"/>
      <c r="H190" s="72"/>
      <c r="I190" s="72"/>
      <c r="J190" s="72"/>
      <c r="K190" s="72"/>
      <c r="L190" s="72"/>
      <c r="M190" s="72"/>
      <c r="N190" s="72"/>
      <c r="O190" s="72"/>
      <c r="P190" s="72"/>
      <c r="Q190" s="72"/>
      <c r="R190" s="72"/>
      <c r="S190" s="72"/>
      <c r="T190" s="72"/>
      <c r="U190" s="72"/>
    </row>
    <row r="191" spans="3:21">
      <c r="C191" s="72"/>
      <c r="D191" s="72"/>
      <c r="E191" s="72"/>
      <c r="F191" s="72"/>
      <c r="G191" s="72"/>
      <c r="H191" s="72"/>
      <c r="I191" s="72"/>
      <c r="J191" s="72"/>
      <c r="K191" s="72"/>
      <c r="L191" s="72"/>
      <c r="M191" s="72"/>
      <c r="N191" s="72"/>
      <c r="O191" s="72"/>
      <c r="P191" s="72"/>
      <c r="Q191" s="72"/>
      <c r="R191" s="72"/>
      <c r="S191" s="72"/>
      <c r="T191" s="72"/>
      <c r="U191" s="72"/>
    </row>
    <row r="192" spans="3:21">
      <c r="C192" s="72"/>
      <c r="D192" s="72"/>
      <c r="E192" s="72"/>
      <c r="F192" s="72"/>
      <c r="G192" s="72"/>
      <c r="H192" s="72"/>
      <c r="I192" s="72"/>
      <c r="J192" s="72"/>
      <c r="K192" s="72"/>
      <c r="L192" s="72"/>
      <c r="M192" s="72"/>
      <c r="N192" s="72"/>
      <c r="O192" s="72"/>
      <c r="P192" s="72"/>
      <c r="Q192" s="72"/>
      <c r="R192" s="72"/>
      <c r="S192" s="72"/>
      <c r="T192" s="72"/>
      <c r="U192" s="72"/>
    </row>
    <row r="193" spans="3:21">
      <c r="C193" s="72"/>
      <c r="D193" s="72"/>
      <c r="E193" s="72"/>
      <c r="F193" s="72"/>
      <c r="G193" s="72"/>
      <c r="H193" s="72"/>
      <c r="I193" s="72"/>
      <c r="J193" s="72"/>
      <c r="K193" s="72"/>
      <c r="L193" s="72"/>
      <c r="M193" s="72"/>
      <c r="N193" s="72"/>
      <c r="O193" s="72"/>
      <c r="P193" s="72"/>
      <c r="Q193" s="72"/>
      <c r="R193" s="72"/>
      <c r="S193" s="72"/>
      <c r="T193" s="72"/>
      <c r="U193" s="72"/>
    </row>
    <row r="194" spans="3:21">
      <c r="C194" s="72"/>
      <c r="D194" s="72"/>
      <c r="E194" s="72"/>
      <c r="F194" s="72"/>
      <c r="G194" s="72"/>
      <c r="H194" s="72"/>
      <c r="I194" s="72"/>
      <c r="J194" s="72"/>
      <c r="K194" s="72"/>
      <c r="L194" s="72"/>
      <c r="M194" s="72"/>
      <c r="N194" s="72"/>
      <c r="O194" s="72"/>
      <c r="P194" s="72"/>
      <c r="Q194" s="72"/>
      <c r="R194" s="72"/>
      <c r="S194" s="72"/>
      <c r="T194" s="72"/>
      <c r="U194" s="72"/>
    </row>
    <row r="195" spans="3:21">
      <c r="C195" s="72"/>
      <c r="D195" s="72"/>
      <c r="E195" s="72"/>
      <c r="F195" s="72"/>
      <c r="G195" s="72"/>
      <c r="H195" s="72"/>
      <c r="I195" s="72"/>
      <c r="J195" s="72"/>
      <c r="K195" s="72"/>
      <c r="L195" s="72"/>
      <c r="M195" s="72"/>
      <c r="N195" s="72"/>
      <c r="O195" s="72"/>
      <c r="P195" s="72"/>
      <c r="Q195" s="72"/>
      <c r="R195" s="72"/>
      <c r="S195" s="72"/>
      <c r="T195" s="72"/>
      <c r="U195" s="72"/>
    </row>
    <row r="196" spans="3:21">
      <c r="C196" s="72"/>
      <c r="D196" s="72"/>
      <c r="E196" s="72"/>
      <c r="F196" s="72"/>
      <c r="G196" s="72"/>
      <c r="H196" s="72"/>
      <c r="I196" s="72"/>
      <c r="J196" s="72"/>
      <c r="K196" s="72"/>
      <c r="L196" s="72"/>
      <c r="M196" s="72"/>
      <c r="N196" s="72"/>
      <c r="O196" s="72"/>
      <c r="P196" s="72"/>
      <c r="Q196" s="72"/>
      <c r="R196" s="72"/>
      <c r="S196" s="72"/>
      <c r="T196" s="72"/>
      <c r="U196" s="72"/>
    </row>
    <row r="197" spans="3:21">
      <c r="C197" s="72"/>
      <c r="D197" s="72"/>
      <c r="E197" s="72"/>
      <c r="F197" s="72"/>
      <c r="G197" s="72"/>
      <c r="H197" s="72"/>
      <c r="I197" s="72"/>
      <c r="J197" s="72"/>
      <c r="K197" s="72"/>
      <c r="L197" s="72"/>
      <c r="M197" s="72"/>
      <c r="N197" s="72"/>
      <c r="O197" s="72"/>
      <c r="P197" s="72"/>
      <c r="Q197" s="72"/>
      <c r="R197" s="72"/>
      <c r="S197" s="72"/>
      <c r="T197" s="72"/>
      <c r="U197" s="72"/>
    </row>
    <row r="198" spans="3:21">
      <c r="C198" s="72"/>
      <c r="D198" s="72"/>
      <c r="E198" s="72"/>
      <c r="F198" s="72"/>
      <c r="G198" s="72"/>
      <c r="H198" s="72"/>
      <c r="I198" s="72"/>
      <c r="J198" s="72"/>
      <c r="K198" s="72"/>
      <c r="L198" s="72"/>
      <c r="M198" s="72"/>
      <c r="N198" s="72"/>
      <c r="O198" s="72"/>
      <c r="P198" s="72"/>
      <c r="Q198" s="72"/>
      <c r="R198" s="72"/>
      <c r="S198" s="72"/>
      <c r="T198" s="72"/>
      <c r="U198" s="72"/>
    </row>
    <row r="199" spans="3:21">
      <c r="C199" s="72"/>
      <c r="D199" s="72"/>
      <c r="E199" s="72"/>
      <c r="F199" s="72"/>
      <c r="G199" s="72"/>
      <c r="H199" s="72"/>
      <c r="I199" s="72"/>
      <c r="J199" s="72"/>
      <c r="K199" s="72"/>
      <c r="L199" s="72"/>
      <c r="M199" s="72"/>
      <c r="N199" s="72"/>
      <c r="O199" s="72"/>
      <c r="P199" s="72"/>
      <c r="Q199" s="72"/>
      <c r="R199" s="72"/>
      <c r="S199" s="72"/>
      <c r="T199" s="72"/>
      <c r="U199" s="72"/>
    </row>
    <row r="200" spans="3:21">
      <c r="C200" s="72"/>
      <c r="D200" s="72"/>
      <c r="E200" s="72"/>
      <c r="F200" s="72"/>
      <c r="G200" s="72"/>
      <c r="H200" s="72"/>
      <c r="I200" s="72"/>
      <c r="J200" s="72"/>
      <c r="K200" s="72"/>
      <c r="L200" s="72"/>
      <c r="M200" s="72"/>
      <c r="N200" s="72"/>
      <c r="O200" s="72"/>
      <c r="P200" s="72"/>
      <c r="Q200" s="72"/>
      <c r="R200" s="72"/>
      <c r="S200" s="72"/>
      <c r="T200" s="72"/>
      <c r="U200" s="72"/>
    </row>
    <row r="201" spans="3:21">
      <c r="C201" s="72"/>
      <c r="D201" s="72"/>
      <c r="E201" s="72"/>
      <c r="F201" s="72"/>
      <c r="G201" s="72"/>
      <c r="H201" s="72"/>
      <c r="I201" s="72"/>
      <c r="J201" s="72"/>
      <c r="K201" s="72"/>
      <c r="L201" s="72"/>
      <c r="M201" s="72"/>
      <c r="N201" s="72"/>
      <c r="O201" s="72"/>
      <c r="P201" s="72"/>
      <c r="Q201" s="72"/>
      <c r="R201" s="72"/>
      <c r="S201" s="72"/>
      <c r="T201" s="72"/>
      <c r="U201" s="72"/>
    </row>
    <row r="202" spans="3:21">
      <c r="C202" s="72"/>
      <c r="D202" s="72"/>
      <c r="E202" s="72"/>
      <c r="F202" s="72"/>
      <c r="G202" s="72"/>
      <c r="H202" s="72"/>
      <c r="I202" s="72"/>
      <c r="J202" s="72"/>
      <c r="K202" s="72"/>
      <c r="L202" s="72"/>
      <c r="M202" s="72"/>
      <c r="N202" s="72"/>
      <c r="O202" s="72"/>
      <c r="P202" s="72"/>
      <c r="Q202" s="72"/>
      <c r="R202" s="72"/>
      <c r="S202" s="72"/>
      <c r="T202" s="72"/>
      <c r="U202" s="72"/>
    </row>
    <row r="203" spans="3:21">
      <c r="C203" s="72"/>
      <c r="D203" s="72"/>
      <c r="E203" s="72"/>
      <c r="F203" s="72"/>
      <c r="G203" s="72"/>
      <c r="H203" s="72"/>
      <c r="I203" s="72"/>
      <c r="J203" s="72"/>
      <c r="K203" s="72"/>
      <c r="L203" s="72"/>
      <c r="M203" s="72"/>
      <c r="N203" s="72"/>
      <c r="O203" s="72"/>
      <c r="P203" s="72"/>
      <c r="Q203" s="72"/>
      <c r="R203" s="72"/>
      <c r="S203" s="72"/>
      <c r="T203" s="72"/>
      <c r="U203" s="72"/>
    </row>
    <row r="204" spans="3:21">
      <c r="C204" s="72"/>
      <c r="D204" s="72"/>
      <c r="E204" s="72"/>
      <c r="F204" s="72"/>
      <c r="G204" s="72"/>
      <c r="H204" s="72"/>
      <c r="I204" s="72"/>
      <c r="J204" s="72"/>
      <c r="K204" s="72"/>
      <c r="L204" s="72"/>
      <c r="M204" s="72"/>
      <c r="N204" s="72"/>
      <c r="O204" s="72"/>
      <c r="P204" s="72"/>
      <c r="Q204" s="72"/>
      <c r="R204" s="72"/>
      <c r="S204" s="72"/>
      <c r="T204" s="72"/>
      <c r="U204" s="72"/>
    </row>
    <row r="205" spans="3:21">
      <c r="C205" s="72"/>
      <c r="D205" s="72"/>
      <c r="E205" s="72"/>
      <c r="F205" s="72"/>
      <c r="G205" s="72"/>
      <c r="H205" s="72"/>
      <c r="I205" s="72"/>
      <c r="J205" s="72"/>
      <c r="K205" s="72"/>
      <c r="L205" s="72"/>
      <c r="M205" s="72"/>
      <c r="N205" s="72"/>
      <c r="O205" s="72"/>
      <c r="P205" s="72"/>
      <c r="Q205" s="72"/>
      <c r="R205" s="72"/>
      <c r="S205" s="72"/>
      <c r="T205" s="72"/>
      <c r="U205" s="72"/>
    </row>
    <row r="206" spans="3:21">
      <c r="C206" s="72"/>
      <c r="D206" s="72"/>
      <c r="E206" s="72"/>
      <c r="F206" s="72"/>
      <c r="G206" s="72"/>
      <c r="H206" s="72"/>
      <c r="I206" s="72"/>
      <c r="J206" s="72"/>
      <c r="K206" s="72"/>
      <c r="L206" s="72"/>
      <c r="M206" s="72"/>
      <c r="N206" s="72"/>
      <c r="O206" s="72"/>
      <c r="P206" s="72"/>
      <c r="Q206" s="72"/>
      <c r="R206" s="72"/>
      <c r="S206" s="72"/>
      <c r="T206" s="72"/>
      <c r="U206" s="72"/>
    </row>
    <row r="207" spans="3:21">
      <c r="C207" s="72"/>
      <c r="D207" s="72"/>
      <c r="E207" s="72"/>
      <c r="F207" s="72"/>
      <c r="G207" s="72"/>
      <c r="H207" s="72"/>
      <c r="I207" s="72"/>
      <c r="J207" s="72"/>
      <c r="K207" s="72"/>
      <c r="L207" s="72"/>
      <c r="M207" s="72"/>
      <c r="N207" s="72"/>
      <c r="O207" s="72"/>
      <c r="P207" s="72"/>
      <c r="Q207" s="72"/>
      <c r="R207" s="72"/>
      <c r="S207" s="72"/>
      <c r="T207" s="72"/>
      <c r="U207" s="72"/>
    </row>
    <row r="208" spans="3:21">
      <c r="C208" s="72"/>
      <c r="D208" s="72"/>
      <c r="E208" s="72"/>
      <c r="F208" s="72"/>
      <c r="G208" s="72"/>
      <c r="H208" s="72"/>
      <c r="I208" s="72"/>
      <c r="J208" s="72"/>
      <c r="K208" s="72"/>
      <c r="L208" s="72"/>
      <c r="M208" s="72"/>
      <c r="N208" s="72"/>
      <c r="O208" s="72"/>
      <c r="P208" s="72"/>
      <c r="Q208" s="72"/>
      <c r="R208" s="72"/>
      <c r="S208" s="72"/>
      <c r="T208" s="72"/>
      <c r="U208" s="72"/>
    </row>
    <row r="209" spans="3:21">
      <c r="C209" s="72"/>
      <c r="D209" s="72"/>
      <c r="E209" s="72"/>
      <c r="F209" s="72"/>
      <c r="G209" s="72"/>
      <c r="H209" s="72"/>
      <c r="I209" s="72"/>
      <c r="J209" s="72"/>
      <c r="K209" s="72"/>
      <c r="L209" s="72"/>
      <c r="M209" s="72"/>
      <c r="N209" s="72"/>
      <c r="O209" s="72"/>
      <c r="P209" s="72"/>
      <c r="Q209" s="72"/>
      <c r="R209" s="72"/>
      <c r="S209" s="72"/>
      <c r="T209" s="72"/>
      <c r="U209" s="72"/>
    </row>
    <row r="210" spans="3:21">
      <c r="C210" s="72"/>
      <c r="D210" s="72"/>
      <c r="E210" s="72"/>
      <c r="F210" s="72"/>
      <c r="G210" s="72"/>
      <c r="H210" s="72"/>
      <c r="I210" s="72"/>
      <c r="J210" s="72"/>
      <c r="K210" s="72"/>
      <c r="L210" s="72"/>
      <c r="M210" s="72"/>
      <c r="N210" s="72"/>
      <c r="O210" s="72"/>
      <c r="P210" s="72"/>
      <c r="Q210" s="72"/>
      <c r="R210" s="72"/>
      <c r="S210" s="72"/>
      <c r="T210" s="72"/>
      <c r="U210" s="72"/>
    </row>
    <row r="211" spans="3:21">
      <c r="C211" s="72"/>
      <c r="D211" s="72"/>
      <c r="E211" s="72"/>
      <c r="F211" s="72"/>
      <c r="G211" s="72"/>
      <c r="H211" s="72"/>
      <c r="I211" s="72"/>
      <c r="J211" s="72"/>
      <c r="K211" s="72"/>
      <c r="L211" s="72"/>
      <c r="M211" s="72"/>
      <c r="N211" s="72"/>
      <c r="O211" s="72"/>
      <c r="P211" s="72"/>
      <c r="Q211" s="72"/>
      <c r="R211" s="72"/>
      <c r="S211" s="72"/>
      <c r="T211" s="72"/>
      <c r="U211" s="72"/>
    </row>
    <row r="212" spans="3:21">
      <c r="C212" s="72"/>
      <c r="D212" s="72"/>
      <c r="E212" s="72"/>
      <c r="F212" s="72"/>
      <c r="G212" s="72"/>
      <c r="H212" s="72"/>
      <c r="I212" s="72"/>
      <c r="J212" s="72"/>
      <c r="K212" s="72"/>
      <c r="L212" s="72"/>
      <c r="M212" s="72"/>
      <c r="N212" s="72"/>
      <c r="O212" s="72"/>
      <c r="P212" s="72"/>
      <c r="Q212" s="72"/>
      <c r="R212" s="72"/>
      <c r="S212" s="72"/>
      <c r="T212" s="72"/>
      <c r="U212" s="72"/>
    </row>
    <row r="213" spans="3:21">
      <c r="C213" s="72"/>
      <c r="D213" s="72"/>
      <c r="E213" s="72"/>
      <c r="F213" s="72"/>
      <c r="G213" s="72"/>
      <c r="H213" s="72"/>
      <c r="I213" s="72"/>
      <c r="J213" s="72"/>
      <c r="K213" s="72"/>
      <c r="L213" s="72"/>
      <c r="M213" s="72"/>
      <c r="N213" s="72"/>
      <c r="O213" s="72"/>
      <c r="P213" s="72"/>
      <c r="Q213" s="72"/>
      <c r="R213" s="72"/>
      <c r="S213" s="72"/>
      <c r="T213" s="72"/>
      <c r="U213" s="72"/>
    </row>
    <row r="214" spans="3:21">
      <c r="C214" s="72"/>
      <c r="D214" s="72"/>
      <c r="E214" s="72"/>
      <c r="F214" s="72"/>
      <c r="G214" s="72"/>
      <c r="H214" s="72"/>
      <c r="I214" s="72"/>
      <c r="J214" s="72"/>
      <c r="K214" s="72"/>
      <c r="L214" s="72"/>
      <c r="M214" s="72"/>
      <c r="N214" s="72"/>
      <c r="O214" s="72"/>
      <c r="P214" s="72"/>
      <c r="Q214" s="72"/>
      <c r="R214" s="72"/>
      <c r="S214" s="72"/>
      <c r="T214" s="72"/>
      <c r="U214" s="72"/>
    </row>
    <row r="215" spans="3:21">
      <c r="C215" s="72"/>
      <c r="D215" s="72"/>
      <c r="E215" s="72"/>
      <c r="F215" s="72"/>
      <c r="G215" s="72"/>
      <c r="H215" s="72"/>
      <c r="I215" s="72"/>
      <c r="J215" s="72"/>
      <c r="K215" s="72"/>
      <c r="L215" s="72"/>
      <c r="M215" s="72"/>
      <c r="N215" s="72"/>
      <c r="O215" s="72"/>
      <c r="P215" s="72"/>
      <c r="Q215" s="72"/>
      <c r="R215" s="72"/>
      <c r="S215" s="72"/>
      <c r="T215" s="72"/>
      <c r="U215" s="72"/>
    </row>
    <row r="216" spans="3:21">
      <c r="C216" s="72"/>
      <c r="D216" s="72"/>
      <c r="E216" s="72"/>
      <c r="F216" s="72"/>
      <c r="G216" s="72"/>
      <c r="H216" s="72"/>
      <c r="I216" s="72"/>
      <c r="J216" s="72"/>
      <c r="K216" s="72"/>
      <c r="L216" s="72"/>
      <c r="M216" s="72"/>
      <c r="N216" s="72"/>
      <c r="O216" s="72"/>
      <c r="P216" s="72"/>
      <c r="Q216" s="72"/>
      <c r="R216" s="72"/>
      <c r="S216" s="72"/>
      <c r="T216" s="72"/>
      <c r="U216" s="72"/>
    </row>
    <row r="217" spans="3:21">
      <c r="C217" s="72"/>
      <c r="D217" s="72"/>
      <c r="E217" s="72"/>
      <c r="F217" s="72"/>
      <c r="G217" s="72"/>
      <c r="H217" s="72"/>
      <c r="I217" s="72"/>
      <c r="J217" s="72"/>
      <c r="K217" s="72"/>
      <c r="L217" s="72"/>
      <c r="M217" s="72"/>
      <c r="N217" s="72"/>
      <c r="O217" s="72"/>
      <c r="P217" s="72"/>
      <c r="Q217" s="72"/>
      <c r="R217" s="72"/>
      <c r="S217" s="72"/>
      <c r="T217" s="72"/>
      <c r="U217" s="72"/>
    </row>
    <row r="218" spans="3:21">
      <c r="C218" s="72"/>
      <c r="D218" s="72"/>
      <c r="E218" s="72"/>
      <c r="F218" s="72"/>
      <c r="G218" s="72"/>
      <c r="H218" s="72"/>
      <c r="I218" s="72"/>
      <c r="J218" s="72"/>
      <c r="K218" s="72"/>
      <c r="L218" s="72"/>
      <c r="M218" s="72"/>
      <c r="N218" s="72"/>
      <c r="O218" s="72"/>
      <c r="P218" s="72"/>
      <c r="Q218" s="72"/>
      <c r="R218" s="72"/>
      <c r="S218" s="72"/>
      <c r="T218" s="72"/>
      <c r="U218" s="72"/>
    </row>
    <row r="219" spans="3:21">
      <c r="C219" s="72"/>
      <c r="D219" s="72"/>
      <c r="E219" s="72"/>
      <c r="F219" s="72"/>
      <c r="G219" s="72"/>
      <c r="H219" s="72"/>
      <c r="I219" s="72"/>
      <c r="J219" s="72"/>
      <c r="K219" s="72"/>
      <c r="L219" s="72"/>
      <c r="M219" s="72"/>
      <c r="N219" s="72"/>
      <c r="O219" s="72"/>
      <c r="P219" s="72"/>
      <c r="Q219" s="72"/>
      <c r="R219" s="72"/>
      <c r="S219" s="72"/>
      <c r="T219" s="72"/>
      <c r="U219" s="72"/>
    </row>
    <row r="220" spans="3:21">
      <c r="C220" s="72"/>
      <c r="D220" s="72"/>
      <c r="E220" s="72"/>
      <c r="F220" s="72"/>
      <c r="G220" s="72"/>
      <c r="H220" s="72"/>
      <c r="I220" s="72"/>
      <c r="J220" s="72"/>
      <c r="K220" s="72"/>
      <c r="L220" s="72"/>
      <c r="M220" s="72"/>
      <c r="N220" s="72"/>
      <c r="O220" s="72"/>
      <c r="P220" s="72"/>
      <c r="Q220" s="72"/>
      <c r="R220" s="72"/>
      <c r="S220" s="72"/>
      <c r="T220" s="72"/>
      <c r="U220" s="72"/>
    </row>
    <row r="221" spans="3:21">
      <c r="C221" s="72"/>
      <c r="D221" s="72"/>
      <c r="E221" s="72"/>
      <c r="F221" s="72"/>
      <c r="G221" s="72"/>
      <c r="H221" s="72"/>
      <c r="I221" s="72"/>
      <c r="J221" s="72"/>
      <c r="K221" s="72"/>
      <c r="L221" s="72"/>
      <c r="M221" s="72"/>
      <c r="N221" s="72"/>
      <c r="O221" s="72"/>
      <c r="P221" s="72"/>
      <c r="Q221" s="72"/>
      <c r="R221" s="72"/>
      <c r="S221" s="72"/>
      <c r="T221" s="72"/>
      <c r="U221" s="72"/>
    </row>
    <row r="222" spans="3:21">
      <c r="C222" s="72"/>
      <c r="D222" s="72"/>
      <c r="E222" s="72"/>
      <c r="F222" s="72"/>
      <c r="G222" s="72"/>
      <c r="H222" s="72"/>
      <c r="I222" s="72"/>
      <c r="J222" s="72"/>
      <c r="K222" s="72"/>
      <c r="L222" s="72"/>
      <c r="M222" s="72"/>
      <c r="N222" s="72"/>
      <c r="O222" s="72"/>
      <c r="P222" s="72"/>
      <c r="Q222" s="72"/>
      <c r="R222" s="72"/>
      <c r="S222" s="72"/>
      <c r="T222" s="72"/>
      <c r="U222" s="72"/>
    </row>
    <row r="223" spans="3:21">
      <c r="C223" s="72"/>
      <c r="D223" s="72"/>
      <c r="E223" s="72"/>
      <c r="F223" s="72"/>
      <c r="G223" s="72"/>
      <c r="H223" s="72"/>
      <c r="I223" s="72"/>
      <c r="J223" s="72"/>
      <c r="K223" s="72"/>
      <c r="L223" s="72"/>
      <c r="M223" s="72"/>
      <c r="N223" s="72"/>
      <c r="O223" s="72"/>
      <c r="P223" s="72"/>
      <c r="Q223" s="72"/>
      <c r="R223" s="72"/>
      <c r="S223" s="72"/>
      <c r="T223" s="72"/>
      <c r="U223" s="72"/>
    </row>
    <row r="224" spans="3:21">
      <c r="C224" s="72"/>
      <c r="D224" s="72"/>
      <c r="E224" s="72"/>
      <c r="F224" s="72"/>
      <c r="G224" s="72"/>
      <c r="H224" s="72"/>
      <c r="I224" s="72"/>
      <c r="J224" s="72"/>
      <c r="K224" s="72"/>
      <c r="L224" s="72"/>
      <c r="M224" s="72"/>
      <c r="N224" s="72"/>
      <c r="O224" s="72"/>
      <c r="P224" s="72"/>
      <c r="Q224" s="72"/>
      <c r="R224" s="72"/>
      <c r="S224" s="72"/>
      <c r="T224" s="72"/>
      <c r="U224" s="72"/>
    </row>
    <row r="225" spans="3:21">
      <c r="C225" s="72"/>
      <c r="D225" s="72"/>
      <c r="E225" s="72"/>
      <c r="F225" s="72"/>
      <c r="G225" s="72"/>
      <c r="H225" s="72"/>
      <c r="I225" s="72"/>
      <c r="J225" s="72"/>
      <c r="K225" s="72"/>
      <c r="L225" s="72"/>
      <c r="M225" s="72"/>
      <c r="N225" s="72"/>
      <c r="O225" s="72"/>
      <c r="P225" s="72"/>
      <c r="Q225" s="72"/>
      <c r="R225" s="72"/>
      <c r="S225" s="72"/>
      <c r="T225" s="72"/>
      <c r="U225" s="72"/>
    </row>
    <row r="226" spans="3:21">
      <c r="C226" s="72"/>
      <c r="D226" s="72"/>
      <c r="E226" s="72"/>
      <c r="F226" s="72"/>
      <c r="G226" s="72"/>
      <c r="H226" s="72"/>
      <c r="I226" s="72"/>
      <c r="J226" s="72"/>
      <c r="K226" s="72"/>
      <c r="L226" s="72"/>
      <c r="M226" s="72"/>
      <c r="N226" s="72"/>
      <c r="O226" s="72"/>
      <c r="P226" s="72"/>
      <c r="Q226" s="72"/>
      <c r="R226" s="72"/>
      <c r="S226" s="72"/>
      <c r="T226" s="72"/>
      <c r="U226" s="72"/>
    </row>
    <row r="227" spans="3:21">
      <c r="C227" s="72"/>
      <c r="D227" s="72"/>
      <c r="E227" s="72"/>
      <c r="F227" s="72"/>
      <c r="G227" s="72"/>
      <c r="H227" s="72"/>
      <c r="I227" s="72"/>
      <c r="J227" s="72"/>
      <c r="K227" s="72"/>
      <c r="L227" s="72"/>
      <c r="M227" s="72"/>
      <c r="N227" s="72"/>
      <c r="O227" s="72"/>
      <c r="P227" s="72"/>
      <c r="Q227" s="72"/>
      <c r="R227" s="72"/>
      <c r="S227" s="72"/>
      <c r="T227" s="72"/>
      <c r="U227" s="72"/>
    </row>
    <row r="228" spans="3:21">
      <c r="C228" s="72"/>
      <c r="D228" s="72"/>
      <c r="E228" s="72"/>
      <c r="F228" s="72"/>
      <c r="G228" s="72"/>
      <c r="H228" s="72"/>
      <c r="I228" s="72"/>
      <c r="J228" s="72"/>
      <c r="K228" s="72"/>
      <c r="L228" s="72"/>
      <c r="M228" s="72"/>
      <c r="N228" s="72"/>
      <c r="O228" s="72"/>
      <c r="P228" s="72"/>
      <c r="Q228" s="72"/>
      <c r="R228" s="72"/>
      <c r="S228" s="72"/>
      <c r="T228" s="72"/>
      <c r="U228" s="72"/>
    </row>
    <row r="229" spans="3:21">
      <c r="C229" s="72"/>
      <c r="D229" s="72"/>
      <c r="E229" s="72"/>
      <c r="F229" s="72"/>
      <c r="G229" s="72"/>
      <c r="H229" s="72"/>
      <c r="I229" s="72"/>
      <c r="J229" s="72"/>
      <c r="K229" s="72"/>
      <c r="L229" s="72"/>
      <c r="M229" s="72"/>
      <c r="N229" s="72"/>
      <c r="O229" s="72"/>
      <c r="P229" s="72"/>
      <c r="Q229" s="72"/>
      <c r="R229" s="72"/>
      <c r="S229" s="72"/>
      <c r="T229" s="72"/>
      <c r="U229" s="72"/>
    </row>
    <row r="230" spans="3:21">
      <c r="C230" s="72"/>
      <c r="D230" s="72"/>
      <c r="E230" s="72"/>
      <c r="F230" s="72"/>
      <c r="G230" s="72"/>
      <c r="H230" s="72"/>
      <c r="I230" s="72"/>
      <c r="J230" s="72"/>
      <c r="K230" s="72"/>
      <c r="L230" s="72"/>
      <c r="M230" s="72"/>
      <c r="N230" s="72"/>
      <c r="O230" s="72"/>
      <c r="P230" s="72"/>
      <c r="Q230" s="72"/>
      <c r="R230" s="72"/>
      <c r="S230" s="72"/>
      <c r="T230" s="72"/>
      <c r="U230" s="72"/>
    </row>
    <row r="231" spans="3:21">
      <c r="C231" s="72"/>
      <c r="D231" s="72"/>
      <c r="E231" s="72"/>
      <c r="F231" s="72"/>
      <c r="G231" s="72"/>
      <c r="H231" s="72"/>
      <c r="I231" s="72"/>
      <c r="J231" s="72"/>
      <c r="K231" s="72"/>
      <c r="L231" s="72"/>
      <c r="M231" s="72"/>
      <c r="N231" s="72"/>
      <c r="O231" s="72"/>
      <c r="P231" s="72"/>
      <c r="Q231" s="72"/>
      <c r="R231" s="72"/>
      <c r="S231" s="72"/>
      <c r="T231" s="72"/>
      <c r="U231" s="72"/>
    </row>
    <row r="232" spans="3:21">
      <c r="C232" s="72"/>
      <c r="D232" s="72"/>
      <c r="E232" s="72"/>
      <c r="F232" s="72"/>
      <c r="G232" s="72"/>
      <c r="H232" s="72"/>
      <c r="I232" s="72"/>
      <c r="J232" s="72"/>
      <c r="K232" s="72"/>
      <c r="L232" s="72"/>
      <c r="M232" s="72"/>
      <c r="N232" s="72"/>
      <c r="O232" s="72"/>
      <c r="P232" s="72"/>
      <c r="Q232" s="72"/>
      <c r="R232" s="72"/>
      <c r="S232" s="72"/>
      <c r="T232" s="72"/>
      <c r="U232" s="72"/>
    </row>
    <row r="233" spans="3:21">
      <c r="C233" s="72"/>
      <c r="D233" s="72"/>
      <c r="E233" s="72"/>
      <c r="F233" s="72"/>
      <c r="G233" s="72"/>
      <c r="H233" s="72"/>
      <c r="I233" s="72"/>
      <c r="J233" s="72"/>
      <c r="K233" s="72"/>
      <c r="L233" s="72"/>
      <c r="M233" s="72"/>
      <c r="N233" s="72"/>
      <c r="O233" s="72"/>
      <c r="P233" s="72"/>
      <c r="Q233" s="72"/>
      <c r="R233" s="72"/>
      <c r="S233" s="72"/>
      <c r="T233" s="72"/>
      <c r="U233" s="72"/>
    </row>
    <row r="234" spans="3:21">
      <c r="C234" s="72"/>
      <c r="D234" s="72"/>
      <c r="E234" s="72"/>
      <c r="F234" s="72"/>
      <c r="G234" s="72"/>
      <c r="H234" s="72"/>
      <c r="I234" s="72"/>
      <c r="J234" s="72"/>
      <c r="K234" s="72"/>
      <c r="L234" s="72"/>
      <c r="M234" s="72"/>
      <c r="N234" s="72"/>
      <c r="O234" s="72"/>
      <c r="P234" s="72"/>
      <c r="Q234" s="72"/>
      <c r="R234" s="72"/>
      <c r="S234" s="72"/>
      <c r="T234" s="72"/>
      <c r="U234" s="72"/>
    </row>
    <row r="235" spans="3:21">
      <c r="C235" s="72"/>
      <c r="D235" s="72"/>
      <c r="E235" s="72"/>
      <c r="F235" s="72"/>
      <c r="G235" s="72"/>
      <c r="H235" s="72"/>
      <c r="I235" s="72"/>
      <c r="J235" s="72"/>
      <c r="K235" s="72"/>
      <c r="L235" s="72"/>
      <c r="M235" s="72"/>
      <c r="N235" s="72"/>
      <c r="O235" s="72"/>
      <c r="P235" s="72"/>
      <c r="Q235" s="72"/>
      <c r="R235" s="72"/>
      <c r="S235" s="72"/>
      <c r="T235" s="72"/>
      <c r="U235" s="72"/>
    </row>
    <row r="236" spans="3:21">
      <c r="C236" s="72"/>
      <c r="D236" s="72"/>
      <c r="E236" s="72"/>
      <c r="F236" s="72"/>
      <c r="G236" s="72"/>
      <c r="H236" s="72"/>
      <c r="I236" s="72"/>
      <c r="J236" s="72"/>
      <c r="K236" s="72"/>
      <c r="L236" s="72"/>
      <c r="M236" s="72"/>
      <c r="N236" s="72"/>
      <c r="O236" s="72"/>
      <c r="P236" s="72"/>
      <c r="Q236" s="72"/>
      <c r="R236" s="72"/>
      <c r="S236" s="72"/>
      <c r="T236" s="72"/>
      <c r="U236" s="72"/>
    </row>
    <row r="237" spans="3:21">
      <c r="C237" s="72"/>
      <c r="D237" s="72"/>
      <c r="E237" s="72"/>
      <c r="F237" s="72"/>
      <c r="G237" s="72"/>
      <c r="H237" s="72"/>
      <c r="I237" s="72"/>
      <c r="J237" s="72"/>
      <c r="K237" s="72"/>
      <c r="L237" s="72"/>
      <c r="M237" s="72"/>
      <c r="N237" s="72"/>
      <c r="O237" s="72"/>
      <c r="P237" s="72"/>
      <c r="Q237" s="72"/>
      <c r="R237" s="72"/>
      <c r="S237" s="72"/>
      <c r="T237" s="72"/>
      <c r="U237" s="72"/>
    </row>
    <row r="238" spans="3:21">
      <c r="C238" s="72"/>
      <c r="D238" s="72"/>
      <c r="E238" s="72"/>
      <c r="F238" s="72"/>
      <c r="G238" s="72"/>
      <c r="H238" s="72"/>
      <c r="I238" s="72"/>
      <c r="J238" s="72"/>
      <c r="K238" s="72"/>
      <c r="L238" s="72"/>
      <c r="M238" s="72"/>
      <c r="N238" s="72"/>
      <c r="O238" s="72"/>
      <c r="P238" s="72"/>
      <c r="Q238" s="72"/>
      <c r="R238" s="72"/>
      <c r="S238" s="72"/>
      <c r="T238" s="72"/>
      <c r="U238" s="72"/>
    </row>
    <row r="239" spans="3:21">
      <c r="C239" s="72"/>
      <c r="D239" s="72"/>
      <c r="E239" s="72"/>
      <c r="F239" s="72"/>
      <c r="G239" s="72"/>
      <c r="H239" s="72"/>
      <c r="I239" s="72"/>
      <c r="J239" s="72"/>
      <c r="K239" s="72"/>
      <c r="L239" s="72"/>
      <c r="M239" s="72"/>
      <c r="N239" s="72"/>
      <c r="O239" s="72"/>
      <c r="P239" s="72"/>
      <c r="Q239" s="72"/>
      <c r="R239" s="72"/>
      <c r="S239" s="72"/>
      <c r="T239" s="72"/>
      <c r="U239" s="72"/>
    </row>
    <row r="240" spans="3:21">
      <c r="C240" s="72"/>
      <c r="D240" s="72"/>
      <c r="E240" s="72"/>
      <c r="F240" s="72"/>
      <c r="G240" s="72"/>
      <c r="H240" s="72"/>
      <c r="I240" s="72"/>
      <c r="J240" s="72"/>
      <c r="K240" s="72"/>
      <c r="L240" s="72"/>
      <c r="M240" s="72"/>
      <c r="N240" s="72"/>
      <c r="O240" s="72"/>
      <c r="P240" s="72"/>
      <c r="Q240" s="72"/>
      <c r="R240" s="72"/>
      <c r="S240" s="72"/>
      <c r="T240" s="72"/>
      <c r="U240" s="72"/>
    </row>
    <row r="241" spans="3:21">
      <c r="C241" s="72"/>
      <c r="D241" s="72"/>
      <c r="E241" s="72"/>
      <c r="F241" s="72"/>
      <c r="G241" s="72"/>
      <c r="H241" s="72"/>
      <c r="I241" s="72"/>
      <c r="J241" s="72"/>
      <c r="K241" s="72"/>
      <c r="L241" s="72"/>
      <c r="M241" s="72"/>
      <c r="N241" s="72"/>
      <c r="O241" s="72"/>
      <c r="P241" s="72"/>
      <c r="Q241" s="72"/>
      <c r="R241" s="72"/>
      <c r="S241" s="72"/>
      <c r="T241" s="72"/>
      <c r="U241" s="72"/>
    </row>
    <row r="242" spans="3:21">
      <c r="C242" s="72"/>
      <c r="D242" s="72"/>
      <c r="E242" s="72"/>
      <c r="F242" s="72"/>
      <c r="G242" s="72"/>
      <c r="H242" s="72"/>
      <c r="I242" s="72"/>
      <c r="J242" s="72"/>
      <c r="K242" s="72"/>
      <c r="L242" s="72"/>
      <c r="M242" s="72"/>
      <c r="N242" s="72"/>
      <c r="O242" s="72"/>
      <c r="P242" s="72"/>
      <c r="Q242" s="72"/>
      <c r="R242" s="72"/>
      <c r="S242" s="72"/>
      <c r="T242" s="72"/>
      <c r="U242" s="72"/>
    </row>
    <row r="243" spans="3:21">
      <c r="C243" s="72"/>
      <c r="D243" s="72"/>
      <c r="E243" s="72"/>
      <c r="F243" s="72"/>
      <c r="G243" s="72"/>
      <c r="H243" s="72"/>
      <c r="I243" s="72"/>
      <c r="J243" s="72"/>
      <c r="K243" s="72"/>
      <c r="L243" s="72"/>
      <c r="M243" s="72"/>
      <c r="N243" s="72"/>
      <c r="O243" s="72"/>
      <c r="P243" s="72"/>
      <c r="Q243" s="72"/>
      <c r="R243" s="72"/>
      <c r="S243" s="72"/>
      <c r="T243" s="72"/>
      <c r="U243" s="72"/>
    </row>
    <row r="244" spans="3:21">
      <c r="C244" s="72"/>
      <c r="D244" s="72"/>
      <c r="E244" s="72"/>
      <c r="F244" s="72"/>
      <c r="G244" s="72"/>
      <c r="H244" s="72"/>
      <c r="I244" s="72"/>
      <c r="J244" s="72"/>
      <c r="K244" s="72"/>
      <c r="L244" s="72"/>
      <c r="M244" s="72"/>
      <c r="N244" s="72"/>
      <c r="O244" s="72"/>
      <c r="P244" s="72"/>
      <c r="Q244" s="72"/>
      <c r="R244" s="72"/>
      <c r="S244" s="72"/>
      <c r="T244" s="72"/>
      <c r="U244" s="72"/>
    </row>
    <row r="245" spans="3:21">
      <c r="C245" s="72"/>
      <c r="D245" s="72"/>
      <c r="E245" s="72"/>
      <c r="F245" s="72"/>
      <c r="G245" s="72"/>
      <c r="H245" s="72"/>
      <c r="I245" s="72"/>
      <c r="J245" s="72"/>
      <c r="K245" s="72"/>
      <c r="L245" s="72"/>
      <c r="M245" s="72"/>
      <c r="N245" s="72"/>
      <c r="O245" s="72"/>
      <c r="P245" s="72"/>
      <c r="Q245" s="72"/>
      <c r="R245" s="72"/>
      <c r="S245" s="72"/>
      <c r="T245" s="72"/>
      <c r="U245" s="72"/>
    </row>
    <row r="246" spans="3:21">
      <c r="C246" s="72"/>
      <c r="D246" s="72"/>
      <c r="E246" s="72"/>
      <c r="F246" s="72"/>
      <c r="G246" s="72"/>
      <c r="H246" s="72"/>
      <c r="I246" s="72"/>
      <c r="J246" s="72"/>
      <c r="K246" s="72"/>
      <c r="L246" s="72"/>
      <c r="M246" s="72"/>
      <c r="N246" s="72"/>
      <c r="O246" s="72"/>
      <c r="P246" s="72"/>
      <c r="Q246" s="72"/>
      <c r="R246" s="72"/>
      <c r="S246" s="72"/>
      <c r="T246" s="72"/>
      <c r="U246" s="72"/>
    </row>
    <row r="247" spans="3:21">
      <c r="C247" s="72"/>
      <c r="D247" s="72"/>
      <c r="E247" s="72"/>
      <c r="F247" s="72"/>
      <c r="G247" s="72"/>
      <c r="H247" s="72"/>
      <c r="I247" s="72"/>
      <c r="J247" s="72"/>
      <c r="K247" s="72"/>
      <c r="L247" s="72"/>
      <c r="M247" s="72"/>
      <c r="N247" s="72"/>
      <c r="O247" s="72"/>
      <c r="P247" s="72"/>
      <c r="Q247" s="72"/>
      <c r="R247" s="72"/>
      <c r="S247" s="72"/>
      <c r="T247" s="72"/>
      <c r="U247" s="72"/>
    </row>
    <row r="248" spans="3:21">
      <c r="C248" s="72"/>
      <c r="D248" s="72"/>
      <c r="E248" s="72"/>
      <c r="F248" s="72"/>
      <c r="G248" s="72"/>
      <c r="H248" s="72"/>
      <c r="I248" s="72"/>
      <c r="J248" s="72"/>
      <c r="K248" s="72"/>
      <c r="L248" s="72"/>
      <c r="M248" s="72"/>
      <c r="N248" s="72"/>
      <c r="O248" s="72"/>
      <c r="P248" s="72"/>
      <c r="Q248" s="72"/>
      <c r="R248" s="72"/>
      <c r="S248" s="72"/>
      <c r="T248" s="72"/>
      <c r="U248" s="72"/>
    </row>
    <row r="249" spans="3:21">
      <c r="C249" s="72"/>
      <c r="D249" s="72"/>
      <c r="E249" s="72"/>
      <c r="F249" s="72"/>
      <c r="G249" s="72"/>
      <c r="H249" s="72"/>
      <c r="I249" s="72"/>
      <c r="J249" s="72"/>
      <c r="K249" s="72"/>
      <c r="L249" s="72"/>
      <c r="M249" s="72"/>
      <c r="N249" s="72"/>
      <c r="O249" s="72"/>
      <c r="P249" s="72"/>
      <c r="Q249" s="72"/>
      <c r="R249" s="72"/>
      <c r="S249" s="72"/>
      <c r="T249" s="72"/>
      <c r="U249" s="72"/>
    </row>
    <row r="250" spans="3:21">
      <c r="C250" s="72"/>
      <c r="D250" s="72"/>
      <c r="E250" s="72"/>
      <c r="F250" s="72"/>
      <c r="G250" s="72"/>
      <c r="H250" s="72"/>
      <c r="I250" s="72"/>
      <c r="J250" s="72"/>
      <c r="K250" s="72"/>
      <c r="L250" s="72"/>
      <c r="M250" s="72"/>
      <c r="N250" s="72"/>
      <c r="O250" s="72"/>
      <c r="P250" s="72"/>
      <c r="Q250" s="72"/>
      <c r="R250" s="72"/>
      <c r="S250" s="72"/>
      <c r="T250" s="72"/>
      <c r="U250" s="72"/>
    </row>
    <row r="251" spans="3:21">
      <c r="C251" s="72"/>
      <c r="D251" s="72"/>
      <c r="E251" s="72"/>
      <c r="F251" s="72"/>
      <c r="G251" s="72"/>
      <c r="H251" s="72"/>
      <c r="I251" s="72"/>
      <c r="J251" s="72"/>
      <c r="K251" s="72"/>
      <c r="L251" s="72"/>
      <c r="M251" s="72"/>
      <c r="N251" s="72"/>
      <c r="O251" s="72"/>
      <c r="P251" s="72"/>
      <c r="Q251" s="72"/>
      <c r="R251" s="72"/>
      <c r="S251" s="72"/>
      <c r="T251" s="72"/>
      <c r="U251" s="72"/>
    </row>
    <row r="252" spans="3:21">
      <c r="C252" s="72"/>
      <c r="D252" s="72"/>
      <c r="E252" s="72"/>
      <c r="F252" s="72"/>
      <c r="G252" s="72"/>
      <c r="H252" s="72"/>
      <c r="I252" s="72"/>
      <c r="J252" s="72"/>
      <c r="K252" s="72"/>
      <c r="L252" s="72"/>
      <c r="M252" s="72"/>
      <c r="N252" s="72"/>
      <c r="O252" s="72"/>
      <c r="P252" s="72"/>
      <c r="Q252" s="72"/>
      <c r="R252" s="72"/>
      <c r="S252" s="72"/>
      <c r="T252" s="72"/>
      <c r="U252" s="72"/>
    </row>
    <row r="253" spans="3:21">
      <c r="C253" s="72"/>
      <c r="D253" s="72"/>
      <c r="E253" s="72"/>
      <c r="F253" s="72"/>
      <c r="G253" s="72"/>
      <c r="H253" s="72"/>
      <c r="I253" s="72"/>
      <c r="J253" s="72"/>
      <c r="K253" s="72"/>
      <c r="L253" s="72"/>
      <c r="M253" s="72"/>
      <c r="N253" s="72"/>
      <c r="O253" s="72"/>
      <c r="P253" s="72"/>
      <c r="Q253" s="72"/>
      <c r="R253" s="72"/>
      <c r="S253" s="72"/>
      <c r="T253" s="72"/>
      <c r="U253" s="72"/>
    </row>
    <row r="254" spans="3:21">
      <c r="C254" s="72"/>
      <c r="D254" s="72"/>
      <c r="E254" s="72"/>
      <c r="F254" s="72"/>
      <c r="G254" s="72"/>
      <c r="H254" s="72"/>
      <c r="I254" s="72"/>
      <c r="J254" s="72"/>
      <c r="K254" s="72"/>
      <c r="L254" s="72"/>
      <c r="M254" s="72"/>
      <c r="N254" s="72"/>
      <c r="O254" s="72"/>
      <c r="P254" s="72"/>
      <c r="Q254" s="72"/>
      <c r="R254" s="72"/>
      <c r="S254" s="72"/>
      <c r="T254" s="72"/>
      <c r="U254" s="72"/>
    </row>
    <row r="255" spans="3:21">
      <c r="C255" s="72"/>
      <c r="D255" s="72"/>
      <c r="E255" s="72"/>
      <c r="F255" s="72"/>
      <c r="G255" s="72"/>
      <c r="H255" s="72"/>
      <c r="I255" s="72"/>
      <c r="J255" s="72"/>
      <c r="K255" s="72"/>
      <c r="L255" s="72"/>
      <c r="M255" s="72"/>
      <c r="N255" s="72"/>
      <c r="O255" s="72"/>
      <c r="P255" s="72"/>
      <c r="Q255" s="72"/>
      <c r="R255" s="72"/>
      <c r="S255" s="72"/>
      <c r="T255" s="72"/>
      <c r="U255" s="72"/>
    </row>
    <row r="256" spans="3:21">
      <c r="C256" s="72"/>
      <c r="D256" s="72"/>
      <c r="E256" s="72"/>
      <c r="F256" s="72"/>
      <c r="G256" s="72"/>
      <c r="H256" s="72"/>
      <c r="I256" s="72"/>
      <c r="J256" s="72"/>
      <c r="K256" s="72"/>
      <c r="L256" s="72"/>
      <c r="M256" s="72"/>
      <c r="N256" s="72"/>
      <c r="O256" s="72"/>
      <c r="P256" s="72"/>
      <c r="Q256" s="72"/>
      <c r="R256" s="72"/>
      <c r="S256" s="72"/>
      <c r="T256" s="72"/>
      <c r="U256" s="72"/>
    </row>
    <row r="257" spans="3:21">
      <c r="C257" s="72"/>
      <c r="D257" s="72"/>
      <c r="E257" s="72"/>
      <c r="F257" s="72"/>
      <c r="G257" s="72"/>
      <c r="H257" s="72"/>
      <c r="I257" s="72"/>
      <c r="J257" s="72"/>
      <c r="K257" s="72"/>
      <c r="L257" s="72"/>
      <c r="M257" s="72"/>
      <c r="N257" s="72"/>
      <c r="O257" s="72"/>
      <c r="P257" s="72"/>
      <c r="Q257" s="72"/>
      <c r="R257" s="72"/>
      <c r="S257" s="72"/>
      <c r="T257" s="72"/>
      <c r="U257" s="72"/>
    </row>
    <row r="258" spans="3:21">
      <c r="C258" s="72"/>
      <c r="D258" s="72"/>
      <c r="E258" s="72"/>
      <c r="F258" s="72"/>
      <c r="G258" s="72"/>
      <c r="H258" s="72"/>
      <c r="I258" s="72"/>
      <c r="J258" s="72"/>
      <c r="K258" s="72"/>
      <c r="L258" s="72"/>
      <c r="M258" s="72"/>
      <c r="N258" s="72"/>
      <c r="O258" s="72"/>
      <c r="P258" s="72"/>
      <c r="Q258" s="72"/>
      <c r="R258" s="72"/>
      <c r="S258" s="72"/>
      <c r="T258" s="72"/>
      <c r="U258" s="72"/>
    </row>
    <row r="259" spans="3:21">
      <c r="C259" s="72"/>
      <c r="D259" s="72"/>
      <c r="E259" s="72"/>
      <c r="F259" s="72"/>
      <c r="G259" s="72"/>
      <c r="H259" s="72"/>
      <c r="I259" s="72"/>
      <c r="J259" s="72"/>
      <c r="K259" s="72"/>
      <c r="L259" s="72"/>
      <c r="M259" s="72"/>
      <c r="N259" s="72"/>
      <c r="O259" s="72"/>
      <c r="P259" s="72"/>
      <c r="Q259" s="72"/>
      <c r="R259" s="72"/>
      <c r="S259" s="72"/>
      <c r="T259" s="72"/>
      <c r="U259" s="72"/>
    </row>
    <row r="260" spans="3:21">
      <c r="C260" s="72"/>
      <c r="D260" s="72"/>
      <c r="E260" s="72"/>
      <c r="F260" s="72"/>
      <c r="G260" s="72"/>
      <c r="H260" s="72"/>
      <c r="I260" s="72"/>
      <c r="J260" s="72"/>
      <c r="K260" s="72"/>
      <c r="L260" s="72"/>
      <c r="M260" s="72"/>
      <c r="N260" s="72"/>
      <c r="O260" s="72"/>
      <c r="P260" s="72"/>
      <c r="Q260" s="72"/>
      <c r="R260" s="72"/>
      <c r="S260" s="72"/>
      <c r="T260" s="72"/>
      <c r="U260" s="72"/>
    </row>
    <row r="261" spans="3:21">
      <c r="C261" s="72"/>
      <c r="D261" s="72"/>
      <c r="E261" s="72"/>
      <c r="F261" s="72"/>
      <c r="G261" s="72"/>
      <c r="H261" s="72"/>
      <c r="I261" s="72"/>
      <c r="J261" s="72"/>
      <c r="K261" s="72"/>
      <c r="L261" s="72"/>
      <c r="M261" s="72"/>
      <c r="N261" s="72"/>
      <c r="O261" s="72"/>
      <c r="P261" s="72"/>
      <c r="Q261" s="72"/>
      <c r="R261" s="72"/>
      <c r="S261" s="72"/>
      <c r="T261" s="72"/>
      <c r="U261" s="72"/>
    </row>
    <row r="262" spans="3:21">
      <c r="C262" s="72"/>
      <c r="D262" s="72"/>
      <c r="E262" s="72"/>
      <c r="F262" s="72"/>
      <c r="G262" s="72"/>
      <c r="H262" s="72"/>
      <c r="I262" s="72"/>
      <c r="J262" s="72"/>
      <c r="K262" s="72"/>
      <c r="L262" s="72"/>
      <c r="M262" s="72"/>
      <c r="N262" s="72"/>
      <c r="O262" s="72"/>
      <c r="P262" s="72"/>
      <c r="Q262" s="72"/>
      <c r="R262" s="72"/>
      <c r="S262" s="72"/>
      <c r="T262" s="72"/>
      <c r="U262" s="72"/>
    </row>
    <row r="263" spans="3:21">
      <c r="C263" s="72"/>
      <c r="D263" s="72"/>
      <c r="E263" s="72"/>
      <c r="F263" s="72"/>
      <c r="G263" s="72"/>
      <c r="H263" s="72"/>
      <c r="I263" s="72"/>
      <c r="J263" s="72"/>
      <c r="K263" s="72"/>
      <c r="L263" s="72"/>
      <c r="M263" s="72"/>
      <c r="N263" s="72"/>
      <c r="O263" s="72"/>
      <c r="P263" s="72"/>
      <c r="Q263" s="72"/>
      <c r="R263" s="72"/>
      <c r="S263" s="72"/>
      <c r="T263" s="72"/>
      <c r="U263" s="72"/>
    </row>
    <row r="264" spans="3:21">
      <c r="C264" s="72"/>
      <c r="D264" s="72"/>
      <c r="E264" s="72"/>
      <c r="F264" s="72"/>
      <c r="G264" s="72"/>
      <c r="H264" s="72"/>
      <c r="I264" s="72"/>
      <c r="J264" s="72"/>
      <c r="K264" s="72"/>
      <c r="L264" s="72"/>
      <c r="M264" s="72"/>
      <c r="N264" s="72"/>
      <c r="O264" s="72"/>
      <c r="P264" s="72"/>
      <c r="Q264" s="72"/>
      <c r="R264" s="72"/>
      <c r="S264" s="72"/>
      <c r="T264" s="72"/>
      <c r="U264" s="72"/>
    </row>
    <row r="265" spans="3:21">
      <c r="C265" s="72"/>
      <c r="D265" s="72"/>
      <c r="E265" s="72"/>
      <c r="F265" s="72"/>
      <c r="G265" s="72"/>
      <c r="H265" s="72"/>
      <c r="I265" s="72"/>
      <c r="J265" s="72"/>
      <c r="K265" s="72"/>
      <c r="L265" s="72"/>
      <c r="M265" s="72"/>
      <c r="N265" s="72"/>
      <c r="O265" s="72"/>
      <c r="P265" s="72"/>
      <c r="Q265" s="72"/>
      <c r="R265" s="72"/>
      <c r="S265" s="72"/>
      <c r="T265" s="72"/>
      <c r="U265" s="72"/>
    </row>
    <row r="266" spans="3:21">
      <c r="C266" s="72"/>
      <c r="D266" s="72"/>
      <c r="E266" s="72"/>
      <c r="F266" s="72"/>
      <c r="G266" s="72"/>
      <c r="H266" s="72"/>
      <c r="I266" s="72"/>
      <c r="J266" s="72"/>
      <c r="K266" s="72"/>
      <c r="L266" s="72"/>
      <c r="M266" s="72"/>
      <c r="N266" s="72"/>
      <c r="O266" s="72"/>
      <c r="P266" s="72"/>
      <c r="Q266" s="72"/>
      <c r="R266" s="72"/>
      <c r="S266" s="72"/>
      <c r="T266" s="72"/>
      <c r="U266" s="72"/>
    </row>
    <row r="267" spans="3:21">
      <c r="C267" s="72"/>
      <c r="D267" s="72"/>
      <c r="E267" s="72"/>
      <c r="F267" s="72"/>
      <c r="G267" s="72"/>
      <c r="H267" s="72"/>
      <c r="I267" s="72"/>
      <c r="J267" s="72"/>
      <c r="K267" s="72"/>
      <c r="L267" s="72"/>
      <c r="M267" s="72"/>
      <c r="N267" s="72"/>
      <c r="O267" s="72"/>
      <c r="P267" s="72"/>
      <c r="Q267" s="72"/>
      <c r="R267" s="72"/>
      <c r="S267" s="72"/>
      <c r="T267" s="72"/>
      <c r="U267" s="72"/>
    </row>
    <row r="268" spans="3:21">
      <c r="C268" s="72"/>
      <c r="D268" s="72"/>
      <c r="E268" s="72"/>
      <c r="F268" s="72"/>
      <c r="G268" s="72"/>
      <c r="H268" s="72"/>
      <c r="I268" s="72"/>
      <c r="J268" s="72"/>
      <c r="K268" s="72"/>
      <c r="L268" s="72"/>
      <c r="M268" s="72"/>
      <c r="N268" s="72"/>
      <c r="O268" s="72"/>
      <c r="P268" s="72"/>
      <c r="Q268" s="72"/>
      <c r="R268" s="72"/>
      <c r="S268" s="72"/>
      <c r="T268" s="72"/>
      <c r="U268" s="72"/>
    </row>
    <row r="269" spans="3:21">
      <c r="C269" s="72"/>
      <c r="D269" s="72"/>
      <c r="E269" s="72"/>
      <c r="F269" s="72"/>
      <c r="G269" s="72"/>
      <c r="H269" s="72"/>
      <c r="I269" s="72"/>
      <c r="J269" s="72"/>
      <c r="K269" s="72"/>
      <c r="L269" s="72"/>
      <c r="M269" s="72"/>
      <c r="N269" s="72"/>
      <c r="O269" s="72"/>
      <c r="P269" s="72"/>
      <c r="Q269" s="72"/>
      <c r="R269" s="72"/>
      <c r="S269" s="72"/>
      <c r="T269" s="72"/>
      <c r="U269" s="72"/>
    </row>
    <row r="270" spans="3:21">
      <c r="C270" s="72"/>
      <c r="D270" s="72"/>
      <c r="E270" s="72"/>
      <c r="F270" s="72"/>
      <c r="G270" s="72"/>
      <c r="H270" s="72"/>
      <c r="I270" s="72"/>
      <c r="J270" s="72"/>
      <c r="K270" s="72"/>
      <c r="L270" s="72"/>
      <c r="M270" s="72"/>
      <c r="N270" s="72"/>
      <c r="O270" s="72"/>
      <c r="P270" s="72"/>
      <c r="Q270" s="72"/>
      <c r="R270" s="72"/>
      <c r="S270" s="72"/>
      <c r="T270" s="72"/>
      <c r="U270" s="72"/>
    </row>
    <row r="271" spans="3:21">
      <c r="C271" s="72"/>
      <c r="D271" s="72"/>
      <c r="E271" s="72"/>
      <c r="F271" s="72"/>
      <c r="G271" s="72"/>
      <c r="H271" s="72"/>
      <c r="I271" s="72"/>
      <c r="J271" s="72"/>
      <c r="K271" s="72"/>
      <c r="L271" s="72"/>
      <c r="M271" s="72"/>
      <c r="N271" s="72"/>
      <c r="O271" s="72"/>
      <c r="P271" s="72"/>
      <c r="Q271" s="72"/>
      <c r="R271" s="72"/>
      <c r="S271" s="72"/>
      <c r="T271" s="72"/>
      <c r="U271" s="72"/>
    </row>
    <row r="272" spans="3:21">
      <c r="C272" s="72"/>
      <c r="D272" s="72"/>
      <c r="E272" s="72"/>
      <c r="F272" s="72"/>
      <c r="G272" s="72"/>
      <c r="H272" s="72"/>
      <c r="I272" s="72"/>
      <c r="J272" s="72"/>
      <c r="K272" s="72"/>
      <c r="L272" s="72"/>
      <c r="M272" s="72"/>
      <c r="N272" s="72"/>
      <c r="O272" s="72"/>
      <c r="P272" s="72"/>
      <c r="Q272" s="72"/>
      <c r="R272" s="72"/>
      <c r="S272" s="72"/>
      <c r="T272" s="72"/>
      <c r="U272" s="72"/>
    </row>
    <row r="273" spans="3:21">
      <c r="C273" s="72"/>
      <c r="D273" s="72"/>
      <c r="E273" s="72"/>
      <c r="F273" s="72"/>
      <c r="G273" s="72"/>
      <c r="H273" s="72"/>
      <c r="I273" s="72"/>
      <c r="J273" s="72"/>
      <c r="K273" s="72"/>
      <c r="L273" s="72"/>
      <c r="M273" s="72"/>
      <c r="N273" s="72"/>
      <c r="O273" s="72"/>
      <c r="P273" s="72"/>
      <c r="Q273" s="72"/>
      <c r="R273" s="72"/>
      <c r="S273" s="72"/>
      <c r="T273" s="72"/>
      <c r="U273" s="72"/>
    </row>
    <row r="274" spans="3:21">
      <c r="C274" s="72"/>
      <c r="D274" s="72"/>
      <c r="E274" s="72"/>
      <c r="F274" s="72"/>
      <c r="G274" s="72"/>
      <c r="H274" s="72"/>
      <c r="I274" s="72"/>
      <c r="J274" s="72"/>
      <c r="K274" s="72"/>
      <c r="L274" s="72"/>
      <c r="M274" s="72"/>
      <c r="N274" s="72"/>
      <c r="O274" s="72"/>
      <c r="P274" s="72"/>
      <c r="Q274" s="72"/>
      <c r="R274" s="72"/>
      <c r="S274" s="72"/>
      <c r="T274" s="72"/>
      <c r="U274" s="72"/>
    </row>
    <row r="275" spans="3:21">
      <c r="C275" s="72"/>
      <c r="D275" s="72"/>
      <c r="E275" s="72"/>
      <c r="F275" s="72"/>
      <c r="G275" s="72"/>
      <c r="H275" s="72"/>
      <c r="I275" s="72"/>
      <c r="J275" s="72"/>
      <c r="K275" s="72"/>
      <c r="L275" s="72"/>
      <c r="M275" s="72"/>
      <c r="N275" s="72"/>
      <c r="O275" s="72"/>
      <c r="P275" s="72"/>
      <c r="Q275" s="72"/>
      <c r="R275" s="72"/>
      <c r="S275" s="72"/>
      <c r="T275" s="72"/>
      <c r="U275" s="72"/>
    </row>
    <row r="276" spans="3:21">
      <c r="C276" s="72"/>
      <c r="D276" s="72"/>
      <c r="E276" s="72"/>
      <c r="F276" s="72"/>
      <c r="G276" s="72"/>
      <c r="H276" s="72"/>
      <c r="I276" s="72"/>
      <c r="J276" s="72"/>
      <c r="K276" s="72"/>
      <c r="L276" s="72"/>
      <c r="M276" s="72"/>
      <c r="N276" s="72"/>
      <c r="O276" s="72"/>
      <c r="P276" s="72"/>
      <c r="Q276" s="72"/>
      <c r="R276" s="72"/>
      <c r="S276" s="72"/>
      <c r="T276" s="72"/>
      <c r="U276" s="72"/>
    </row>
    <row r="277" spans="3:21">
      <c r="C277" s="72"/>
      <c r="D277" s="72"/>
      <c r="E277" s="72"/>
      <c r="F277" s="72"/>
      <c r="G277" s="72"/>
      <c r="H277" s="72"/>
      <c r="I277" s="72"/>
      <c r="J277" s="72"/>
      <c r="K277" s="72"/>
      <c r="L277" s="72"/>
      <c r="M277" s="72"/>
      <c r="N277" s="72"/>
      <c r="O277" s="72"/>
      <c r="P277" s="72"/>
      <c r="Q277" s="72"/>
      <c r="R277" s="72"/>
      <c r="S277" s="72"/>
      <c r="T277" s="72"/>
      <c r="U277" s="72"/>
    </row>
    <row r="278" spans="3:21">
      <c r="C278" s="72"/>
      <c r="D278" s="72"/>
      <c r="E278" s="72"/>
      <c r="F278" s="72"/>
      <c r="G278" s="72"/>
      <c r="H278" s="72"/>
      <c r="I278" s="72"/>
      <c r="J278" s="72"/>
      <c r="K278" s="72"/>
      <c r="L278" s="72"/>
      <c r="M278" s="72"/>
      <c r="N278" s="72"/>
      <c r="O278" s="72"/>
      <c r="P278" s="72"/>
      <c r="Q278" s="72"/>
      <c r="R278" s="72"/>
      <c r="S278" s="72"/>
      <c r="T278" s="72"/>
      <c r="U278" s="72"/>
    </row>
    <row r="279" spans="3:21">
      <c r="C279" s="72"/>
      <c r="D279" s="72"/>
      <c r="E279" s="72"/>
      <c r="F279" s="72"/>
      <c r="G279" s="72"/>
      <c r="H279" s="72"/>
      <c r="I279" s="72"/>
      <c r="J279" s="72"/>
      <c r="K279" s="72"/>
      <c r="L279" s="72"/>
      <c r="M279" s="72"/>
      <c r="N279" s="72"/>
      <c r="O279" s="72"/>
      <c r="P279" s="72"/>
      <c r="Q279" s="72"/>
      <c r="R279" s="72"/>
      <c r="S279" s="72"/>
      <c r="T279" s="72"/>
      <c r="U279" s="72"/>
    </row>
    <row r="280" spans="3:21">
      <c r="C280" s="72"/>
      <c r="D280" s="72"/>
      <c r="E280" s="72"/>
      <c r="F280" s="72"/>
      <c r="G280" s="72"/>
      <c r="H280" s="72"/>
      <c r="I280" s="72"/>
      <c r="J280" s="72"/>
      <c r="K280" s="72"/>
      <c r="L280" s="72"/>
      <c r="M280" s="72"/>
      <c r="N280" s="72"/>
      <c r="O280" s="72"/>
      <c r="P280" s="72"/>
      <c r="Q280" s="72"/>
      <c r="R280" s="72"/>
      <c r="S280" s="72"/>
      <c r="T280" s="72"/>
      <c r="U280" s="72"/>
    </row>
    <row r="281" spans="3:21">
      <c r="C281" s="72"/>
      <c r="D281" s="72"/>
      <c r="E281" s="72"/>
      <c r="F281" s="72"/>
      <c r="G281" s="72"/>
      <c r="H281" s="72"/>
      <c r="I281" s="72"/>
      <c r="J281" s="72"/>
      <c r="K281" s="72"/>
      <c r="L281" s="72"/>
      <c r="M281" s="72"/>
      <c r="N281" s="72"/>
      <c r="O281" s="72"/>
      <c r="P281" s="72"/>
      <c r="Q281" s="72"/>
      <c r="R281" s="72"/>
      <c r="S281" s="72"/>
      <c r="T281" s="72"/>
      <c r="U281" s="72"/>
    </row>
    <row r="282" spans="3:21">
      <c r="C282" s="72"/>
      <c r="D282" s="72"/>
      <c r="E282" s="72"/>
      <c r="F282" s="72"/>
      <c r="G282" s="72"/>
      <c r="H282" s="72"/>
      <c r="I282" s="72"/>
      <c r="J282" s="72"/>
      <c r="K282" s="72"/>
      <c r="L282" s="72"/>
      <c r="M282" s="72"/>
      <c r="N282" s="72"/>
      <c r="O282" s="72"/>
      <c r="P282" s="72"/>
      <c r="Q282" s="72"/>
      <c r="R282" s="72"/>
      <c r="S282" s="72"/>
      <c r="T282" s="72"/>
      <c r="U282" s="72"/>
    </row>
    <row r="283" spans="3:21">
      <c r="C283" s="72"/>
      <c r="D283" s="72"/>
      <c r="E283" s="72"/>
      <c r="F283" s="72"/>
      <c r="G283" s="72"/>
      <c r="H283" s="72"/>
      <c r="I283" s="72"/>
      <c r="J283" s="72"/>
      <c r="K283" s="72"/>
      <c r="L283" s="72"/>
      <c r="M283" s="72"/>
      <c r="N283" s="72"/>
      <c r="O283" s="72"/>
      <c r="P283" s="72"/>
      <c r="Q283" s="72"/>
      <c r="R283" s="72"/>
      <c r="S283" s="72"/>
      <c r="T283" s="72"/>
      <c r="U283" s="72"/>
    </row>
    <row r="284" spans="3:21">
      <c r="C284" s="72"/>
      <c r="D284" s="72"/>
      <c r="E284" s="72"/>
      <c r="F284" s="72"/>
      <c r="G284" s="72"/>
      <c r="H284" s="72"/>
      <c r="I284" s="72"/>
      <c r="J284" s="72"/>
      <c r="K284" s="72"/>
      <c r="L284" s="72"/>
      <c r="M284" s="72"/>
      <c r="N284" s="72"/>
      <c r="O284" s="72"/>
      <c r="P284" s="72"/>
      <c r="Q284" s="72"/>
      <c r="R284" s="72"/>
      <c r="S284" s="72"/>
      <c r="T284" s="72"/>
      <c r="U284" s="72"/>
    </row>
    <row r="285" spans="3:21">
      <c r="C285" s="72"/>
      <c r="D285" s="72"/>
      <c r="E285" s="72"/>
      <c r="F285" s="72"/>
      <c r="G285" s="72"/>
      <c r="H285" s="72"/>
      <c r="I285" s="72"/>
      <c r="J285" s="72"/>
      <c r="K285" s="72"/>
      <c r="L285" s="72"/>
      <c r="M285" s="72"/>
      <c r="N285" s="72"/>
      <c r="O285" s="72"/>
      <c r="P285" s="72"/>
      <c r="Q285" s="72"/>
      <c r="R285" s="72"/>
      <c r="S285" s="72"/>
      <c r="T285" s="72"/>
      <c r="U285" s="72"/>
    </row>
    <row r="286" spans="3:21">
      <c r="C286" s="72"/>
      <c r="D286" s="72"/>
      <c r="E286" s="72"/>
      <c r="F286" s="72"/>
      <c r="G286" s="72"/>
      <c r="H286" s="72"/>
      <c r="I286" s="72"/>
      <c r="J286" s="72"/>
      <c r="K286" s="72"/>
      <c r="L286" s="72"/>
      <c r="M286" s="72"/>
      <c r="N286" s="72"/>
      <c r="O286" s="72"/>
      <c r="P286" s="72"/>
      <c r="Q286" s="72"/>
      <c r="R286" s="72"/>
      <c r="S286" s="72"/>
      <c r="T286" s="72"/>
      <c r="U286" s="72"/>
    </row>
    <row r="287" spans="3:21">
      <c r="C287" s="72"/>
      <c r="D287" s="72"/>
      <c r="E287" s="72"/>
      <c r="F287" s="72"/>
      <c r="G287" s="72"/>
      <c r="H287" s="72"/>
      <c r="I287" s="72"/>
      <c r="J287" s="72"/>
      <c r="K287" s="72"/>
      <c r="L287" s="72"/>
      <c r="M287" s="72"/>
      <c r="N287" s="72"/>
      <c r="O287" s="72"/>
      <c r="P287" s="72"/>
      <c r="Q287" s="72"/>
      <c r="R287" s="72"/>
      <c r="S287" s="72"/>
      <c r="T287" s="72"/>
      <c r="U287" s="72"/>
    </row>
    <row r="288" spans="3:21">
      <c r="C288" s="72"/>
      <c r="D288" s="72"/>
      <c r="E288" s="72"/>
      <c r="F288" s="72"/>
      <c r="G288" s="72"/>
      <c r="H288" s="72"/>
      <c r="I288" s="72"/>
      <c r="J288" s="72"/>
      <c r="K288" s="72"/>
      <c r="L288" s="72"/>
      <c r="M288" s="72"/>
      <c r="N288" s="72"/>
      <c r="O288" s="72"/>
      <c r="P288" s="72"/>
      <c r="Q288" s="72"/>
      <c r="R288" s="72"/>
      <c r="S288" s="72"/>
      <c r="T288" s="72"/>
      <c r="U288" s="72"/>
    </row>
    <row r="289" spans="3:21">
      <c r="C289" s="72"/>
      <c r="D289" s="72"/>
      <c r="E289" s="72"/>
      <c r="F289" s="72"/>
      <c r="G289" s="72"/>
      <c r="H289" s="72"/>
      <c r="I289" s="72"/>
      <c r="J289" s="72"/>
      <c r="K289" s="72"/>
      <c r="L289" s="72"/>
      <c r="M289" s="72"/>
      <c r="N289" s="72"/>
      <c r="O289" s="72"/>
      <c r="P289" s="72"/>
      <c r="Q289" s="72"/>
      <c r="R289" s="72"/>
      <c r="S289" s="72"/>
      <c r="T289" s="72"/>
      <c r="U289" s="72"/>
    </row>
    <row r="290" spans="3:21">
      <c r="C290" s="72"/>
      <c r="D290" s="72"/>
      <c r="E290" s="72"/>
      <c r="F290" s="72"/>
      <c r="G290" s="72"/>
      <c r="H290" s="72"/>
      <c r="I290" s="72"/>
      <c r="J290" s="72"/>
      <c r="K290" s="72"/>
      <c r="L290" s="72"/>
      <c r="M290" s="72"/>
      <c r="N290" s="72"/>
      <c r="O290" s="72"/>
      <c r="P290" s="72"/>
      <c r="Q290" s="72"/>
      <c r="R290" s="72"/>
      <c r="S290" s="72"/>
      <c r="T290" s="72"/>
      <c r="U290" s="72"/>
    </row>
    <row r="291" spans="3:21">
      <c r="C291" s="72"/>
      <c r="D291" s="72"/>
      <c r="E291" s="72"/>
      <c r="F291" s="72"/>
      <c r="G291" s="72"/>
      <c r="H291" s="72"/>
      <c r="I291" s="72"/>
      <c r="J291" s="72"/>
      <c r="K291" s="72"/>
      <c r="L291" s="72"/>
      <c r="M291" s="72"/>
      <c r="N291" s="72"/>
      <c r="O291" s="72"/>
      <c r="P291" s="72"/>
      <c r="Q291" s="72"/>
      <c r="R291" s="72"/>
      <c r="S291" s="72"/>
      <c r="T291" s="72"/>
      <c r="U291" s="72"/>
    </row>
    <row r="292" spans="3:21">
      <c r="C292" s="72"/>
      <c r="D292" s="72"/>
      <c r="E292" s="72"/>
      <c r="F292" s="72"/>
      <c r="G292" s="72"/>
      <c r="H292" s="72"/>
      <c r="I292" s="72"/>
      <c r="J292" s="72"/>
      <c r="K292" s="72"/>
      <c r="L292" s="72"/>
      <c r="M292" s="72"/>
      <c r="N292" s="72"/>
      <c r="O292" s="72"/>
      <c r="P292" s="72"/>
      <c r="Q292" s="72"/>
      <c r="R292" s="72"/>
      <c r="S292" s="72"/>
      <c r="T292" s="72"/>
      <c r="U292" s="72"/>
    </row>
    <row r="293" spans="3:21">
      <c r="C293" s="72"/>
      <c r="D293" s="72"/>
      <c r="E293" s="72"/>
      <c r="F293" s="72"/>
      <c r="G293" s="72"/>
      <c r="H293" s="72"/>
      <c r="I293" s="72"/>
      <c r="J293" s="72"/>
      <c r="K293" s="72"/>
      <c r="L293" s="72"/>
      <c r="M293" s="72"/>
      <c r="N293" s="72"/>
      <c r="O293" s="72"/>
      <c r="P293" s="72"/>
      <c r="Q293" s="72"/>
      <c r="R293" s="72"/>
      <c r="S293" s="72"/>
      <c r="T293" s="72"/>
      <c r="U293" s="72"/>
    </row>
    <row r="294" spans="3:21">
      <c r="C294" s="72"/>
      <c r="D294" s="72"/>
      <c r="E294" s="72"/>
      <c r="F294" s="72"/>
      <c r="G294" s="72"/>
      <c r="H294" s="72"/>
      <c r="I294" s="72"/>
      <c r="J294" s="72"/>
      <c r="K294" s="72"/>
      <c r="L294" s="72"/>
      <c r="M294" s="72"/>
      <c r="N294" s="72"/>
      <c r="O294" s="72"/>
      <c r="P294" s="72"/>
      <c r="Q294" s="72"/>
      <c r="R294" s="72"/>
      <c r="S294" s="72"/>
      <c r="T294" s="72"/>
      <c r="U294" s="72"/>
    </row>
    <row r="295" spans="3:21">
      <c r="C295" s="72"/>
      <c r="D295" s="72"/>
      <c r="E295" s="72"/>
      <c r="F295" s="72"/>
      <c r="G295" s="72"/>
      <c r="H295" s="72"/>
      <c r="I295" s="72"/>
      <c r="J295" s="72"/>
      <c r="K295" s="72"/>
      <c r="L295" s="72"/>
      <c r="M295" s="72"/>
      <c r="N295" s="72"/>
      <c r="O295" s="72"/>
      <c r="P295" s="72"/>
      <c r="Q295" s="72"/>
      <c r="R295" s="72"/>
      <c r="S295" s="72"/>
      <c r="T295" s="72"/>
      <c r="U295" s="72"/>
    </row>
    <row r="296" spans="3:21">
      <c r="C296" s="72"/>
      <c r="D296" s="72"/>
      <c r="E296" s="72"/>
      <c r="F296" s="72"/>
      <c r="G296" s="72"/>
      <c r="H296" s="72"/>
      <c r="I296" s="72"/>
      <c r="J296" s="72"/>
      <c r="K296" s="72"/>
      <c r="L296" s="72"/>
      <c r="M296" s="72"/>
      <c r="N296" s="72"/>
      <c r="O296" s="72"/>
      <c r="P296" s="72"/>
      <c r="Q296" s="72"/>
      <c r="R296" s="72"/>
      <c r="S296" s="72"/>
      <c r="T296" s="72"/>
      <c r="U296" s="72"/>
    </row>
    <row r="297" spans="3:21">
      <c r="C297" s="72"/>
      <c r="D297" s="72"/>
      <c r="E297" s="72"/>
      <c r="F297" s="72"/>
      <c r="G297" s="72"/>
      <c r="H297" s="72"/>
      <c r="I297" s="72"/>
      <c r="J297" s="72"/>
      <c r="K297" s="72"/>
      <c r="L297" s="72"/>
      <c r="M297" s="72"/>
      <c r="N297" s="72"/>
      <c r="O297" s="72"/>
      <c r="P297" s="72"/>
      <c r="Q297" s="72"/>
      <c r="R297" s="72"/>
      <c r="S297" s="72"/>
      <c r="T297" s="72"/>
      <c r="U297" s="72"/>
    </row>
    <row r="298" spans="3:21">
      <c r="C298" s="72"/>
      <c r="D298" s="72"/>
      <c r="E298" s="72"/>
      <c r="F298" s="72"/>
      <c r="G298" s="72"/>
      <c r="H298" s="72"/>
      <c r="I298" s="72"/>
      <c r="J298" s="72"/>
      <c r="K298" s="72"/>
      <c r="L298" s="72"/>
      <c r="M298" s="72"/>
      <c r="N298" s="72"/>
      <c r="O298" s="72"/>
      <c r="P298" s="72"/>
      <c r="Q298" s="72"/>
      <c r="R298" s="72"/>
      <c r="S298" s="72"/>
      <c r="T298" s="72"/>
      <c r="U298" s="72"/>
    </row>
    <row r="299" spans="3:21">
      <c r="C299" s="72"/>
      <c r="D299" s="72"/>
      <c r="E299" s="72"/>
      <c r="F299" s="72"/>
      <c r="G299" s="72"/>
      <c r="H299" s="72"/>
      <c r="I299" s="72"/>
      <c r="J299" s="72"/>
      <c r="K299" s="72"/>
      <c r="L299" s="72"/>
      <c r="M299" s="72"/>
      <c r="N299" s="72"/>
      <c r="O299" s="72"/>
      <c r="P299" s="72"/>
      <c r="Q299" s="72"/>
      <c r="R299" s="72"/>
      <c r="S299" s="72"/>
      <c r="T299" s="72"/>
      <c r="U299" s="72"/>
    </row>
    <row r="300" spans="3:21">
      <c r="C300" s="72"/>
      <c r="D300" s="72"/>
      <c r="E300" s="72"/>
      <c r="F300" s="72"/>
      <c r="G300" s="72"/>
      <c r="H300" s="72"/>
      <c r="I300" s="72"/>
      <c r="J300" s="72"/>
      <c r="K300" s="72"/>
      <c r="L300" s="72"/>
      <c r="M300" s="72"/>
      <c r="N300" s="72"/>
      <c r="O300" s="72"/>
      <c r="P300" s="72"/>
      <c r="Q300" s="72"/>
      <c r="R300" s="72"/>
      <c r="S300" s="72"/>
      <c r="T300" s="72"/>
      <c r="U300" s="72"/>
    </row>
    <row r="301" spans="3:21">
      <c r="C301" s="72"/>
      <c r="D301" s="72"/>
      <c r="E301" s="72"/>
      <c r="F301" s="72"/>
      <c r="G301" s="72"/>
      <c r="H301" s="72"/>
      <c r="I301" s="72"/>
      <c r="J301" s="72"/>
      <c r="K301" s="72"/>
      <c r="L301" s="72"/>
      <c r="M301" s="72"/>
      <c r="N301" s="72"/>
      <c r="O301" s="72"/>
      <c r="P301" s="72"/>
      <c r="Q301" s="72"/>
      <c r="R301" s="72"/>
      <c r="S301" s="72"/>
      <c r="T301" s="72"/>
      <c r="U301" s="72"/>
    </row>
    <row r="302" spans="3:21">
      <c r="C302" s="72"/>
      <c r="D302" s="72"/>
      <c r="E302" s="72"/>
      <c r="F302" s="72"/>
      <c r="G302" s="72"/>
      <c r="H302" s="72"/>
      <c r="I302" s="72"/>
      <c r="J302" s="72"/>
      <c r="K302" s="72"/>
      <c r="L302" s="72"/>
      <c r="M302" s="72"/>
      <c r="N302" s="72"/>
      <c r="O302" s="72"/>
      <c r="P302" s="72"/>
      <c r="Q302" s="72"/>
      <c r="R302" s="72"/>
      <c r="S302" s="72"/>
      <c r="T302" s="72"/>
      <c r="U302" s="72"/>
    </row>
    <row r="303" spans="3:21">
      <c r="C303" s="72"/>
      <c r="D303" s="72"/>
      <c r="E303" s="72"/>
      <c r="F303" s="72"/>
      <c r="G303" s="72"/>
      <c r="H303" s="72"/>
      <c r="I303" s="72"/>
      <c r="J303" s="72"/>
      <c r="K303" s="72"/>
      <c r="L303" s="72"/>
      <c r="M303" s="72"/>
      <c r="N303" s="72"/>
      <c r="O303" s="72"/>
      <c r="P303" s="72"/>
      <c r="Q303" s="72"/>
      <c r="R303" s="72"/>
      <c r="S303" s="72"/>
      <c r="T303" s="72"/>
      <c r="U303" s="72"/>
    </row>
    <row r="304" spans="3:21">
      <c r="C304" s="72"/>
      <c r="D304" s="72"/>
      <c r="E304" s="72"/>
      <c r="F304" s="72"/>
      <c r="G304" s="72"/>
      <c r="H304" s="72"/>
      <c r="I304" s="72"/>
      <c r="J304" s="72"/>
      <c r="K304" s="72"/>
      <c r="L304" s="72"/>
      <c r="M304" s="72"/>
      <c r="N304" s="72"/>
      <c r="O304" s="72"/>
      <c r="P304" s="72"/>
      <c r="Q304" s="72"/>
      <c r="R304" s="72"/>
      <c r="S304" s="72"/>
      <c r="T304" s="72"/>
      <c r="U304" s="72"/>
    </row>
    <row r="305" spans="3:21">
      <c r="C305" s="72"/>
      <c r="D305" s="72"/>
      <c r="E305" s="72"/>
      <c r="F305" s="72"/>
      <c r="G305" s="72"/>
      <c r="H305" s="72"/>
      <c r="I305" s="72"/>
      <c r="J305" s="72"/>
      <c r="K305" s="72"/>
      <c r="L305" s="72"/>
      <c r="M305" s="72"/>
      <c r="N305" s="72"/>
      <c r="O305" s="72"/>
      <c r="P305" s="72"/>
      <c r="Q305" s="72"/>
      <c r="R305" s="72"/>
      <c r="S305" s="72"/>
      <c r="T305" s="72"/>
      <c r="U305" s="72"/>
    </row>
    <row r="306" spans="3:21">
      <c r="C306" s="72"/>
      <c r="D306" s="72"/>
      <c r="E306" s="72"/>
      <c r="F306" s="72"/>
      <c r="G306" s="72"/>
      <c r="H306" s="72"/>
      <c r="I306" s="72"/>
      <c r="J306" s="72"/>
      <c r="K306" s="72"/>
      <c r="L306" s="72"/>
      <c r="M306" s="72"/>
      <c r="N306" s="72"/>
      <c r="O306" s="72"/>
      <c r="P306" s="72"/>
      <c r="Q306" s="72"/>
      <c r="R306" s="72"/>
      <c r="S306" s="72"/>
      <c r="T306" s="72"/>
      <c r="U306" s="72"/>
    </row>
    <row r="307" spans="3:21">
      <c r="C307" s="72"/>
      <c r="D307" s="72"/>
      <c r="E307" s="72"/>
      <c r="F307" s="72"/>
      <c r="G307" s="72"/>
      <c r="H307" s="72"/>
      <c r="I307" s="72"/>
      <c r="J307" s="72"/>
      <c r="K307" s="72"/>
      <c r="L307" s="72"/>
      <c r="M307" s="72"/>
      <c r="N307" s="72"/>
      <c r="O307" s="72"/>
      <c r="P307" s="72"/>
      <c r="Q307" s="72"/>
      <c r="R307" s="72"/>
      <c r="S307" s="72"/>
      <c r="T307" s="72"/>
      <c r="U307" s="72"/>
    </row>
    <row r="308" spans="3:21">
      <c r="C308" s="72"/>
      <c r="D308" s="72"/>
      <c r="E308" s="72"/>
      <c r="F308" s="72"/>
      <c r="G308" s="72"/>
      <c r="H308" s="72"/>
      <c r="I308" s="72"/>
      <c r="J308" s="72"/>
      <c r="K308" s="72"/>
      <c r="L308" s="72"/>
      <c r="M308" s="72"/>
      <c r="N308" s="72"/>
      <c r="O308" s="72"/>
    </row>
    <row r="309" spans="3:21">
      <c r="C309" s="72"/>
      <c r="D309" s="72"/>
      <c r="E309" s="72"/>
      <c r="F309" s="72"/>
      <c r="G309" s="72"/>
      <c r="H309" s="72"/>
      <c r="I309" s="72"/>
      <c r="J309" s="72"/>
      <c r="K309" s="72"/>
      <c r="L309" s="72"/>
      <c r="M309" s="72"/>
      <c r="N309" s="72"/>
      <c r="O309" s="72"/>
    </row>
    <row r="310" spans="3:21">
      <c r="C310" s="72"/>
      <c r="D310" s="72"/>
      <c r="E310" s="72"/>
      <c r="F310" s="72"/>
      <c r="G310" s="72"/>
      <c r="H310" s="72"/>
      <c r="I310" s="72"/>
      <c r="J310" s="72"/>
      <c r="K310" s="72"/>
      <c r="L310" s="72"/>
      <c r="M310" s="72"/>
      <c r="N310" s="72"/>
      <c r="O310" s="72"/>
    </row>
    <row r="311" spans="3:21">
      <c r="C311" s="72"/>
      <c r="D311" s="72"/>
      <c r="E311" s="72"/>
      <c r="F311" s="72"/>
      <c r="G311" s="72"/>
      <c r="H311" s="72"/>
      <c r="I311" s="72"/>
      <c r="J311" s="72"/>
      <c r="K311" s="72"/>
      <c r="L311" s="72"/>
      <c r="M311" s="72"/>
      <c r="N311" s="72"/>
      <c r="O311" s="72"/>
    </row>
    <row r="312" spans="3:21">
      <c r="C312" s="72"/>
      <c r="D312" s="72"/>
      <c r="E312" s="72"/>
      <c r="F312" s="72"/>
      <c r="G312" s="72"/>
      <c r="H312" s="72"/>
      <c r="I312" s="72"/>
      <c r="J312" s="72"/>
      <c r="K312" s="72"/>
      <c r="L312" s="72"/>
      <c r="M312" s="72"/>
      <c r="N312" s="72"/>
      <c r="O312" s="72"/>
    </row>
    <row r="313" spans="3:21">
      <c r="C313" s="72"/>
      <c r="D313" s="72"/>
      <c r="E313" s="72"/>
      <c r="F313" s="72"/>
      <c r="G313" s="72"/>
      <c r="H313" s="72"/>
      <c r="I313" s="72"/>
      <c r="J313" s="72"/>
      <c r="K313" s="72"/>
      <c r="L313" s="72"/>
      <c r="M313" s="72"/>
      <c r="N313" s="72"/>
      <c r="O313" s="72"/>
    </row>
    <row r="314" spans="3:21">
      <c r="C314" s="72"/>
      <c r="D314" s="72"/>
      <c r="E314" s="72"/>
      <c r="F314" s="72"/>
      <c r="G314" s="72"/>
      <c r="H314" s="72"/>
      <c r="I314" s="72"/>
      <c r="J314" s="72"/>
      <c r="K314" s="72"/>
      <c r="L314" s="72"/>
      <c r="M314" s="72"/>
      <c r="N314" s="72"/>
      <c r="O314" s="72"/>
    </row>
    <row r="315" spans="3:21">
      <c r="C315" s="72"/>
      <c r="D315" s="72"/>
      <c r="E315" s="72"/>
      <c r="F315" s="72"/>
      <c r="G315" s="72"/>
      <c r="H315" s="72"/>
      <c r="I315" s="72"/>
      <c r="J315" s="72"/>
      <c r="K315" s="72"/>
      <c r="L315" s="72"/>
      <c r="M315" s="72"/>
      <c r="N315" s="72"/>
      <c r="O315" s="72"/>
    </row>
  </sheetData>
  <mergeCells count="8">
    <mergeCell ref="C108:N108"/>
    <mergeCell ref="C106:N106"/>
    <mergeCell ref="C102:N102"/>
    <mergeCell ref="C103:N103"/>
    <mergeCell ref="C100:N100"/>
    <mergeCell ref="C101:N101"/>
    <mergeCell ref="C104:N104"/>
    <mergeCell ref="C105:N105"/>
  </mergeCells>
  <phoneticPr fontId="0" type="noConversion"/>
  <printOptions horizontalCentered="1"/>
  <pageMargins left="0.56999999999999995" right="0.3" top="0.77" bottom="0.75" header="0.5" footer="0.5"/>
  <pageSetup scale="44" fitToHeight="0" orientation="landscape" r:id="rId1"/>
  <headerFooter alignWithMargins="0"/>
  <rowBreaks count="1" manualBreakCount="1">
    <brk id="57" max="16" man="1"/>
  </rowBreaks>
</worksheet>
</file>

<file path=xl/worksheets/sheet2.xml><?xml version="1.0" encoding="utf-8"?>
<worksheet xmlns="http://schemas.openxmlformats.org/spreadsheetml/2006/main" xmlns:r="http://schemas.openxmlformats.org/officeDocument/2006/relationships">
  <sheetPr>
    <pageSetUpPr fitToPage="1"/>
  </sheetPr>
  <dimension ref="A1:T67"/>
  <sheetViews>
    <sheetView tabSelected="1" zoomScale="110" zoomScaleNormal="110" workbookViewId="0">
      <selection activeCell="Q1" sqref="Q1:R1048576"/>
    </sheetView>
  </sheetViews>
  <sheetFormatPr defaultRowHeight="12.75" outlineLevelRow="1" outlineLevelCol="1"/>
  <cols>
    <col min="1" max="1" width="18.5546875" style="128" customWidth="1"/>
    <col min="2" max="2" width="25.5546875" style="128" customWidth="1"/>
    <col min="3" max="3" width="11.109375" style="128" customWidth="1"/>
    <col min="4" max="5" width="10.109375" style="128" customWidth="1"/>
    <col min="6" max="6" width="11.109375" style="128" customWidth="1"/>
    <col min="7" max="8" width="8.5546875" style="128" customWidth="1"/>
    <col min="9" max="9" width="9.77734375" style="128" customWidth="1"/>
    <col min="10" max="10" width="10.44140625" style="128" customWidth="1"/>
    <col min="11" max="12" width="8.5546875" style="128" customWidth="1"/>
    <col min="13" max="13" width="7.33203125" style="128" customWidth="1"/>
    <col min="14" max="14" width="9" style="128" customWidth="1"/>
    <col min="15" max="15" width="7.109375" style="128" hidden="1" customWidth="1"/>
    <col min="16" max="16" width="9.33203125" style="128" customWidth="1"/>
    <col min="17" max="17" width="10.44140625" style="128" hidden="1" customWidth="1" outlineLevel="1"/>
    <col min="18" max="18" width="14.44140625" style="126" hidden="1" customWidth="1" outlineLevel="1"/>
    <col min="19" max="19" width="1.88671875" style="128" customWidth="1" collapsed="1"/>
    <col min="20" max="20" width="9.5546875" style="128" bestFit="1" customWidth="1"/>
    <col min="21" max="16384" width="8.88671875" style="128"/>
  </cols>
  <sheetData>
    <row r="1" spans="1:18" s="125" customFormat="1" ht="18">
      <c r="A1" s="124" t="s">
        <v>122</v>
      </c>
      <c r="R1" s="126"/>
    </row>
    <row r="2" spans="1:18">
      <c r="A2" s="127"/>
    </row>
    <row r="3" spans="1:18">
      <c r="A3" s="129" t="s">
        <v>123</v>
      </c>
      <c r="B3" s="130">
        <v>2013</v>
      </c>
      <c r="C3" s="131"/>
      <c r="D3" s="131"/>
      <c r="E3" s="131"/>
      <c r="F3" s="131"/>
      <c r="Q3" s="131"/>
    </row>
    <row r="4" spans="1:18">
      <c r="A4" s="127"/>
      <c r="B4" s="131"/>
      <c r="C4" s="131"/>
      <c r="D4" s="131"/>
      <c r="E4" s="131"/>
      <c r="F4" s="131"/>
      <c r="Q4" s="131"/>
    </row>
    <row r="5" spans="1:18">
      <c r="A5" s="129" t="s">
        <v>124</v>
      </c>
      <c r="B5" s="132" t="s">
        <v>92</v>
      </c>
      <c r="C5" s="131"/>
      <c r="D5" s="131"/>
      <c r="E5" s="131"/>
      <c r="F5" s="131"/>
      <c r="L5" s="171"/>
      <c r="M5" s="171"/>
      <c r="Q5" s="131"/>
    </row>
    <row r="6" spans="1:18">
      <c r="A6" s="127"/>
      <c r="B6" s="131"/>
      <c r="C6" s="227" t="s">
        <v>201</v>
      </c>
      <c r="D6" s="227" t="s">
        <v>201</v>
      </c>
      <c r="E6" s="227" t="s">
        <v>126</v>
      </c>
      <c r="F6" s="131"/>
      <c r="L6" s="171"/>
      <c r="M6" s="171"/>
      <c r="O6" s="133" t="s">
        <v>125</v>
      </c>
      <c r="Q6" s="134" t="s">
        <v>126</v>
      </c>
      <c r="R6" s="135" t="s">
        <v>204</v>
      </c>
    </row>
    <row r="7" spans="1:18">
      <c r="A7" s="136"/>
      <c r="B7" s="137" t="s">
        <v>127</v>
      </c>
      <c r="C7" s="138">
        <v>279</v>
      </c>
      <c r="D7" s="138">
        <v>286</v>
      </c>
      <c r="E7" s="138">
        <v>286</v>
      </c>
      <c r="F7" s="138">
        <v>1022</v>
      </c>
      <c r="G7" s="138">
        <v>1471</v>
      </c>
      <c r="H7" s="138">
        <v>1472</v>
      </c>
      <c r="I7" s="138">
        <v>2097</v>
      </c>
      <c r="J7" s="138">
        <v>2562</v>
      </c>
      <c r="K7" s="138">
        <v>3104</v>
      </c>
      <c r="L7" s="138">
        <v>3105</v>
      </c>
      <c r="M7" s="138">
        <v>3106</v>
      </c>
      <c r="N7" s="138">
        <v>1542</v>
      </c>
      <c r="O7" s="139" t="s">
        <v>128</v>
      </c>
      <c r="Q7" s="138">
        <v>286</v>
      </c>
      <c r="R7" s="138">
        <v>286</v>
      </c>
    </row>
    <row r="8" spans="1:18" ht="25.5" outlineLevel="1">
      <c r="A8" s="136"/>
      <c r="B8" s="137" t="s">
        <v>129</v>
      </c>
      <c r="C8" s="138">
        <v>200258</v>
      </c>
      <c r="D8" s="138">
        <v>68211</v>
      </c>
      <c r="E8" s="138">
        <v>68212</v>
      </c>
      <c r="F8" s="138">
        <v>54651</v>
      </c>
      <c r="G8" s="138">
        <v>68481</v>
      </c>
      <c r="H8" s="138">
        <v>65811</v>
      </c>
      <c r="I8" s="138" t="s">
        <v>130</v>
      </c>
      <c r="J8" s="138" t="s">
        <v>206</v>
      </c>
      <c r="K8" s="138">
        <v>82071</v>
      </c>
      <c r="L8" s="138">
        <v>56711</v>
      </c>
      <c r="M8" s="138">
        <v>82431</v>
      </c>
      <c r="N8" s="138">
        <v>68391</v>
      </c>
      <c r="O8" s="139"/>
      <c r="Q8" s="138">
        <v>68211</v>
      </c>
      <c r="R8" s="138">
        <v>68211</v>
      </c>
    </row>
    <row r="9" spans="1:18">
      <c r="A9" s="136"/>
      <c r="B9" s="137" t="s">
        <v>131</v>
      </c>
      <c r="C9" s="140" t="s">
        <v>132</v>
      </c>
      <c r="D9" s="140" t="s">
        <v>133</v>
      </c>
      <c r="E9" s="140" t="s">
        <v>133</v>
      </c>
      <c r="F9" s="140" t="s">
        <v>134</v>
      </c>
      <c r="G9" s="140" t="s">
        <v>135</v>
      </c>
      <c r="H9" s="140" t="s">
        <v>135</v>
      </c>
      <c r="I9" s="140" t="s">
        <v>136</v>
      </c>
      <c r="J9" s="140" t="s">
        <v>137</v>
      </c>
      <c r="K9" s="140" t="s">
        <v>137</v>
      </c>
      <c r="L9" s="140" t="s">
        <v>137</v>
      </c>
      <c r="M9" s="140" t="s">
        <v>136</v>
      </c>
      <c r="N9" s="140" t="s">
        <v>135</v>
      </c>
      <c r="Q9" s="140" t="s">
        <v>4</v>
      </c>
      <c r="R9" s="140" t="s">
        <v>4</v>
      </c>
    </row>
    <row r="10" spans="1:18" ht="15" customHeight="1">
      <c r="A10" s="136"/>
      <c r="B10" s="137" t="s">
        <v>139</v>
      </c>
      <c r="C10" s="140" t="s">
        <v>125</v>
      </c>
      <c r="D10" s="140" t="s">
        <v>125</v>
      </c>
      <c r="E10" s="140" t="s">
        <v>125</v>
      </c>
      <c r="F10" s="140" t="s">
        <v>125</v>
      </c>
      <c r="G10" s="140" t="s">
        <v>128</v>
      </c>
      <c r="H10" s="140" t="s">
        <v>128</v>
      </c>
      <c r="I10" s="140" t="s">
        <v>128</v>
      </c>
      <c r="J10" s="140" t="s">
        <v>128</v>
      </c>
      <c r="K10" s="140" t="s">
        <v>128</v>
      </c>
      <c r="L10" s="140" t="s">
        <v>128</v>
      </c>
      <c r="M10" s="140" t="s">
        <v>128</v>
      </c>
      <c r="N10" s="140" t="s">
        <v>128</v>
      </c>
      <c r="Q10" s="140" t="s">
        <v>125</v>
      </c>
      <c r="R10" s="140" t="s">
        <v>125</v>
      </c>
    </row>
    <row r="11" spans="1:18" ht="15">
      <c r="A11" s="141" t="s">
        <v>140</v>
      </c>
      <c r="B11" s="142" t="str">
        <f xml:space="preserve"> "December " &amp; B3-1</f>
        <v>December 2012</v>
      </c>
      <c r="C11" s="143">
        <v>15839000</v>
      </c>
      <c r="D11" s="144">
        <v>19260000</v>
      </c>
      <c r="E11" s="144">
        <f>Q11-R11</f>
        <v>49297000</v>
      </c>
      <c r="F11" s="214">
        <f>'Brett''s Updates'!P12</f>
        <v>6818430.4199999999</v>
      </c>
      <c r="G11" s="144">
        <f>'Brett''s Updates'!Q12</f>
        <v>37830.28</v>
      </c>
      <c r="H11" s="143">
        <f>'Brett''s Updates'!R12</f>
        <v>41615.019999999997</v>
      </c>
      <c r="I11" s="144">
        <f>'Brett''s Updates'!S12</f>
        <v>2066340.04</v>
      </c>
      <c r="J11" s="143">
        <f>'Brett''s Updates'!T12+'Brett''s Updates'!U12</f>
        <v>3793187.65</v>
      </c>
      <c r="K11" s="144">
        <f>'Brett''s Updates'!V12</f>
        <v>478058.44</v>
      </c>
      <c r="L11" s="214">
        <f>'Brett''s Updates'!W12</f>
        <v>84345.68</v>
      </c>
      <c r="M11" s="214"/>
      <c r="N11" s="292">
        <f>'Brett''s Updates'!X12</f>
        <v>88941.59</v>
      </c>
      <c r="Q11" s="146">
        <v>50037000</v>
      </c>
      <c r="R11" s="147">
        <v>740000</v>
      </c>
    </row>
    <row r="12" spans="1:18" ht="15">
      <c r="A12" s="148" t="s">
        <v>141</v>
      </c>
      <c r="B12" s="149" t="str">
        <f xml:space="preserve"> "January " &amp; B3</f>
        <v>January 2013</v>
      </c>
      <c r="C12" s="150">
        <v>15868000</v>
      </c>
      <c r="D12" s="151">
        <v>19260000</v>
      </c>
      <c r="E12" s="283">
        <f t="shared" ref="E12:E23" si="0">Q12-R12</f>
        <v>53318000</v>
      </c>
      <c r="F12" s="215">
        <f>'Brett''s Updates'!P13</f>
        <v>6818430.4199999999</v>
      </c>
      <c r="G12" s="151">
        <f>'Brett''s Updates'!Q13</f>
        <v>37830.28</v>
      </c>
      <c r="H12" s="150">
        <f>'Brett''s Updates'!R13</f>
        <v>41615.019999999997</v>
      </c>
      <c r="I12" s="151">
        <f>'Brett''s Updates'!S13</f>
        <v>2066340</v>
      </c>
      <c r="J12" s="150">
        <f>'Brett''s Updates'!T13+'Brett''s Updates'!U13</f>
        <v>3793187.65</v>
      </c>
      <c r="K12" s="151">
        <f>'Brett''s Updates'!V13</f>
        <v>478058.44</v>
      </c>
      <c r="L12" s="145">
        <f>'Brett''s Updates'!W13</f>
        <v>84345.68</v>
      </c>
      <c r="M12" s="145"/>
      <c r="N12" s="293">
        <f>'Brett''s Updates'!X13</f>
        <v>88941.59</v>
      </c>
      <c r="Q12" s="152">
        <v>54254000</v>
      </c>
      <c r="R12" s="153">
        <v>936000</v>
      </c>
    </row>
    <row r="13" spans="1:18" ht="15">
      <c r="A13" s="148"/>
      <c r="B13" s="154" t="s">
        <v>142</v>
      </c>
      <c r="C13" s="150">
        <v>15844000</v>
      </c>
      <c r="D13" s="151">
        <v>19260000</v>
      </c>
      <c r="E13" s="283">
        <f t="shared" si="0"/>
        <v>58356000</v>
      </c>
      <c r="F13" s="215">
        <f>'Brett''s Updates'!P14</f>
        <v>6818430.4199999999</v>
      </c>
      <c r="G13" s="151">
        <f>'Brett''s Updates'!Q14</f>
        <v>37830.28</v>
      </c>
      <c r="H13" s="150">
        <f>'Brett''s Updates'!R14</f>
        <v>41615.019999999997</v>
      </c>
      <c r="I13" s="151">
        <f>'Brett''s Updates'!S14</f>
        <v>2066340</v>
      </c>
      <c r="J13" s="150">
        <f>'Brett''s Updates'!T14+'Brett''s Updates'!U14</f>
        <v>3793187.65</v>
      </c>
      <c r="K13" s="151">
        <f>'Brett''s Updates'!V14</f>
        <v>478058.44</v>
      </c>
      <c r="L13" s="145">
        <f>'Brett''s Updates'!W14</f>
        <v>84345.68</v>
      </c>
      <c r="M13" s="145"/>
      <c r="N13" s="293">
        <f>'Brett''s Updates'!X14</f>
        <v>88941.59</v>
      </c>
      <c r="Q13" s="152">
        <v>59507000</v>
      </c>
      <c r="R13" s="153">
        <v>1151000</v>
      </c>
    </row>
    <row r="14" spans="1:18" ht="15">
      <c r="A14" s="148"/>
      <c r="B14" s="154" t="s">
        <v>143</v>
      </c>
      <c r="C14" s="150">
        <v>15872000</v>
      </c>
      <c r="D14" s="151">
        <v>19260000</v>
      </c>
      <c r="E14" s="283">
        <f t="shared" si="0"/>
        <v>62447000</v>
      </c>
      <c r="F14" s="215">
        <f>'Brett''s Updates'!P15</f>
        <v>6818430.4199999999</v>
      </c>
      <c r="G14" s="151">
        <f>'Brett''s Updates'!Q15</f>
        <v>37830.28</v>
      </c>
      <c r="H14" s="150">
        <f>'Brett''s Updates'!R15</f>
        <v>41615.019999999997</v>
      </c>
      <c r="I14" s="151">
        <f>'Brett''s Updates'!S15</f>
        <v>2066340</v>
      </c>
      <c r="J14" s="150">
        <f>'Brett''s Updates'!T15+'Brett''s Updates'!U15</f>
        <v>4802722.9399999995</v>
      </c>
      <c r="K14" s="151">
        <f>'Brett''s Updates'!V15</f>
        <v>478058.44</v>
      </c>
      <c r="L14" s="145">
        <f>'Brett''s Updates'!W15</f>
        <v>84345.68</v>
      </c>
      <c r="M14" s="145"/>
      <c r="N14" s="293">
        <f>'Brett''s Updates'!X15</f>
        <v>88941.59</v>
      </c>
      <c r="Q14" s="152">
        <v>63839000</v>
      </c>
      <c r="R14" s="153">
        <v>1392000</v>
      </c>
    </row>
    <row r="15" spans="1:18" ht="15">
      <c r="A15" s="148"/>
      <c r="B15" s="154" t="s">
        <v>144</v>
      </c>
      <c r="C15" s="150">
        <v>15877000</v>
      </c>
      <c r="D15" s="151">
        <v>19260000</v>
      </c>
      <c r="E15" s="283">
        <f t="shared" si="0"/>
        <v>65653000</v>
      </c>
      <c r="F15" s="215">
        <f>'Brett''s Updates'!P16</f>
        <v>6818430.4199999999</v>
      </c>
      <c r="G15" s="151">
        <f>'Brett''s Updates'!Q16</f>
        <v>37830.28</v>
      </c>
      <c r="H15" s="150">
        <f>'Brett''s Updates'!R16</f>
        <v>41615.019999999997</v>
      </c>
      <c r="I15" s="151">
        <f>'Brett''s Updates'!S16</f>
        <v>2066340</v>
      </c>
      <c r="J15" s="150">
        <f>'Brett''s Updates'!T16+'Brett''s Updates'!U16</f>
        <v>4802722.9399999995</v>
      </c>
      <c r="K15" s="151">
        <f>'Brett''s Updates'!V16</f>
        <v>478058.44</v>
      </c>
      <c r="L15" s="145">
        <f>'Brett''s Updates'!W16</f>
        <v>84345.68</v>
      </c>
      <c r="M15" s="145"/>
      <c r="N15" s="293">
        <f>'Brett''s Updates'!X16</f>
        <v>88941.59</v>
      </c>
      <c r="Q15" s="152">
        <v>67306000</v>
      </c>
      <c r="R15" s="153">
        <v>1653000</v>
      </c>
    </row>
    <row r="16" spans="1:18" ht="15">
      <c r="A16" s="148"/>
      <c r="B16" s="154" t="s">
        <v>145</v>
      </c>
      <c r="C16" s="150">
        <v>15882000</v>
      </c>
      <c r="D16" s="151">
        <v>19260000</v>
      </c>
      <c r="E16" s="283">
        <f t="shared" si="0"/>
        <v>68971000</v>
      </c>
      <c r="F16" s="215">
        <f>'Brett''s Updates'!P17</f>
        <v>6818430.4199999999</v>
      </c>
      <c r="G16" s="151">
        <f>'Brett''s Updates'!Q17</f>
        <v>37830.28</v>
      </c>
      <c r="H16" s="150">
        <f>'Brett''s Updates'!R17</f>
        <v>41615.019999999997</v>
      </c>
      <c r="I16" s="151">
        <f>'Brett''s Updates'!S17</f>
        <v>2066340</v>
      </c>
      <c r="J16" s="150">
        <f>'Brett''s Updates'!T17+'Brett''s Updates'!U17</f>
        <v>4802722.9399999995</v>
      </c>
      <c r="K16" s="151">
        <f>'Brett''s Updates'!V17</f>
        <v>478058.44</v>
      </c>
      <c r="L16" s="145">
        <f>'Brett''s Updates'!W17</f>
        <v>84345.68</v>
      </c>
      <c r="M16" s="145"/>
      <c r="N16" s="293">
        <f>'Brett''s Updates'!X17</f>
        <v>88941.59</v>
      </c>
      <c r="Q16" s="152">
        <v>70902000</v>
      </c>
      <c r="R16" s="153">
        <v>1931000</v>
      </c>
    </row>
    <row r="17" spans="1:20" ht="15">
      <c r="A17" s="148"/>
      <c r="B17" s="154" t="s">
        <v>146</v>
      </c>
      <c r="C17" s="150">
        <v>15901000</v>
      </c>
      <c r="D17" s="151">
        <v>19260000</v>
      </c>
      <c r="E17" s="283">
        <f t="shared" si="0"/>
        <v>71116000</v>
      </c>
      <c r="F17" s="215">
        <f>'Brett''s Updates'!P18</f>
        <v>6818430.4199999999</v>
      </c>
      <c r="G17" s="151">
        <f>'Brett''s Updates'!Q18</f>
        <v>37830.28</v>
      </c>
      <c r="H17" s="150">
        <f>'Brett''s Updates'!R18</f>
        <v>41615.019999999997</v>
      </c>
      <c r="I17" s="151">
        <f>'Brett''s Updates'!S18</f>
        <v>2066340</v>
      </c>
      <c r="J17" s="150">
        <f>'Brett''s Updates'!T18+'Brett''s Updates'!U18</f>
        <v>4802722.9399999995</v>
      </c>
      <c r="K17" s="151">
        <f>'Brett''s Updates'!V18</f>
        <v>478058.44</v>
      </c>
      <c r="L17" s="145">
        <f>'Brett''s Updates'!W18</f>
        <v>84345.68</v>
      </c>
      <c r="M17" s="145"/>
      <c r="N17" s="293">
        <f>'Brett''s Updates'!X18</f>
        <v>88941.59</v>
      </c>
      <c r="Q17" s="152">
        <v>73342000</v>
      </c>
      <c r="R17" s="153">
        <v>2226000</v>
      </c>
    </row>
    <row r="18" spans="1:20" ht="15">
      <c r="A18" s="148"/>
      <c r="B18" s="154" t="s">
        <v>147</v>
      </c>
      <c r="C18" s="150">
        <v>15905000</v>
      </c>
      <c r="D18" s="151">
        <v>19260000</v>
      </c>
      <c r="E18" s="283">
        <f t="shared" si="0"/>
        <v>73997000</v>
      </c>
      <c r="F18" s="215">
        <f>'Brett''s Updates'!P19</f>
        <v>6818430.4199999999</v>
      </c>
      <c r="G18" s="151">
        <f>'Brett''s Updates'!Q19</f>
        <v>37830.28</v>
      </c>
      <c r="H18" s="150">
        <f>'Brett''s Updates'!R19</f>
        <v>41615.019999999997</v>
      </c>
      <c r="I18" s="151">
        <f>'Brett''s Updates'!S19</f>
        <v>2066340</v>
      </c>
      <c r="J18" s="150">
        <f>'Brett''s Updates'!T19+'Brett''s Updates'!U19</f>
        <v>4802722.9399999995</v>
      </c>
      <c r="K18" s="151">
        <f>'Brett''s Updates'!V19</f>
        <v>478058.44</v>
      </c>
      <c r="L18" s="145">
        <f>'Brett''s Updates'!W19</f>
        <v>84345.68</v>
      </c>
      <c r="M18" s="145"/>
      <c r="N18" s="293">
        <f>'Brett''s Updates'!X19</f>
        <v>88941.59</v>
      </c>
      <c r="Q18" s="152">
        <v>76530000</v>
      </c>
      <c r="R18" s="153">
        <v>2533000</v>
      </c>
    </row>
    <row r="19" spans="1:20" ht="15">
      <c r="A19" s="148"/>
      <c r="B19" s="154" t="s">
        <v>148</v>
      </c>
      <c r="C19" s="150">
        <v>15908000</v>
      </c>
      <c r="D19" s="151">
        <v>19260000</v>
      </c>
      <c r="E19" s="283">
        <f t="shared" si="0"/>
        <v>76961000</v>
      </c>
      <c r="F19" s="215">
        <f>'Brett''s Updates'!P20</f>
        <v>6818430.4199999999</v>
      </c>
      <c r="G19" s="151">
        <f>'Brett''s Updates'!Q20</f>
        <v>37830.28</v>
      </c>
      <c r="H19" s="150">
        <f>'Brett''s Updates'!R20</f>
        <v>41615.019999999997</v>
      </c>
      <c r="I19" s="151">
        <f>'Brett''s Updates'!S20</f>
        <v>2066340</v>
      </c>
      <c r="J19" s="150">
        <f>'Brett''s Updates'!T20+'Brett''s Updates'!U20</f>
        <v>4802722.9399999995</v>
      </c>
      <c r="K19" s="151">
        <f>'Brett''s Updates'!V20</f>
        <v>478058.44</v>
      </c>
      <c r="L19" s="145">
        <f>'Brett''s Updates'!W20</f>
        <v>84345.68</v>
      </c>
      <c r="M19" s="145"/>
      <c r="N19" s="293">
        <f>'Brett''s Updates'!X20</f>
        <v>88941.59</v>
      </c>
      <c r="Q19" s="152">
        <v>79817000</v>
      </c>
      <c r="R19" s="153">
        <v>2856000</v>
      </c>
    </row>
    <row r="20" spans="1:20" ht="15">
      <c r="A20" s="148"/>
      <c r="B20" s="154" t="s">
        <v>149</v>
      </c>
      <c r="C20" s="150">
        <v>15911000</v>
      </c>
      <c r="D20" s="151">
        <v>19260000</v>
      </c>
      <c r="E20" s="283">
        <f t="shared" si="0"/>
        <v>80066000</v>
      </c>
      <c r="F20" s="215">
        <f>'Brett''s Updates'!P21</f>
        <v>6818430.4199999999</v>
      </c>
      <c r="G20" s="151">
        <f>'Brett''s Updates'!Q21</f>
        <v>37830.28</v>
      </c>
      <c r="H20" s="150">
        <f>'Brett''s Updates'!R21</f>
        <v>41615.019999999997</v>
      </c>
      <c r="I20" s="151">
        <f>'Brett''s Updates'!S21</f>
        <v>2066340</v>
      </c>
      <c r="J20" s="150">
        <f>'Brett''s Updates'!T21+'Brett''s Updates'!U21</f>
        <v>4802722.9399999995</v>
      </c>
      <c r="K20" s="151">
        <f>'Brett''s Updates'!V21</f>
        <v>478058.44</v>
      </c>
      <c r="L20" s="145">
        <f>'Brett''s Updates'!W21</f>
        <v>84345.68</v>
      </c>
      <c r="M20" s="145"/>
      <c r="N20" s="293">
        <f>'Brett''s Updates'!X21</f>
        <v>88941.59</v>
      </c>
      <c r="Q20" s="152">
        <v>83261000</v>
      </c>
      <c r="R20" s="153">
        <v>3195000</v>
      </c>
    </row>
    <row r="21" spans="1:20" ht="15">
      <c r="A21" s="148"/>
      <c r="B21" s="154" t="s">
        <v>150</v>
      </c>
      <c r="C21" s="150">
        <v>15914000</v>
      </c>
      <c r="D21" s="151">
        <v>19260000</v>
      </c>
      <c r="E21" s="283">
        <f t="shared" si="0"/>
        <v>83605000</v>
      </c>
      <c r="F21" s="215">
        <f>'Brett''s Updates'!P22</f>
        <v>6818430.4199999999</v>
      </c>
      <c r="G21" s="151">
        <f>'Brett''s Updates'!Q22</f>
        <v>37830.28</v>
      </c>
      <c r="H21" s="150">
        <f>'Brett''s Updates'!R22</f>
        <v>41615.019999999997</v>
      </c>
      <c r="I21" s="151">
        <f>'Brett''s Updates'!S22</f>
        <v>2066340</v>
      </c>
      <c r="J21" s="150">
        <f>'Brett''s Updates'!T22+'Brett''s Updates'!U22</f>
        <v>4802722.9399999995</v>
      </c>
      <c r="K21" s="151">
        <f>'Brett''s Updates'!V22</f>
        <v>478058.44</v>
      </c>
      <c r="L21" s="145">
        <f>'Brett''s Updates'!W22</f>
        <v>84345.68</v>
      </c>
      <c r="M21" s="145"/>
      <c r="N21" s="293">
        <f>'Brett''s Updates'!X22</f>
        <v>88941.59</v>
      </c>
      <c r="Q21" s="152">
        <v>87156000</v>
      </c>
      <c r="R21" s="153">
        <v>3551000</v>
      </c>
    </row>
    <row r="22" spans="1:20" ht="15">
      <c r="A22" s="148"/>
      <c r="B22" s="154" t="s">
        <v>151</v>
      </c>
      <c r="C22" s="150">
        <v>15914000</v>
      </c>
      <c r="D22" s="151">
        <v>19260000</v>
      </c>
      <c r="E22" s="283">
        <f t="shared" si="0"/>
        <v>86439000</v>
      </c>
      <c r="F22" s="215">
        <f>'Brett''s Updates'!P23</f>
        <v>6818430.4199999999</v>
      </c>
      <c r="G22" s="151">
        <f>'Brett''s Updates'!Q23</f>
        <v>37830.28</v>
      </c>
      <c r="H22" s="150">
        <f>'Brett''s Updates'!R23</f>
        <v>41615.019999999997</v>
      </c>
      <c r="I22" s="151">
        <f>'Brett''s Updates'!S23</f>
        <v>2066340</v>
      </c>
      <c r="J22" s="150">
        <f>'Brett''s Updates'!T23+'Brett''s Updates'!U23</f>
        <v>4802722.9399999995</v>
      </c>
      <c r="K22" s="151">
        <f>'Brett''s Updates'!V23</f>
        <v>478058.44</v>
      </c>
      <c r="L22" s="145">
        <f>'Brett''s Updates'!W23</f>
        <v>84345.68</v>
      </c>
      <c r="M22" s="145"/>
      <c r="N22" s="293">
        <f>'Brett''s Updates'!X23</f>
        <v>88941.59</v>
      </c>
      <c r="Q22" s="152">
        <v>90371000</v>
      </c>
      <c r="R22" s="153">
        <v>3932000</v>
      </c>
    </row>
    <row r="23" spans="1:20">
      <c r="A23" s="155"/>
      <c r="B23" s="156" t="str">
        <f xml:space="preserve"> "December " &amp; B3</f>
        <v>December 2013</v>
      </c>
      <c r="C23" s="294">
        <v>15914000</v>
      </c>
      <c r="D23" s="295">
        <v>69417000</v>
      </c>
      <c r="E23" s="289">
        <f t="shared" si="0"/>
        <v>38720000</v>
      </c>
      <c r="F23" s="290">
        <f>'Brett''s Updates'!P24</f>
        <v>6818430.4199999999</v>
      </c>
      <c r="G23" s="295">
        <f>'Brett''s Updates'!Q24</f>
        <v>37830.28</v>
      </c>
      <c r="H23" s="294">
        <f>'Brett''s Updates'!R24</f>
        <v>41615.019999999997</v>
      </c>
      <c r="I23" s="295">
        <f>'Brett''s Updates'!S24</f>
        <v>2066340</v>
      </c>
      <c r="J23" s="294">
        <f>'Brett''s Updates'!T24+'Brett''s Updates'!U24</f>
        <v>4802722.9399999995</v>
      </c>
      <c r="K23" s="295">
        <f>'Brett''s Updates'!V24</f>
        <v>478058.44</v>
      </c>
      <c r="L23" s="288">
        <f>'Brett''s Updates'!W24</f>
        <v>84345.68</v>
      </c>
      <c r="M23" s="288"/>
      <c r="N23" s="296">
        <f>'Brett''s Updates'!X24</f>
        <v>88941.59</v>
      </c>
      <c r="Q23" s="152">
        <v>42807000</v>
      </c>
      <c r="R23" s="157">
        <v>4087000</v>
      </c>
    </row>
    <row r="24" spans="1:20" ht="15">
      <c r="A24" s="158"/>
      <c r="B24" s="159" t="s">
        <v>152</v>
      </c>
      <c r="C24" s="160">
        <f>AVERAGE(C11:C23)</f>
        <v>15888384.615384616</v>
      </c>
      <c r="D24" s="161">
        <f>AVERAGE(D11:D23)</f>
        <v>23118230.769230768</v>
      </c>
      <c r="E24" s="161">
        <f>AVERAGE(E11:E23)</f>
        <v>66842000</v>
      </c>
      <c r="F24" s="160">
        <f t="shared" ref="F24:N24" si="1">AVERAGE(F11:F23)</f>
        <v>6818430.4200000009</v>
      </c>
      <c r="G24" s="161">
        <f t="shared" si="1"/>
        <v>37830.280000000013</v>
      </c>
      <c r="H24" s="160">
        <f t="shared" si="1"/>
        <v>41615.020000000004</v>
      </c>
      <c r="I24" s="161">
        <f t="shared" si="1"/>
        <v>2066340.0030769231</v>
      </c>
      <c r="J24" s="160">
        <f t="shared" si="1"/>
        <v>4569753.2576923063</v>
      </c>
      <c r="K24" s="161">
        <f t="shared" si="1"/>
        <v>478058.44000000012</v>
      </c>
      <c r="L24" s="217">
        <f t="shared" si="1"/>
        <v>84345.679999999964</v>
      </c>
      <c r="M24" s="217" t="s">
        <v>4</v>
      </c>
      <c r="N24" s="255">
        <f t="shared" si="1"/>
        <v>88941.59</v>
      </c>
      <c r="Q24" s="161">
        <f>AVERAGE(Q11:Q23)</f>
        <v>69163769.230769232</v>
      </c>
      <c r="R24" s="163">
        <f>SUM(R11:R23)/13</f>
        <v>2321769.230769231</v>
      </c>
      <c r="T24" s="285" t="s">
        <v>4</v>
      </c>
    </row>
    <row r="25" spans="1:20" ht="15">
      <c r="A25" s="158"/>
      <c r="B25" s="159"/>
      <c r="C25" s="159"/>
      <c r="D25" s="159"/>
      <c r="E25" s="159"/>
      <c r="F25" s="159"/>
      <c r="G25" s="159"/>
      <c r="H25" s="159"/>
      <c r="I25" s="159"/>
      <c r="J25" s="159"/>
      <c r="K25" s="159"/>
      <c r="L25" s="159"/>
      <c r="M25" s="159"/>
      <c r="N25" s="159"/>
      <c r="O25" s="159"/>
      <c r="Q25" s="165"/>
      <c r="R25" s="166"/>
    </row>
    <row r="26" spans="1:20" ht="15">
      <c r="A26" s="158"/>
      <c r="B26" s="159"/>
      <c r="C26" s="159"/>
      <c r="D26" s="159"/>
      <c r="E26" s="159"/>
      <c r="F26" s="159"/>
      <c r="G26" s="159"/>
      <c r="H26" s="159"/>
      <c r="I26" s="159"/>
      <c r="J26" s="159"/>
      <c r="K26" s="159"/>
      <c r="L26" s="159"/>
      <c r="M26" s="159"/>
      <c r="N26" s="159"/>
      <c r="O26" s="159"/>
      <c r="Q26" s="165"/>
      <c r="R26" s="153"/>
    </row>
    <row r="27" spans="1:20" ht="15">
      <c r="A27" s="141" t="s">
        <v>153</v>
      </c>
      <c r="B27" s="142" t="str">
        <f>B11</f>
        <v>December 2012</v>
      </c>
      <c r="C27" s="143">
        <f>'Brett''s Updates'!C28</f>
        <v>146894.6399074074</v>
      </c>
      <c r="D27" s="144">
        <f>'Brett''s Updates'!H28</f>
        <v>509924.84</v>
      </c>
      <c r="E27" s="144"/>
      <c r="F27" s="214">
        <f>'Brett''s Updates'!P28</f>
        <v>570465.32999999996</v>
      </c>
      <c r="G27" s="144">
        <f>'Brett''s Updates'!Q28</f>
        <v>4816.4399999999996</v>
      </c>
      <c r="H27" s="214">
        <f>'Brett''s Updates'!R28</f>
        <v>5298.19</v>
      </c>
      <c r="I27" s="144">
        <f>'Brett''s Updates'!S28</f>
        <v>192381.02499999999</v>
      </c>
      <c r="J27" s="214">
        <f>'Brett''s Updates'!T28+'Brett''s Updates'!U28</f>
        <v>245854.814837963</v>
      </c>
      <c r="K27" s="144">
        <f>'Brett''s Updates'!V28</f>
        <v>28632.9</v>
      </c>
      <c r="L27" s="214">
        <f>'Brett''s Updates'!W28</f>
        <v>3201.49</v>
      </c>
      <c r="M27" s="214"/>
      <c r="N27" s="286">
        <f>'Brett''s Updates'!X28</f>
        <v>7823.56</v>
      </c>
      <c r="Q27" s="283">
        <v>0</v>
      </c>
      <c r="R27" s="153"/>
    </row>
    <row r="28" spans="1:20" ht="15">
      <c r="A28" s="148" t="s">
        <v>154</v>
      </c>
      <c r="B28" s="149" t="str">
        <f>B12</f>
        <v>January 2013</v>
      </c>
      <c r="C28" s="150">
        <f>'Brett''s Updates'!C29</f>
        <v>183618.29988425926</v>
      </c>
      <c r="D28" s="283">
        <f>'Brett''s Updates'!H29</f>
        <v>552706.35000000009</v>
      </c>
      <c r="E28" s="151"/>
      <c r="F28" s="145">
        <f>'Brett''s Updates'!P29</f>
        <v>585586.94999999995</v>
      </c>
      <c r="G28" s="283">
        <f>'Brett''s Updates'!Q29</f>
        <v>4904.0099999999993</v>
      </c>
      <c r="H28" s="145">
        <f>'Brett''s Updates'!R29</f>
        <v>5394.5199999999995</v>
      </c>
      <c r="I28" s="283">
        <f>'Brett''s Updates'!S29</f>
        <v>192844.99</v>
      </c>
      <c r="J28" s="145">
        <f>'Brett''s Updates'!T29+'Brett''s Updates'!U29</f>
        <v>254635.344837963</v>
      </c>
      <c r="K28" s="283">
        <f>'Brett''s Updates'!V29</f>
        <v>29934.390000000003</v>
      </c>
      <c r="L28" s="145">
        <f>'Brett''s Updates'!W29</f>
        <v>3401.58</v>
      </c>
      <c r="M28" s="215" t="s">
        <v>4</v>
      </c>
      <c r="N28" s="287">
        <f>'Brett''s Updates'!X29</f>
        <v>8029.4400000000005</v>
      </c>
      <c r="Q28" s="151">
        <v>0</v>
      </c>
      <c r="R28" s="153"/>
    </row>
    <row r="29" spans="1:20" ht="15">
      <c r="A29" s="148"/>
      <c r="B29" s="167" t="s">
        <v>142</v>
      </c>
      <c r="C29" s="150">
        <f>'Brett''s Updates'!C30</f>
        <v>220341.95986111113</v>
      </c>
      <c r="D29" s="283">
        <f>'Brett''s Updates'!H30</f>
        <v>595487.8600000001</v>
      </c>
      <c r="E29" s="151"/>
      <c r="F29" s="145">
        <f>'Brett''s Updates'!P30</f>
        <v>600708.56999999995</v>
      </c>
      <c r="G29" s="283">
        <f>'Brett''s Updates'!Q30</f>
        <v>4991.579999999999</v>
      </c>
      <c r="H29" s="145">
        <f>'Brett''s Updates'!R30</f>
        <v>5490.8499999999995</v>
      </c>
      <c r="I29" s="283">
        <f>'Brett''s Updates'!S30</f>
        <v>193308.95499999999</v>
      </c>
      <c r="J29" s="145">
        <f>'Brett''s Updates'!T30+'Brett''s Updates'!U30</f>
        <v>263415.87483796303</v>
      </c>
      <c r="K29" s="283">
        <f>'Brett''s Updates'!V30</f>
        <v>31235.880000000005</v>
      </c>
      <c r="L29" s="145">
        <f>'Brett''s Updates'!W30</f>
        <v>3601.67</v>
      </c>
      <c r="M29" s="215"/>
      <c r="N29" s="287">
        <f>'Brett''s Updates'!X30</f>
        <v>8235.32</v>
      </c>
      <c r="Q29" s="151">
        <v>0</v>
      </c>
      <c r="R29" s="153"/>
    </row>
    <row r="30" spans="1:20" ht="15">
      <c r="A30" s="148"/>
      <c r="B30" s="167" t="s">
        <v>143</v>
      </c>
      <c r="C30" s="150">
        <f>'Brett''s Updates'!C31</f>
        <v>257065.61983796299</v>
      </c>
      <c r="D30" s="283">
        <f>'Brett''s Updates'!H31</f>
        <v>638269.37000000011</v>
      </c>
      <c r="E30" s="151"/>
      <c r="F30" s="145">
        <f>'Brett''s Updates'!P31</f>
        <v>615830.18999999994</v>
      </c>
      <c r="G30" s="283">
        <f>'Brett''s Updates'!Q31</f>
        <v>5079.1499999999987</v>
      </c>
      <c r="H30" s="145">
        <f>'Brett''s Updates'!R31</f>
        <v>5587.1799999999994</v>
      </c>
      <c r="I30" s="283">
        <f>'Brett''s Updates'!S31</f>
        <v>193772.91999999998</v>
      </c>
      <c r="J30" s="145">
        <f>'Brett''s Updates'!T31+'Brett''s Updates'!U31</f>
        <v>274533.29208333342</v>
      </c>
      <c r="K30" s="283">
        <f>'Brett''s Updates'!V31</f>
        <v>32537.370000000006</v>
      </c>
      <c r="L30" s="145">
        <f>'Brett''s Updates'!W31</f>
        <v>3801.76</v>
      </c>
      <c r="M30" s="215"/>
      <c r="N30" s="287">
        <f>'Brett''s Updates'!X31</f>
        <v>8441.1999999999989</v>
      </c>
      <c r="Q30" s="151">
        <v>0</v>
      </c>
      <c r="R30" s="153"/>
    </row>
    <row r="31" spans="1:20" ht="15">
      <c r="A31" s="148"/>
      <c r="B31" s="167" t="s">
        <v>144</v>
      </c>
      <c r="C31" s="150">
        <f>'Brett''s Updates'!C32</f>
        <v>293789.27981481486</v>
      </c>
      <c r="D31" s="283">
        <f>'Brett''s Updates'!H32</f>
        <v>681050.88000000012</v>
      </c>
      <c r="E31" s="151"/>
      <c r="F31" s="145">
        <f>'Brett''s Updates'!P32</f>
        <v>630951.80999999994</v>
      </c>
      <c r="G31" s="283">
        <f>'Brett''s Updates'!Q32</f>
        <v>5166.7199999999984</v>
      </c>
      <c r="H31" s="145">
        <f>'Brett''s Updates'!R32</f>
        <v>5683.5099999999993</v>
      </c>
      <c r="I31" s="283">
        <f>'Brett''s Updates'!S32</f>
        <v>194236.88499999998</v>
      </c>
      <c r="J31" s="145">
        <f>'Brett''s Updates'!T32+'Brett''s Updates'!U32</f>
        <v>285650.82208333345</v>
      </c>
      <c r="K31" s="283">
        <f>'Brett''s Updates'!V32</f>
        <v>33838.860000000008</v>
      </c>
      <c r="L31" s="145">
        <f>'Brett''s Updates'!W32</f>
        <v>4001.8500000000004</v>
      </c>
      <c r="M31" s="215"/>
      <c r="N31" s="287">
        <f>'Brett''s Updates'!X32</f>
        <v>8647.0799999999981</v>
      </c>
      <c r="Q31" s="151">
        <v>0</v>
      </c>
      <c r="R31" s="153"/>
    </row>
    <row r="32" spans="1:20" ht="15">
      <c r="A32" s="148"/>
      <c r="B32" s="167" t="s">
        <v>145</v>
      </c>
      <c r="C32" s="150">
        <f>'Brett''s Updates'!C33</f>
        <v>330512.93979166669</v>
      </c>
      <c r="D32" s="283">
        <f>'Brett''s Updates'!H33</f>
        <v>723832.39000000013</v>
      </c>
      <c r="E32" s="151"/>
      <c r="F32" s="145">
        <f>'Brett''s Updates'!P33</f>
        <v>646073.42999999993</v>
      </c>
      <c r="G32" s="283">
        <f>'Brett''s Updates'!Q33</f>
        <v>5254.2899999999981</v>
      </c>
      <c r="H32" s="145">
        <f>'Brett''s Updates'!R33</f>
        <v>5779.8399999999992</v>
      </c>
      <c r="I32" s="283">
        <f>'Brett''s Updates'!S33</f>
        <v>194700.84999999998</v>
      </c>
      <c r="J32" s="145">
        <f>'Brett''s Updates'!T33+'Brett''s Updates'!U33</f>
        <v>296768.35208333348</v>
      </c>
      <c r="K32" s="283">
        <f>'Brett''s Updates'!V33</f>
        <v>35140.350000000006</v>
      </c>
      <c r="L32" s="145">
        <f>'Brett''s Updates'!W33</f>
        <v>4201.9400000000005</v>
      </c>
      <c r="M32" s="215"/>
      <c r="N32" s="287">
        <f>'Brett''s Updates'!X33</f>
        <v>8852.9599999999973</v>
      </c>
      <c r="Q32" s="151">
        <v>0</v>
      </c>
      <c r="R32" s="153"/>
    </row>
    <row r="33" spans="1:18" ht="15">
      <c r="A33" s="148"/>
      <c r="B33" s="167" t="s">
        <v>146</v>
      </c>
      <c r="C33" s="150">
        <f>'Brett''s Updates'!C34</f>
        <v>367236.59976851853</v>
      </c>
      <c r="D33" s="283">
        <f>'Brett''s Updates'!H34</f>
        <v>766613.90000000014</v>
      </c>
      <c r="E33" s="151"/>
      <c r="F33" s="145">
        <f>'Brett''s Updates'!P34</f>
        <v>661195.04999999993</v>
      </c>
      <c r="G33" s="283">
        <f>'Brett''s Updates'!Q34</f>
        <v>5341.8599999999979</v>
      </c>
      <c r="H33" s="145">
        <f>'Brett''s Updates'!R34</f>
        <v>5876.1699999999992</v>
      </c>
      <c r="I33" s="283">
        <f>'Brett''s Updates'!S34</f>
        <v>195164.81499999997</v>
      </c>
      <c r="J33" s="145">
        <f>'Brett''s Updates'!T34+'Brett''s Updates'!U34</f>
        <v>307885.8820833335</v>
      </c>
      <c r="K33" s="283">
        <f>'Brett''s Updates'!V34</f>
        <v>36441.840000000004</v>
      </c>
      <c r="L33" s="145">
        <f>'Brett''s Updates'!W34</f>
        <v>4402.0300000000007</v>
      </c>
      <c r="M33" s="215"/>
      <c r="N33" s="287">
        <f>'Brett''s Updates'!X34</f>
        <v>9058.8399999999965</v>
      </c>
      <c r="Q33" s="151">
        <v>0</v>
      </c>
      <c r="R33" s="153"/>
    </row>
    <row r="34" spans="1:18" ht="15">
      <c r="A34" s="148"/>
      <c r="B34" s="167" t="s">
        <v>147</v>
      </c>
      <c r="C34" s="150">
        <f>'Brett''s Updates'!C35</f>
        <v>403960.25974537036</v>
      </c>
      <c r="D34" s="283">
        <f>'Brett''s Updates'!H35</f>
        <v>809395.41000000015</v>
      </c>
      <c r="E34" s="151"/>
      <c r="F34" s="145">
        <f>'Brett''s Updates'!P35</f>
        <v>676316.66999999993</v>
      </c>
      <c r="G34" s="283">
        <f>'Brett''s Updates'!Q35</f>
        <v>5429.4299999999976</v>
      </c>
      <c r="H34" s="145">
        <f>'Brett''s Updates'!R35</f>
        <v>5972.4999999999991</v>
      </c>
      <c r="I34" s="283">
        <f>'Brett''s Updates'!S35</f>
        <v>195628.77999999997</v>
      </c>
      <c r="J34" s="145">
        <f>'Brett''s Updates'!T35+'Brett''s Updates'!U35</f>
        <v>319003.41208333353</v>
      </c>
      <c r="K34" s="283">
        <f>'Brett''s Updates'!V35</f>
        <v>37743.33</v>
      </c>
      <c r="L34" s="145">
        <f>'Brett''s Updates'!W35</f>
        <v>4602.1200000000008</v>
      </c>
      <c r="M34" s="215"/>
      <c r="N34" s="287">
        <f>'Brett''s Updates'!X35</f>
        <v>9264.7199999999957</v>
      </c>
      <c r="Q34" s="151">
        <v>0</v>
      </c>
      <c r="R34" s="153"/>
    </row>
    <row r="35" spans="1:18" ht="15">
      <c r="A35" s="148"/>
      <c r="B35" s="167" t="s">
        <v>148</v>
      </c>
      <c r="C35" s="150">
        <f>'Brett''s Updates'!C36</f>
        <v>440683.91972222226</v>
      </c>
      <c r="D35" s="283">
        <f>'Brett''s Updates'!H36</f>
        <v>852176.92000000016</v>
      </c>
      <c r="E35" s="151"/>
      <c r="F35" s="145">
        <f>'Brett''s Updates'!P36</f>
        <v>691438.28999999992</v>
      </c>
      <c r="G35" s="283">
        <f>'Brett''s Updates'!Q36</f>
        <v>5516.9999999999973</v>
      </c>
      <c r="H35" s="145">
        <f>'Brett''s Updates'!R36</f>
        <v>6068.829999999999</v>
      </c>
      <c r="I35" s="283">
        <f>'Brett''s Updates'!S36</f>
        <v>196092.74499999997</v>
      </c>
      <c r="J35" s="145">
        <f>'Brett''s Updates'!T36+'Brett''s Updates'!U36</f>
        <v>330120.94208333356</v>
      </c>
      <c r="K35" s="283">
        <f>'Brett''s Updates'!V36</f>
        <v>39044.82</v>
      </c>
      <c r="L35" s="145">
        <f>'Brett''s Updates'!W36</f>
        <v>4802.2100000000009</v>
      </c>
      <c r="M35" s="215"/>
      <c r="N35" s="287">
        <f>'Brett''s Updates'!X36</f>
        <v>9470.5999999999949</v>
      </c>
      <c r="Q35" s="151">
        <v>0</v>
      </c>
      <c r="R35" s="153"/>
    </row>
    <row r="36" spans="1:18" ht="15">
      <c r="A36" s="148"/>
      <c r="B36" s="167" t="s">
        <v>149</v>
      </c>
      <c r="C36" s="150">
        <f>'Brett''s Updates'!C37</f>
        <v>477407.57969907409</v>
      </c>
      <c r="D36" s="283">
        <f>'Brett''s Updates'!H37</f>
        <v>894958.43000000017</v>
      </c>
      <c r="E36" s="151"/>
      <c r="F36" s="145">
        <f>'Brett''s Updates'!P37</f>
        <v>706559.90999999992</v>
      </c>
      <c r="G36" s="283">
        <f>'Brett''s Updates'!Q37</f>
        <v>5604.569999999997</v>
      </c>
      <c r="H36" s="145">
        <f>'Brett''s Updates'!R37</f>
        <v>6165.1599999999989</v>
      </c>
      <c r="I36" s="283">
        <f>'Brett''s Updates'!S37</f>
        <v>196556.70999999996</v>
      </c>
      <c r="J36" s="145">
        <f>'Brett''s Updates'!T37+'Brett''s Updates'!U37</f>
        <v>341238.47208333359</v>
      </c>
      <c r="K36" s="283">
        <f>'Brett''s Updates'!V37</f>
        <v>40346.31</v>
      </c>
      <c r="L36" s="145">
        <f>'Brett''s Updates'!W37</f>
        <v>5002.3000000000011</v>
      </c>
      <c r="M36" s="215"/>
      <c r="N36" s="287">
        <f>'Brett''s Updates'!X37</f>
        <v>9676.4799999999941</v>
      </c>
      <c r="Q36" s="151">
        <v>0</v>
      </c>
      <c r="R36" s="153"/>
    </row>
    <row r="37" spans="1:18" ht="15">
      <c r="A37" s="148"/>
      <c r="B37" s="167" t="s">
        <v>150</v>
      </c>
      <c r="C37" s="150">
        <f>'Brett''s Updates'!C38</f>
        <v>514131.23967592599</v>
      </c>
      <c r="D37" s="283">
        <f>'Brett''s Updates'!H38</f>
        <v>937739.94000000018</v>
      </c>
      <c r="E37" s="151"/>
      <c r="F37" s="145">
        <f>'Brett''s Updates'!P38</f>
        <v>721681.52999999991</v>
      </c>
      <c r="G37" s="283">
        <f>'Brett''s Updates'!Q38</f>
        <v>5692.1399999999967</v>
      </c>
      <c r="H37" s="145">
        <f>'Brett''s Updates'!R38</f>
        <v>6261.4899999999989</v>
      </c>
      <c r="I37" s="283">
        <f>'Brett''s Updates'!S38</f>
        <v>197020.67499999996</v>
      </c>
      <c r="J37" s="145">
        <f>'Brett''s Updates'!T38+'Brett''s Updates'!U38</f>
        <v>352356.00208333362</v>
      </c>
      <c r="K37" s="283">
        <f>'Brett''s Updates'!V38</f>
        <v>41647.799999999996</v>
      </c>
      <c r="L37" s="145">
        <f>'Brett''s Updates'!W38</f>
        <v>5202.3900000000012</v>
      </c>
      <c r="M37" s="215"/>
      <c r="N37" s="287">
        <f>'Brett''s Updates'!X38</f>
        <v>9882.3599999999933</v>
      </c>
      <c r="Q37" s="151">
        <v>0</v>
      </c>
      <c r="R37" s="153"/>
    </row>
    <row r="38" spans="1:18" ht="15">
      <c r="A38" s="148"/>
      <c r="B38" s="167" t="s">
        <v>151</v>
      </c>
      <c r="C38" s="150">
        <f>'Brett''s Updates'!C39</f>
        <v>550854.89965277782</v>
      </c>
      <c r="D38" s="283">
        <f>'Brett''s Updates'!H39</f>
        <v>980521.45000000019</v>
      </c>
      <c r="E38" s="151"/>
      <c r="F38" s="145">
        <f>'Brett''s Updates'!P39</f>
        <v>736803.14999999991</v>
      </c>
      <c r="G38" s="283">
        <f>'Brett''s Updates'!Q39</f>
        <v>5779.7099999999964</v>
      </c>
      <c r="H38" s="145">
        <f>'Brett''s Updates'!R39</f>
        <v>6357.8199999999988</v>
      </c>
      <c r="I38" s="283">
        <f>'Brett''s Updates'!S39</f>
        <v>197484.63999999996</v>
      </c>
      <c r="J38" s="145">
        <f>'Brett''s Updates'!T39+'Brett''s Updates'!U39</f>
        <v>363473.53208333364</v>
      </c>
      <c r="K38" s="283">
        <f>'Brett''s Updates'!V39</f>
        <v>42949.289999999994</v>
      </c>
      <c r="L38" s="145">
        <f>'Brett''s Updates'!W39</f>
        <v>5402.4800000000014</v>
      </c>
      <c r="M38" s="215"/>
      <c r="N38" s="287">
        <f>'Brett''s Updates'!X39</f>
        <v>10088.239999999993</v>
      </c>
      <c r="Q38" s="151">
        <v>0</v>
      </c>
      <c r="R38" s="153"/>
    </row>
    <row r="39" spans="1:18" ht="15">
      <c r="A39" s="155"/>
      <c r="B39" s="156" t="str">
        <f>+B23</f>
        <v>December 2013</v>
      </c>
      <c r="C39" s="150">
        <f>'Brett''s Updates'!C40</f>
        <v>587578.55962962972</v>
      </c>
      <c r="D39" s="284">
        <f>'Brett''s Updates'!H40</f>
        <v>1150379.5050462964</v>
      </c>
      <c r="E39" s="151"/>
      <c r="F39" s="288">
        <f>'Brett''s Updates'!P40</f>
        <v>751924.7699999999</v>
      </c>
      <c r="G39" s="289">
        <f>'Brett''s Updates'!Q40</f>
        <v>5867.2799999999961</v>
      </c>
      <c r="H39" s="288">
        <f>'Brett''s Updates'!R40</f>
        <v>6454.1499999999987</v>
      </c>
      <c r="I39" s="289">
        <f>'Brett''s Updates'!S40</f>
        <v>197948.60499999995</v>
      </c>
      <c r="J39" s="288">
        <f>'Brett''s Updates'!T40+'Brett''s Updates'!U40</f>
        <v>374591.06208333367</v>
      </c>
      <c r="K39" s="289">
        <f>'Brett''s Updates'!V40</f>
        <v>44250.779999999992</v>
      </c>
      <c r="L39" s="288">
        <f>'Brett''s Updates'!W40</f>
        <v>5602.5700000000015</v>
      </c>
      <c r="M39" s="290"/>
      <c r="N39" s="291">
        <f>'Brett''s Updates'!X40</f>
        <v>10294.119999999992</v>
      </c>
      <c r="Q39" s="151">
        <v>0</v>
      </c>
      <c r="R39" s="153"/>
    </row>
    <row r="40" spans="1:18">
      <c r="A40" s="158"/>
      <c r="B40" s="159" t="s">
        <v>152</v>
      </c>
      <c r="C40" s="160">
        <f t="shared" ref="C40:N40" si="2">AVERAGE(C27:C39)</f>
        <v>367236.59976851847</v>
      </c>
      <c r="D40" s="264">
        <f>AVERAGE(D27:D39)</f>
        <v>776389.01884971536</v>
      </c>
      <c r="E40" s="161"/>
      <c r="F40" s="162">
        <f t="shared" si="2"/>
        <v>661195.04999999993</v>
      </c>
      <c r="G40" s="264">
        <f t="shared" si="2"/>
        <v>5341.8599999999988</v>
      </c>
      <c r="H40" s="162">
        <f t="shared" si="2"/>
        <v>5876.1699999999983</v>
      </c>
      <c r="I40" s="264">
        <f t="shared" si="2"/>
        <v>195164.81499999997</v>
      </c>
      <c r="J40" s="162">
        <f t="shared" si="2"/>
        <v>308425.21579594031</v>
      </c>
      <c r="K40" s="264">
        <f t="shared" si="2"/>
        <v>36441.839999999997</v>
      </c>
      <c r="L40" s="162">
        <f t="shared" si="2"/>
        <v>4402.0300000000007</v>
      </c>
      <c r="M40" s="162" t="s">
        <v>4</v>
      </c>
      <c r="N40" s="264">
        <f t="shared" si="2"/>
        <v>9058.8399999999965</v>
      </c>
      <c r="Q40" s="180">
        <f>AVERAGE(Q27:Q39)</f>
        <v>0</v>
      </c>
      <c r="R40" s="180">
        <v>0</v>
      </c>
    </row>
    <row r="41" spans="1:18" s="171" customFormat="1" ht="15">
      <c r="A41" s="168"/>
      <c r="B41" s="169"/>
      <c r="C41" s="170"/>
      <c r="D41" s="170"/>
      <c r="E41" s="170"/>
      <c r="F41" s="170"/>
      <c r="G41" s="170"/>
      <c r="H41" s="170"/>
      <c r="I41" s="170"/>
      <c r="J41" s="170"/>
      <c r="K41" s="170"/>
      <c r="L41" s="170"/>
      <c r="M41" s="170"/>
      <c r="N41" s="170"/>
      <c r="Q41" s="170"/>
      <c r="R41" s="153"/>
    </row>
    <row r="42" spans="1:18" ht="15">
      <c r="A42" s="158"/>
      <c r="B42" s="172"/>
      <c r="C42" s="173"/>
      <c r="D42" s="173"/>
      <c r="E42" s="173"/>
      <c r="F42" s="173"/>
      <c r="G42" s="173"/>
      <c r="H42" s="173"/>
      <c r="I42" s="173"/>
      <c r="J42" s="173"/>
      <c r="K42" s="173"/>
      <c r="L42" s="173"/>
      <c r="M42" s="173"/>
      <c r="N42" s="173"/>
      <c r="Q42" s="170"/>
      <c r="R42" s="153"/>
    </row>
    <row r="43" spans="1:18" ht="15">
      <c r="A43" s="158"/>
      <c r="B43" s="174"/>
      <c r="C43" s="172"/>
      <c r="D43" s="172"/>
      <c r="E43" s="172"/>
      <c r="F43" s="172"/>
      <c r="G43" s="172"/>
      <c r="H43" s="172"/>
      <c r="I43" s="172"/>
      <c r="J43" s="172"/>
      <c r="K43" s="172"/>
      <c r="L43" s="172"/>
      <c r="M43" s="172"/>
      <c r="N43" s="172"/>
      <c r="Q43" s="173"/>
      <c r="R43" s="153"/>
    </row>
    <row r="44" spans="1:18" ht="15">
      <c r="A44" s="141" t="s">
        <v>155</v>
      </c>
      <c r="B44" s="175" t="str">
        <f>B11</f>
        <v>December 2012</v>
      </c>
      <c r="C44" s="176">
        <f t="shared" ref="C44:C56" si="3">+C11-C27</f>
        <v>15692105.360092593</v>
      </c>
      <c r="D44" s="177">
        <f>D11-D27</f>
        <v>18750075.16</v>
      </c>
      <c r="E44" s="177">
        <f>E11-E27</f>
        <v>49297000</v>
      </c>
      <c r="F44" s="176">
        <f t="shared" ref="F44:N54" si="4">+F11-F27</f>
        <v>6247965.0899999999</v>
      </c>
      <c r="G44" s="177">
        <f t="shared" si="4"/>
        <v>33013.839999999997</v>
      </c>
      <c r="H44" s="176">
        <f t="shared" si="4"/>
        <v>36316.829999999994</v>
      </c>
      <c r="I44" s="297">
        <f>I11-I27</f>
        <v>1873959.0150000001</v>
      </c>
      <c r="J44" s="176">
        <f t="shared" ref="J44:J56" si="5">+J11-J27</f>
        <v>3547332.8351620371</v>
      </c>
      <c r="K44" s="177">
        <f t="shared" si="4"/>
        <v>449425.54</v>
      </c>
      <c r="L44" s="176">
        <f t="shared" si="4"/>
        <v>81144.189999999988</v>
      </c>
      <c r="M44" s="300"/>
      <c r="N44" s="297">
        <f t="shared" si="4"/>
        <v>81118.03</v>
      </c>
      <c r="Q44" s="312"/>
      <c r="R44" s="153"/>
    </row>
    <row r="45" spans="1:18" ht="15">
      <c r="A45" s="148" t="s">
        <v>156</v>
      </c>
      <c r="B45" s="178" t="str">
        <f>B12</f>
        <v>January 2013</v>
      </c>
      <c r="C45" s="179">
        <f t="shared" si="3"/>
        <v>15684381.70011574</v>
      </c>
      <c r="D45" s="180">
        <f t="shared" ref="D45:E56" si="6">D12-D28</f>
        <v>18707293.649999999</v>
      </c>
      <c r="E45" s="180">
        <f t="shared" si="6"/>
        <v>53318000</v>
      </c>
      <c r="F45" s="179">
        <f t="shared" si="4"/>
        <v>6232843.4699999997</v>
      </c>
      <c r="G45" s="180">
        <f t="shared" si="4"/>
        <v>32926.269999999997</v>
      </c>
      <c r="H45" s="179">
        <f t="shared" si="4"/>
        <v>36220.5</v>
      </c>
      <c r="I45" s="298">
        <f t="shared" ref="I45:I56" si="7">I12-I28</f>
        <v>1873495.01</v>
      </c>
      <c r="J45" s="179">
        <f t="shared" si="5"/>
        <v>3538552.3051620368</v>
      </c>
      <c r="K45" s="180">
        <f t="shared" si="4"/>
        <v>448124.05</v>
      </c>
      <c r="L45" s="179">
        <f t="shared" si="4"/>
        <v>80944.099999999991</v>
      </c>
      <c r="M45" s="301"/>
      <c r="N45" s="302">
        <f t="shared" si="4"/>
        <v>80912.149999999994</v>
      </c>
      <c r="Q45" s="180"/>
      <c r="R45" s="153"/>
    </row>
    <row r="46" spans="1:18" ht="15">
      <c r="A46" s="148"/>
      <c r="B46" s="167" t="s">
        <v>142</v>
      </c>
      <c r="C46" s="179">
        <f t="shared" si="3"/>
        <v>15623658.040138889</v>
      </c>
      <c r="D46" s="180">
        <f t="shared" si="6"/>
        <v>18664512.140000001</v>
      </c>
      <c r="E46" s="180">
        <f t="shared" si="6"/>
        <v>58356000</v>
      </c>
      <c r="F46" s="179">
        <f t="shared" si="4"/>
        <v>6217721.8499999996</v>
      </c>
      <c r="G46" s="180">
        <f t="shared" si="4"/>
        <v>32838.699999999997</v>
      </c>
      <c r="H46" s="179">
        <f t="shared" si="4"/>
        <v>36124.17</v>
      </c>
      <c r="I46" s="298">
        <f t="shared" si="7"/>
        <v>1873031.0449999999</v>
      </c>
      <c r="J46" s="179">
        <f t="shared" si="5"/>
        <v>3529771.775162037</v>
      </c>
      <c r="K46" s="180">
        <f t="shared" si="4"/>
        <v>446822.56</v>
      </c>
      <c r="L46" s="179">
        <f t="shared" si="4"/>
        <v>80744.009999999995</v>
      </c>
      <c r="M46" s="301"/>
      <c r="N46" s="302">
        <f t="shared" si="4"/>
        <v>80706.26999999999</v>
      </c>
      <c r="Q46" s="180"/>
      <c r="R46" s="153"/>
    </row>
    <row r="47" spans="1:18" ht="15">
      <c r="A47" s="148"/>
      <c r="B47" s="167" t="s">
        <v>143</v>
      </c>
      <c r="C47" s="179">
        <f t="shared" si="3"/>
        <v>15614934.380162038</v>
      </c>
      <c r="D47" s="180">
        <f t="shared" si="6"/>
        <v>18621730.629999999</v>
      </c>
      <c r="E47" s="180">
        <f t="shared" si="6"/>
        <v>62447000</v>
      </c>
      <c r="F47" s="179">
        <f t="shared" si="4"/>
        <v>6202600.2300000004</v>
      </c>
      <c r="G47" s="180">
        <f t="shared" si="4"/>
        <v>32751.13</v>
      </c>
      <c r="H47" s="179">
        <f t="shared" si="4"/>
        <v>36027.839999999997</v>
      </c>
      <c r="I47" s="298">
        <f t="shared" si="7"/>
        <v>1872567.08</v>
      </c>
      <c r="J47" s="179">
        <f t="shared" si="5"/>
        <v>4528189.6479166662</v>
      </c>
      <c r="K47" s="180">
        <f t="shared" si="4"/>
        <v>445521.07</v>
      </c>
      <c r="L47" s="179">
        <f t="shared" si="4"/>
        <v>80543.92</v>
      </c>
      <c r="M47" s="301"/>
      <c r="N47" s="302">
        <f t="shared" si="4"/>
        <v>80500.39</v>
      </c>
      <c r="Q47" s="180"/>
      <c r="R47" s="153"/>
    </row>
    <row r="48" spans="1:18" ht="15">
      <c r="A48" s="148"/>
      <c r="B48" s="167" t="s">
        <v>144</v>
      </c>
      <c r="C48" s="179">
        <f t="shared" si="3"/>
        <v>15583210.720185185</v>
      </c>
      <c r="D48" s="180">
        <f t="shared" si="6"/>
        <v>18578949.120000001</v>
      </c>
      <c r="E48" s="180">
        <f t="shared" si="6"/>
        <v>65653000</v>
      </c>
      <c r="F48" s="179">
        <f t="shared" si="4"/>
        <v>6187478.6100000003</v>
      </c>
      <c r="G48" s="180">
        <f t="shared" si="4"/>
        <v>32663.56</v>
      </c>
      <c r="H48" s="179">
        <f t="shared" si="4"/>
        <v>35931.509999999995</v>
      </c>
      <c r="I48" s="298">
        <f t="shared" si="7"/>
        <v>1872103.115</v>
      </c>
      <c r="J48" s="179">
        <f t="shared" si="5"/>
        <v>4517072.117916666</v>
      </c>
      <c r="K48" s="180">
        <f t="shared" si="4"/>
        <v>444219.58</v>
      </c>
      <c r="L48" s="179">
        <f t="shared" si="4"/>
        <v>80343.829999999987</v>
      </c>
      <c r="M48" s="301"/>
      <c r="N48" s="302">
        <f t="shared" si="4"/>
        <v>80294.509999999995</v>
      </c>
      <c r="Q48" s="180"/>
      <c r="R48" s="153"/>
    </row>
    <row r="49" spans="1:18" ht="15">
      <c r="A49" s="148"/>
      <c r="B49" s="167" t="s">
        <v>145</v>
      </c>
      <c r="C49" s="179">
        <f t="shared" si="3"/>
        <v>15551487.060208334</v>
      </c>
      <c r="D49" s="180">
        <f t="shared" si="6"/>
        <v>18536167.609999999</v>
      </c>
      <c r="E49" s="180">
        <f t="shared" si="6"/>
        <v>68971000</v>
      </c>
      <c r="F49" s="179">
        <f t="shared" si="4"/>
        <v>6172356.9900000002</v>
      </c>
      <c r="G49" s="180">
        <f t="shared" si="4"/>
        <v>32575.99</v>
      </c>
      <c r="H49" s="179">
        <f t="shared" si="4"/>
        <v>35835.18</v>
      </c>
      <c r="I49" s="298">
        <f t="shared" si="7"/>
        <v>1871639.15</v>
      </c>
      <c r="J49" s="179">
        <f t="shared" si="5"/>
        <v>4505954.5879166657</v>
      </c>
      <c r="K49" s="180">
        <f t="shared" si="4"/>
        <v>442918.08999999997</v>
      </c>
      <c r="L49" s="179">
        <f t="shared" si="4"/>
        <v>80143.739999999991</v>
      </c>
      <c r="M49" s="301"/>
      <c r="N49" s="302">
        <f t="shared" si="4"/>
        <v>80088.63</v>
      </c>
      <c r="Q49" s="180"/>
      <c r="R49" s="153"/>
    </row>
    <row r="50" spans="1:18" ht="15">
      <c r="A50" s="148"/>
      <c r="B50" s="167" t="s">
        <v>146</v>
      </c>
      <c r="C50" s="179">
        <f t="shared" si="3"/>
        <v>15533763.400231481</v>
      </c>
      <c r="D50" s="180">
        <f t="shared" si="6"/>
        <v>18493386.100000001</v>
      </c>
      <c r="E50" s="180">
        <f t="shared" si="6"/>
        <v>71116000</v>
      </c>
      <c r="F50" s="179">
        <f t="shared" si="4"/>
        <v>6157235.3700000001</v>
      </c>
      <c r="G50" s="180">
        <f t="shared" si="4"/>
        <v>32488.420000000002</v>
      </c>
      <c r="H50" s="179">
        <f t="shared" si="4"/>
        <v>35738.85</v>
      </c>
      <c r="I50" s="298">
        <f t="shared" si="7"/>
        <v>1871175.1850000001</v>
      </c>
      <c r="J50" s="179">
        <f t="shared" si="5"/>
        <v>4494837.0579166664</v>
      </c>
      <c r="K50" s="180">
        <f t="shared" si="4"/>
        <v>441616.6</v>
      </c>
      <c r="L50" s="179">
        <f t="shared" si="4"/>
        <v>79943.649999999994</v>
      </c>
      <c r="M50" s="301"/>
      <c r="N50" s="302">
        <f t="shared" si="4"/>
        <v>79882.75</v>
      </c>
      <c r="Q50" s="180"/>
      <c r="R50" s="153"/>
    </row>
    <row r="51" spans="1:18" ht="15">
      <c r="A51" s="148"/>
      <c r="B51" s="167" t="s">
        <v>147</v>
      </c>
      <c r="C51" s="179">
        <f t="shared" si="3"/>
        <v>15501039.740254629</v>
      </c>
      <c r="D51" s="180">
        <f t="shared" si="6"/>
        <v>18450604.59</v>
      </c>
      <c r="E51" s="180">
        <f t="shared" si="6"/>
        <v>73997000</v>
      </c>
      <c r="F51" s="179">
        <f t="shared" si="4"/>
        <v>6142113.75</v>
      </c>
      <c r="G51" s="180">
        <f t="shared" si="4"/>
        <v>32400.850000000002</v>
      </c>
      <c r="H51" s="179">
        <f t="shared" si="4"/>
        <v>35642.519999999997</v>
      </c>
      <c r="I51" s="298">
        <f t="shared" si="7"/>
        <v>1870711.22</v>
      </c>
      <c r="J51" s="179">
        <f t="shared" si="5"/>
        <v>4483719.5279166661</v>
      </c>
      <c r="K51" s="180">
        <f t="shared" si="4"/>
        <v>440315.11</v>
      </c>
      <c r="L51" s="179">
        <f t="shared" si="4"/>
        <v>79743.56</v>
      </c>
      <c r="M51" s="301"/>
      <c r="N51" s="302">
        <f t="shared" si="4"/>
        <v>79676.87</v>
      </c>
      <c r="Q51" s="180"/>
      <c r="R51" s="153"/>
    </row>
    <row r="52" spans="1:18" ht="15">
      <c r="A52" s="148"/>
      <c r="B52" s="167" t="s">
        <v>148</v>
      </c>
      <c r="C52" s="179">
        <f t="shared" si="3"/>
        <v>15467316.080277778</v>
      </c>
      <c r="D52" s="180">
        <f t="shared" si="6"/>
        <v>18407823.079999998</v>
      </c>
      <c r="E52" s="180">
        <f t="shared" si="6"/>
        <v>76961000</v>
      </c>
      <c r="F52" s="179">
        <f t="shared" si="4"/>
        <v>6126992.1299999999</v>
      </c>
      <c r="G52" s="180">
        <f t="shared" si="4"/>
        <v>32313.280000000002</v>
      </c>
      <c r="H52" s="179">
        <f t="shared" si="4"/>
        <v>35546.189999999995</v>
      </c>
      <c r="I52" s="298">
        <f t="shared" si="7"/>
        <v>1870247.2550000001</v>
      </c>
      <c r="J52" s="179">
        <f t="shared" si="5"/>
        <v>4472601.9979166659</v>
      </c>
      <c r="K52" s="180">
        <f t="shared" si="4"/>
        <v>439013.62</v>
      </c>
      <c r="L52" s="179">
        <f t="shared" si="4"/>
        <v>79543.469999999987</v>
      </c>
      <c r="M52" s="301"/>
      <c r="N52" s="302">
        <f t="shared" si="4"/>
        <v>79470.990000000005</v>
      </c>
      <c r="Q52" s="180"/>
      <c r="R52" s="153"/>
    </row>
    <row r="53" spans="1:18" ht="15">
      <c r="A53" s="148"/>
      <c r="B53" s="167" t="s">
        <v>149</v>
      </c>
      <c r="C53" s="179">
        <f t="shared" si="3"/>
        <v>15433592.420300925</v>
      </c>
      <c r="D53" s="180">
        <f t="shared" si="6"/>
        <v>18365041.57</v>
      </c>
      <c r="E53" s="180">
        <f t="shared" si="6"/>
        <v>80066000</v>
      </c>
      <c r="F53" s="179">
        <f t="shared" si="4"/>
        <v>6111870.5099999998</v>
      </c>
      <c r="G53" s="180">
        <f t="shared" si="4"/>
        <v>32225.710000000003</v>
      </c>
      <c r="H53" s="179">
        <f t="shared" si="4"/>
        <v>35449.86</v>
      </c>
      <c r="I53" s="298">
        <f t="shared" si="7"/>
        <v>1869783.29</v>
      </c>
      <c r="J53" s="179">
        <f t="shared" si="5"/>
        <v>4461484.4679166656</v>
      </c>
      <c r="K53" s="180">
        <f t="shared" si="4"/>
        <v>437712.13</v>
      </c>
      <c r="L53" s="179">
        <f t="shared" si="4"/>
        <v>79343.37999999999</v>
      </c>
      <c r="M53" s="301"/>
      <c r="N53" s="302">
        <f t="shared" si="4"/>
        <v>79265.11</v>
      </c>
      <c r="Q53" s="180"/>
      <c r="R53" s="153"/>
    </row>
    <row r="54" spans="1:18" ht="15">
      <c r="A54" s="148"/>
      <c r="B54" s="167" t="s">
        <v>150</v>
      </c>
      <c r="C54" s="179">
        <f t="shared" si="3"/>
        <v>15399868.760324074</v>
      </c>
      <c r="D54" s="180">
        <f t="shared" si="6"/>
        <v>18322260.059999999</v>
      </c>
      <c r="E54" s="180">
        <f t="shared" si="6"/>
        <v>83605000</v>
      </c>
      <c r="F54" s="179">
        <f>+F21-F37</f>
        <v>6096748.8899999997</v>
      </c>
      <c r="G54" s="180">
        <f t="shared" si="4"/>
        <v>32138.140000000003</v>
      </c>
      <c r="H54" s="179">
        <f t="shared" si="4"/>
        <v>35353.53</v>
      </c>
      <c r="I54" s="298">
        <f t="shared" si="7"/>
        <v>1869319.325</v>
      </c>
      <c r="J54" s="179">
        <f t="shared" si="5"/>
        <v>4450366.9379166663</v>
      </c>
      <c r="K54" s="180">
        <f t="shared" si="4"/>
        <v>436410.64</v>
      </c>
      <c r="L54" s="179">
        <f t="shared" si="4"/>
        <v>79143.289999999994</v>
      </c>
      <c r="M54" s="301"/>
      <c r="N54" s="302">
        <f t="shared" si="4"/>
        <v>79059.23000000001</v>
      </c>
      <c r="Q54" s="180"/>
      <c r="R54" s="153"/>
    </row>
    <row r="55" spans="1:18" ht="15">
      <c r="A55" s="148"/>
      <c r="B55" s="167" t="s">
        <v>151</v>
      </c>
      <c r="C55" s="179">
        <f t="shared" si="3"/>
        <v>15363145.100347223</v>
      </c>
      <c r="D55" s="180">
        <f t="shared" si="6"/>
        <v>18279478.550000001</v>
      </c>
      <c r="E55" s="180">
        <f t="shared" si="6"/>
        <v>86439000</v>
      </c>
      <c r="F55" s="179">
        <f t="shared" ref="F55:N56" si="8">+F22-F38</f>
        <v>6081627.2699999996</v>
      </c>
      <c r="G55" s="180">
        <f t="shared" si="8"/>
        <v>32050.570000000003</v>
      </c>
      <c r="H55" s="179">
        <f t="shared" si="8"/>
        <v>35257.199999999997</v>
      </c>
      <c r="I55" s="298">
        <f t="shared" si="7"/>
        <v>1868855.36</v>
      </c>
      <c r="J55" s="179">
        <f t="shared" si="5"/>
        <v>4439249.407916666</v>
      </c>
      <c r="K55" s="180">
        <f t="shared" si="8"/>
        <v>435109.15</v>
      </c>
      <c r="L55" s="179">
        <f t="shared" si="8"/>
        <v>78943.199999999997</v>
      </c>
      <c r="M55" s="301"/>
      <c r="N55" s="302">
        <f t="shared" si="8"/>
        <v>78853.350000000006</v>
      </c>
      <c r="Q55" s="180"/>
      <c r="R55" s="153"/>
    </row>
    <row r="56" spans="1:18" ht="15">
      <c r="A56" s="155"/>
      <c r="B56" s="181" t="str">
        <f>+B39</f>
        <v>December 2013</v>
      </c>
      <c r="C56" s="179">
        <f t="shared" si="3"/>
        <v>15326421.44037037</v>
      </c>
      <c r="D56" s="180">
        <f t="shared" si="6"/>
        <v>68266620.494953707</v>
      </c>
      <c r="E56" s="180">
        <f t="shared" si="6"/>
        <v>38720000</v>
      </c>
      <c r="F56" s="179">
        <f t="shared" si="8"/>
        <v>6066505.6500000004</v>
      </c>
      <c r="G56" s="180">
        <f t="shared" si="8"/>
        <v>31963.000000000004</v>
      </c>
      <c r="H56" s="179">
        <f t="shared" si="8"/>
        <v>35160.869999999995</v>
      </c>
      <c r="I56" s="299">
        <f t="shared" si="7"/>
        <v>1868391.395</v>
      </c>
      <c r="J56" s="179">
        <f t="shared" si="5"/>
        <v>4428131.8779166657</v>
      </c>
      <c r="K56" s="180">
        <f t="shared" si="8"/>
        <v>433807.66000000003</v>
      </c>
      <c r="L56" s="179">
        <f t="shared" si="8"/>
        <v>78743.109999999986</v>
      </c>
      <c r="M56" s="303"/>
      <c r="N56" s="304">
        <f t="shared" si="8"/>
        <v>78647.47</v>
      </c>
      <c r="Q56" s="180"/>
      <c r="R56" s="153"/>
    </row>
    <row r="57" spans="1:18" ht="15">
      <c r="A57" s="158"/>
      <c r="B57" s="159" t="s">
        <v>152</v>
      </c>
      <c r="C57" s="160">
        <f>AVERAGE(C44:C56)</f>
        <v>15521148.015616097</v>
      </c>
      <c r="D57" s="161">
        <f>AVERAGE(D44:D56)</f>
        <v>22341841.750381052</v>
      </c>
      <c r="E57" s="161">
        <f>AVERAGE(E44:E56)</f>
        <v>66842000</v>
      </c>
      <c r="F57" s="160">
        <f t="shared" ref="F57:N57" si="9">AVERAGE(F44:F56)</f>
        <v>6157235.3699999992</v>
      </c>
      <c r="G57" s="161">
        <f t="shared" si="9"/>
        <v>32488.420000000002</v>
      </c>
      <c r="H57" s="160">
        <f t="shared" si="9"/>
        <v>35738.85</v>
      </c>
      <c r="I57" s="161">
        <f t="shared" si="9"/>
        <v>1871175.1880769231</v>
      </c>
      <c r="J57" s="160">
        <f t="shared" si="9"/>
        <v>4261328.0418963665</v>
      </c>
      <c r="K57" s="161">
        <f t="shared" si="9"/>
        <v>441616.6</v>
      </c>
      <c r="L57" s="160">
        <f t="shared" si="9"/>
        <v>79943.649999999994</v>
      </c>
      <c r="M57" s="160"/>
      <c r="N57" s="161">
        <f t="shared" si="9"/>
        <v>79882.749999999985</v>
      </c>
      <c r="Q57" s="180"/>
      <c r="R57" s="153"/>
    </row>
    <row r="58" spans="1:18">
      <c r="A58" s="158"/>
      <c r="B58" s="172"/>
      <c r="C58" s="182"/>
      <c r="D58" s="182"/>
      <c r="E58" s="182"/>
      <c r="F58" s="182"/>
      <c r="G58" s="182"/>
      <c r="H58" s="182"/>
      <c r="I58" s="182"/>
      <c r="J58" s="182"/>
      <c r="K58" s="182"/>
      <c r="L58" s="182"/>
      <c r="M58" s="182"/>
      <c r="N58" s="182"/>
      <c r="Q58" s="182"/>
      <c r="R58" s="313"/>
    </row>
    <row r="59" spans="1:18">
      <c r="A59" s="158"/>
      <c r="B59" s="183"/>
      <c r="C59" s="184"/>
      <c r="D59" s="184"/>
      <c r="E59" s="184"/>
      <c r="F59" s="184"/>
      <c r="G59" s="184"/>
      <c r="H59" s="184"/>
      <c r="I59" s="184"/>
      <c r="J59" s="184"/>
      <c r="K59" s="184"/>
      <c r="L59" s="184"/>
      <c r="M59" s="184"/>
      <c r="N59" s="184"/>
      <c r="Q59" s="314"/>
      <c r="R59" s="313"/>
    </row>
    <row r="60" spans="1:18">
      <c r="A60" s="185" t="s">
        <v>157</v>
      </c>
      <c r="B60" s="186" t="s">
        <v>39</v>
      </c>
      <c r="C60" s="187">
        <f>C39-C27</f>
        <v>440683.91972222232</v>
      </c>
      <c r="D60" s="188">
        <f>D39-D27</f>
        <v>640454.66504629632</v>
      </c>
      <c r="E60" s="188"/>
      <c r="F60" s="189">
        <f t="shared" ref="F60:N60" si="10">F39-F27</f>
        <v>181459.43999999994</v>
      </c>
      <c r="G60" s="188">
        <f t="shared" si="10"/>
        <v>1050.8399999999965</v>
      </c>
      <c r="H60" s="189">
        <f t="shared" si="10"/>
        <v>1155.9599999999991</v>
      </c>
      <c r="I60" s="188">
        <f t="shared" si="10"/>
        <v>5567.5799999999581</v>
      </c>
      <c r="J60" s="189">
        <f>J39-J27</f>
        <v>128736.24724537067</v>
      </c>
      <c r="K60" s="188">
        <f t="shared" si="10"/>
        <v>15617.87999999999</v>
      </c>
      <c r="L60" s="189">
        <f t="shared" si="10"/>
        <v>2401.0800000000017</v>
      </c>
      <c r="M60" s="189"/>
      <c r="N60" s="190">
        <f t="shared" si="10"/>
        <v>2470.5599999999913</v>
      </c>
      <c r="Q60" s="314"/>
      <c r="R60" s="313"/>
    </row>
    <row r="61" spans="1:18">
      <c r="A61" s="155" t="s">
        <v>158</v>
      </c>
      <c r="B61" s="191" t="s">
        <v>159</v>
      </c>
      <c r="C61" s="150">
        <v>0</v>
      </c>
      <c r="D61" s="151">
        <v>0</v>
      </c>
      <c r="E61" s="151"/>
      <c r="F61" s="192">
        <v>0</v>
      </c>
      <c r="G61" s="193">
        <v>0</v>
      </c>
      <c r="H61" s="192">
        <v>0</v>
      </c>
      <c r="I61" s="193">
        <v>0</v>
      </c>
      <c r="J61" s="192">
        <v>0</v>
      </c>
      <c r="K61" s="193">
        <v>0</v>
      </c>
      <c r="L61" s="192">
        <v>0</v>
      </c>
      <c r="M61" s="192"/>
      <c r="N61" s="194">
        <v>0</v>
      </c>
      <c r="Q61" s="314"/>
      <c r="R61" s="313"/>
    </row>
    <row r="62" spans="1:18">
      <c r="A62" s="127"/>
      <c r="B62" s="159" t="s">
        <v>160</v>
      </c>
      <c r="C62" s="160">
        <f>+C60+C61</f>
        <v>440683.91972222232</v>
      </c>
      <c r="D62" s="161">
        <f>+D60+D61</f>
        <v>640454.66504629632</v>
      </c>
      <c r="E62" s="161"/>
      <c r="F62" s="160">
        <f t="shared" ref="F62:N62" si="11">+F60+F61</f>
        <v>181459.43999999994</v>
      </c>
      <c r="G62" s="161">
        <f t="shared" si="11"/>
        <v>1050.8399999999965</v>
      </c>
      <c r="H62" s="160">
        <f t="shared" si="11"/>
        <v>1155.9599999999991</v>
      </c>
      <c r="I62" s="161">
        <f t="shared" si="11"/>
        <v>5567.5799999999581</v>
      </c>
      <c r="J62" s="160">
        <f t="shared" si="11"/>
        <v>128736.24724537067</v>
      </c>
      <c r="K62" s="161">
        <f t="shared" si="11"/>
        <v>15617.87999999999</v>
      </c>
      <c r="L62" s="160">
        <f t="shared" si="11"/>
        <v>2401.0800000000017</v>
      </c>
      <c r="M62" s="160"/>
      <c r="N62" s="161">
        <f t="shared" si="11"/>
        <v>2470.5599999999913</v>
      </c>
      <c r="Q62" s="314"/>
      <c r="R62" s="313"/>
    </row>
    <row r="63" spans="1:18">
      <c r="F63" s="195"/>
      <c r="H63" s="171"/>
      <c r="Q63" s="314"/>
      <c r="R63" s="313"/>
    </row>
    <row r="64" spans="1:18">
      <c r="A64" s="196" t="s">
        <v>4</v>
      </c>
      <c r="Q64" s="314"/>
      <c r="R64" s="313"/>
    </row>
    <row r="65" spans="1:18">
      <c r="A65" s="133" t="s">
        <v>4</v>
      </c>
      <c r="Q65" s="314"/>
      <c r="R65" s="313"/>
    </row>
    <row r="66" spans="1:18">
      <c r="Q66" s="314"/>
      <c r="R66" s="313"/>
    </row>
    <row r="67" spans="1:18">
      <c r="Q67" s="314"/>
      <c r="R67" s="313"/>
    </row>
  </sheetData>
  <dataValidations count="1">
    <dataValidation type="list" allowBlank="1" showInputMessage="1" showErrorMessage="1" sqref="Q10:R10 C10:N10">
      <formula1>$O$6:$O$7</formula1>
    </dataValidation>
  </dataValidations>
  <pageMargins left="0.25" right="0.25" top="0.51" bottom="0.34" header="0.28000000000000003" footer="0.17"/>
  <pageSetup scale="61"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40"/>
  <sheetViews>
    <sheetView showGridLines="0" zoomScaleNormal="100" workbookViewId="0">
      <selection activeCell="B15" sqref="B15"/>
    </sheetView>
  </sheetViews>
  <sheetFormatPr defaultRowHeight="12.75"/>
  <cols>
    <col min="1" max="1" width="8.88671875" style="128"/>
    <col min="2" max="2" width="8.77734375" style="128" bestFit="1" customWidth="1"/>
    <col min="3" max="3" width="64.109375" style="128" customWidth="1"/>
    <col min="4" max="16384" width="8.88671875" style="128"/>
  </cols>
  <sheetData>
    <row r="1" spans="1:3">
      <c r="A1" s="196" t="s">
        <v>161</v>
      </c>
    </row>
    <row r="3" spans="1:3" ht="25.5">
      <c r="A3" s="197" t="s">
        <v>127</v>
      </c>
      <c r="B3" s="198" t="s">
        <v>162</v>
      </c>
      <c r="C3" s="197" t="s">
        <v>163</v>
      </c>
    </row>
    <row r="4" spans="1:3">
      <c r="A4" s="199">
        <v>279</v>
      </c>
      <c r="B4" s="200">
        <v>40549</v>
      </c>
      <c r="C4" s="201" t="s">
        <v>164</v>
      </c>
    </row>
    <row r="5" spans="1:3">
      <c r="A5" s="202">
        <v>286</v>
      </c>
      <c r="B5" s="203">
        <v>40549</v>
      </c>
      <c r="C5" s="202" t="s">
        <v>165</v>
      </c>
    </row>
    <row r="6" spans="1:3">
      <c r="A6" s="202">
        <v>1022</v>
      </c>
      <c r="B6" s="203">
        <v>40549</v>
      </c>
      <c r="C6" s="202" t="s">
        <v>166</v>
      </c>
    </row>
    <row r="7" spans="1:3">
      <c r="A7" s="202">
        <v>1471</v>
      </c>
      <c r="B7" s="203">
        <v>40549</v>
      </c>
      <c r="C7" s="202" t="s">
        <v>167</v>
      </c>
    </row>
    <row r="8" spans="1:3">
      <c r="A8" s="202">
        <v>1472</v>
      </c>
      <c r="B8" s="203">
        <v>40549</v>
      </c>
      <c r="C8" s="202" t="s">
        <v>168</v>
      </c>
    </row>
    <row r="9" spans="1:3">
      <c r="A9" s="204">
        <v>1542</v>
      </c>
      <c r="B9" s="203">
        <v>40549</v>
      </c>
      <c r="C9" s="202" t="s">
        <v>169</v>
      </c>
    </row>
    <row r="10" spans="1:3">
      <c r="A10" s="202">
        <v>2097</v>
      </c>
      <c r="B10" s="203">
        <v>40549</v>
      </c>
      <c r="C10" s="202" t="s">
        <v>170</v>
      </c>
    </row>
    <row r="11" spans="1:3">
      <c r="A11" s="202">
        <v>2562</v>
      </c>
      <c r="B11" s="203">
        <v>40549</v>
      </c>
      <c r="C11" s="202" t="s">
        <v>171</v>
      </c>
    </row>
    <row r="12" spans="1:3">
      <c r="A12" s="202">
        <v>3104</v>
      </c>
      <c r="B12" s="203">
        <v>40549</v>
      </c>
      <c r="C12" s="202" t="s">
        <v>172</v>
      </c>
    </row>
    <row r="13" spans="1:3">
      <c r="A13" s="202">
        <v>3105</v>
      </c>
      <c r="B13" s="203">
        <v>40549</v>
      </c>
      <c r="C13" s="202" t="s">
        <v>173</v>
      </c>
    </row>
    <row r="14" spans="1:3">
      <c r="A14" s="218">
        <v>3106</v>
      </c>
      <c r="B14" s="203">
        <v>40549</v>
      </c>
      <c r="C14" s="219" t="s">
        <v>195</v>
      </c>
    </row>
    <row r="15" spans="1:3">
      <c r="A15" s="202"/>
      <c r="B15" s="202"/>
      <c r="C15" s="202"/>
    </row>
    <row r="16" spans="1:3">
      <c r="A16" s="202"/>
      <c r="B16" s="202"/>
      <c r="C16" s="202"/>
    </row>
    <row r="17" spans="1:3">
      <c r="A17" s="202"/>
      <c r="B17" s="202"/>
      <c r="C17" s="202"/>
    </row>
    <row r="18" spans="1:3">
      <c r="A18" s="202"/>
      <c r="B18" s="202"/>
      <c r="C18" s="202"/>
    </row>
    <row r="19" spans="1:3">
      <c r="A19" s="202"/>
      <c r="B19" s="202"/>
      <c r="C19" s="202"/>
    </row>
    <row r="20" spans="1:3">
      <c r="A20" s="202"/>
      <c r="B20" s="202"/>
      <c r="C20" s="202"/>
    </row>
    <row r="21" spans="1:3">
      <c r="A21" s="202"/>
      <c r="B21" s="202"/>
      <c r="C21" s="202"/>
    </row>
    <row r="22" spans="1:3">
      <c r="A22" s="202"/>
      <c r="B22" s="202"/>
      <c r="C22" s="202"/>
    </row>
    <row r="23" spans="1:3">
      <c r="A23" s="202"/>
      <c r="B23" s="202"/>
      <c r="C23" s="202"/>
    </row>
    <row r="24" spans="1:3">
      <c r="A24" s="202"/>
      <c r="B24" s="202"/>
      <c r="C24" s="202"/>
    </row>
    <row r="25" spans="1:3">
      <c r="A25" s="202"/>
      <c r="B25" s="202"/>
      <c r="C25" s="202"/>
    </row>
    <row r="26" spans="1:3">
      <c r="A26" s="202"/>
      <c r="B26" s="202"/>
      <c r="C26" s="202"/>
    </row>
    <row r="27" spans="1:3">
      <c r="A27" s="202"/>
      <c r="B27" s="202"/>
      <c r="C27" s="202"/>
    </row>
    <row r="28" spans="1:3">
      <c r="A28" s="202"/>
      <c r="B28" s="202"/>
      <c r="C28" s="202"/>
    </row>
    <row r="29" spans="1:3">
      <c r="A29" s="202"/>
      <c r="B29" s="202"/>
      <c r="C29" s="202"/>
    </row>
    <row r="30" spans="1:3">
      <c r="A30" s="202"/>
      <c r="B30" s="202"/>
      <c r="C30" s="202"/>
    </row>
    <row r="31" spans="1:3">
      <c r="A31" s="202"/>
      <c r="B31" s="202"/>
      <c r="C31" s="202"/>
    </row>
    <row r="32" spans="1:3">
      <c r="A32" s="202"/>
      <c r="B32" s="202"/>
      <c r="C32" s="202"/>
    </row>
    <row r="33" spans="1:3">
      <c r="A33" s="202"/>
      <c r="B33" s="202"/>
      <c r="C33" s="202"/>
    </row>
    <row r="34" spans="1:3">
      <c r="A34" s="202"/>
      <c r="B34" s="202"/>
      <c r="C34" s="202"/>
    </row>
    <row r="35" spans="1:3">
      <c r="A35" s="202"/>
      <c r="B35" s="202"/>
      <c r="C35" s="202"/>
    </row>
    <row r="36" spans="1:3">
      <c r="A36" s="202"/>
      <c r="B36" s="202"/>
      <c r="C36" s="202"/>
    </row>
    <row r="37" spans="1:3">
      <c r="A37" s="202"/>
      <c r="B37" s="202"/>
      <c r="C37" s="202"/>
    </row>
    <row r="38" spans="1:3">
      <c r="A38" s="202"/>
      <c r="B38" s="202"/>
      <c r="C38" s="202"/>
    </row>
    <row r="39" spans="1:3">
      <c r="A39" s="202"/>
      <c r="B39" s="202"/>
      <c r="C39" s="202"/>
    </row>
    <row r="40" spans="1:3">
      <c r="A40" s="202"/>
      <c r="B40" s="202"/>
      <c r="C40" s="202"/>
    </row>
  </sheetData>
  <pageMargins left="0.7" right="0.7" top="0.75" bottom="0.75" header="0.3" footer="0.3"/>
  <pageSetup scale="89"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B64"/>
  <sheetViews>
    <sheetView topLeftCell="B1" workbookViewId="0">
      <pane ySplit="11" topLeftCell="A19" activePane="bottomLeft" state="frozen"/>
      <selection activeCell="AA8" sqref="AA8"/>
      <selection pane="bottomLeft" activeCell="C28" sqref="C28:C40"/>
    </sheetView>
  </sheetViews>
  <sheetFormatPr defaultRowHeight="15" outlineLevelRow="2" outlineLevelCol="1"/>
  <cols>
    <col min="1" max="1" width="16.5546875" style="223" customWidth="1"/>
    <col min="2" max="2" width="25.5546875" style="223" customWidth="1"/>
    <col min="3" max="3" width="10" style="223" customWidth="1"/>
    <col min="4" max="4" width="11.88671875" style="221" hidden="1" customWidth="1" outlineLevel="1"/>
    <col min="5" max="5" width="12.44140625" style="221" hidden="1" customWidth="1" outlineLevel="1"/>
    <col min="6" max="6" width="13.5546875" style="221" hidden="1" customWidth="1" outlineLevel="1"/>
    <col min="7" max="7" width="12.44140625" style="221" hidden="1" customWidth="1" outlineLevel="1"/>
    <col min="8" max="8" width="10.109375" style="223" customWidth="1" collapsed="1"/>
    <col min="9" max="9" width="8.88671875" style="222" hidden="1" customWidth="1" outlineLevel="1"/>
    <col min="10" max="10" width="13.6640625" style="222" hidden="1" customWidth="1" outlineLevel="1"/>
    <col min="11" max="12" width="12.44140625" style="222" hidden="1" customWidth="1" outlineLevel="1"/>
    <col min="13" max="14" width="13.5546875" style="222" hidden="1" customWidth="1" outlineLevel="1"/>
    <col min="15" max="15" width="8.88671875" style="222" hidden="1" customWidth="1" outlineLevel="1"/>
    <col min="16" max="16" width="11.109375" style="223" customWidth="1" collapsed="1"/>
    <col min="17" max="18" width="8.5546875" style="223" customWidth="1"/>
    <col min="19" max="19" width="9" style="223" customWidth="1"/>
    <col min="20" max="21" width="9.21875" style="223" customWidth="1"/>
    <col min="22" max="23" width="8.5546875" style="223" customWidth="1"/>
    <col min="24" max="24" width="9" style="223" customWidth="1"/>
    <col min="25" max="25" width="7.109375" style="223" hidden="1" customWidth="1"/>
    <col min="26" max="26" width="8.77734375" style="223" hidden="1" customWidth="1"/>
    <col min="27" max="27" width="8.88671875" style="223"/>
    <col min="28" max="28" width="9.5546875" style="223" bestFit="1" customWidth="1"/>
    <col min="29" max="268" width="8.88671875" style="223"/>
    <col min="269" max="269" width="16.5546875" style="223" customWidth="1"/>
    <col min="270" max="270" width="25.5546875" style="223" customWidth="1"/>
    <col min="271" max="271" width="10" style="223" customWidth="1"/>
    <col min="272" max="272" width="10.109375" style="223" customWidth="1"/>
    <col min="273" max="273" width="11.109375" style="223" customWidth="1"/>
    <col min="274" max="275" width="8.5546875" style="223" customWidth="1"/>
    <col min="276" max="276" width="9" style="223" customWidth="1"/>
    <col min="277" max="277" width="9.21875" style="223" customWidth="1"/>
    <col min="278" max="279" width="8.5546875" style="223" customWidth="1"/>
    <col min="280" max="280" width="9" style="223" customWidth="1"/>
    <col min="281" max="281" width="0" style="223" hidden="1" customWidth="1"/>
    <col min="282" max="282" width="8.77734375" style="223" bestFit="1" customWidth="1"/>
    <col min="283" max="524" width="8.88671875" style="223"/>
    <col min="525" max="525" width="16.5546875" style="223" customWidth="1"/>
    <col min="526" max="526" width="25.5546875" style="223" customWidth="1"/>
    <col min="527" max="527" width="10" style="223" customWidth="1"/>
    <col min="528" max="528" width="10.109375" style="223" customWidth="1"/>
    <col min="529" max="529" width="11.109375" style="223" customWidth="1"/>
    <col min="530" max="531" width="8.5546875" style="223" customWidth="1"/>
    <col min="532" max="532" width="9" style="223" customWidth="1"/>
    <col min="533" max="533" width="9.21875" style="223" customWidth="1"/>
    <col min="534" max="535" width="8.5546875" style="223" customWidth="1"/>
    <col min="536" max="536" width="9" style="223" customWidth="1"/>
    <col min="537" max="537" width="0" style="223" hidden="1" customWidth="1"/>
    <col min="538" max="538" width="8.77734375" style="223" bestFit="1" customWidth="1"/>
    <col min="539" max="780" width="8.88671875" style="223"/>
    <col min="781" max="781" width="16.5546875" style="223" customWidth="1"/>
    <col min="782" max="782" width="25.5546875" style="223" customWidth="1"/>
    <col min="783" max="783" width="10" style="223" customWidth="1"/>
    <col min="784" max="784" width="10.109375" style="223" customWidth="1"/>
    <col min="785" max="785" width="11.109375" style="223" customWidth="1"/>
    <col min="786" max="787" width="8.5546875" style="223" customWidth="1"/>
    <col min="788" max="788" width="9" style="223" customWidth="1"/>
    <col min="789" max="789" width="9.21875" style="223" customWidth="1"/>
    <col min="790" max="791" width="8.5546875" style="223" customWidth="1"/>
    <col min="792" max="792" width="9" style="223" customWidth="1"/>
    <col min="793" max="793" width="0" style="223" hidden="1" customWidth="1"/>
    <col min="794" max="794" width="8.77734375" style="223" bestFit="1" customWidth="1"/>
    <col min="795" max="1036" width="8.88671875" style="223"/>
    <col min="1037" max="1037" width="16.5546875" style="223" customWidth="1"/>
    <col min="1038" max="1038" width="25.5546875" style="223" customWidth="1"/>
    <col min="1039" max="1039" width="10" style="223" customWidth="1"/>
    <col min="1040" max="1040" width="10.109375" style="223" customWidth="1"/>
    <col min="1041" max="1041" width="11.109375" style="223" customWidth="1"/>
    <col min="1042" max="1043" width="8.5546875" style="223" customWidth="1"/>
    <col min="1044" max="1044" width="9" style="223" customWidth="1"/>
    <col min="1045" max="1045" width="9.21875" style="223" customWidth="1"/>
    <col min="1046" max="1047" width="8.5546875" style="223" customWidth="1"/>
    <col min="1048" max="1048" width="9" style="223" customWidth="1"/>
    <col min="1049" max="1049" width="0" style="223" hidden="1" customWidth="1"/>
    <col min="1050" max="1050" width="8.77734375" style="223" bestFit="1" customWidth="1"/>
    <col min="1051" max="1292" width="8.88671875" style="223"/>
    <col min="1293" max="1293" width="16.5546875" style="223" customWidth="1"/>
    <col min="1294" max="1294" width="25.5546875" style="223" customWidth="1"/>
    <col min="1295" max="1295" width="10" style="223" customWidth="1"/>
    <col min="1296" max="1296" width="10.109375" style="223" customWidth="1"/>
    <col min="1297" max="1297" width="11.109375" style="223" customWidth="1"/>
    <col min="1298" max="1299" width="8.5546875" style="223" customWidth="1"/>
    <col min="1300" max="1300" width="9" style="223" customWidth="1"/>
    <col min="1301" max="1301" width="9.21875" style="223" customWidth="1"/>
    <col min="1302" max="1303" width="8.5546875" style="223" customWidth="1"/>
    <col min="1304" max="1304" width="9" style="223" customWidth="1"/>
    <col min="1305" max="1305" width="0" style="223" hidden="1" customWidth="1"/>
    <col min="1306" max="1306" width="8.77734375" style="223" bestFit="1" customWidth="1"/>
    <col min="1307" max="1548" width="8.88671875" style="223"/>
    <col min="1549" max="1549" width="16.5546875" style="223" customWidth="1"/>
    <col min="1550" max="1550" width="25.5546875" style="223" customWidth="1"/>
    <col min="1551" max="1551" width="10" style="223" customWidth="1"/>
    <col min="1552" max="1552" width="10.109375" style="223" customWidth="1"/>
    <col min="1553" max="1553" width="11.109375" style="223" customWidth="1"/>
    <col min="1554" max="1555" width="8.5546875" style="223" customWidth="1"/>
    <col min="1556" max="1556" width="9" style="223" customWidth="1"/>
    <col min="1557" max="1557" width="9.21875" style="223" customWidth="1"/>
    <col min="1558" max="1559" width="8.5546875" style="223" customWidth="1"/>
    <col min="1560" max="1560" width="9" style="223" customWidth="1"/>
    <col min="1561" max="1561" width="0" style="223" hidden="1" customWidth="1"/>
    <col min="1562" max="1562" width="8.77734375" style="223" bestFit="1" customWidth="1"/>
    <col min="1563" max="1804" width="8.88671875" style="223"/>
    <col min="1805" max="1805" width="16.5546875" style="223" customWidth="1"/>
    <col min="1806" max="1806" width="25.5546875" style="223" customWidth="1"/>
    <col min="1807" max="1807" width="10" style="223" customWidth="1"/>
    <col min="1808" max="1808" width="10.109375" style="223" customWidth="1"/>
    <col min="1809" max="1809" width="11.109375" style="223" customWidth="1"/>
    <col min="1810" max="1811" width="8.5546875" style="223" customWidth="1"/>
    <col min="1812" max="1812" width="9" style="223" customWidth="1"/>
    <col min="1813" max="1813" width="9.21875" style="223" customWidth="1"/>
    <col min="1814" max="1815" width="8.5546875" style="223" customWidth="1"/>
    <col min="1816" max="1816" width="9" style="223" customWidth="1"/>
    <col min="1817" max="1817" width="0" style="223" hidden="1" customWidth="1"/>
    <col min="1818" max="1818" width="8.77734375" style="223" bestFit="1" customWidth="1"/>
    <col min="1819" max="2060" width="8.88671875" style="223"/>
    <col min="2061" max="2061" width="16.5546875" style="223" customWidth="1"/>
    <col min="2062" max="2062" width="25.5546875" style="223" customWidth="1"/>
    <col min="2063" max="2063" width="10" style="223" customWidth="1"/>
    <col min="2064" max="2064" width="10.109375" style="223" customWidth="1"/>
    <col min="2065" max="2065" width="11.109375" style="223" customWidth="1"/>
    <col min="2066" max="2067" width="8.5546875" style="223" customWidth="1"/>
    <col min="2068" max="2068" width="9" style="223" customWidth="1"/>
    <col min="2069" max="2069" width="9.21875" style="223" customWidth="1"/>
    <col min="2070" max="2071" width="8.5546875" style="223" customWidth="1"/>
    <col min="2072" max="2072" width="9" style="223" customWidth="1"/>
    <col min="2073" max="2073" width="0" style="223" hidden="1" customWidth="1"/>
    <col min="2074" max="2074" width="8.77734375" style="223" bestFit="1" customWidth="1"/>
    <col min="2075" max="2316" width="8.88671875" style="223"/>
    <col min="2317" max="2317" width="16.5546875" style="223" customWidth="1"/>
    <col min="2318" max="2318" width="25.5546875" style="223" customWidth="1"/>
    <col min="2319" max="2319" width="10" style="223" customWidth="1"/>
    <col min="2320" max="2320" width="10.109375" style="223" customWidth="1"/>
    <col min="2321" max="2321" width="11.109375" style="223" customWidth="1"/>
    <col min="2322" max="2323" width="8.5546875" style="223" customWidth="1"/>
    <col min="2324" max="2324" width="9" style="223" customWidth="1"/>
    <col min="2325" max="2325" width="9.21875" style="223" customWidth="1"/>
    <col min="2326" max="2327" width="8.5546875" style="223" customWidth="1"/>
    <col min="2328" max="2328" width="9" style="223" customWidth="1"/>
    <col min="2329" max="2329" width="0" style="223" hidden="1" customWidth="1"/>
    <col min="2330" max="2330" width="8.77734375" style="223" bestFit="1" customWidth="1"/>
    <col min="2331" max="2572" width="8.88671875" style="223"/>
    <col min="2573" max="2573" width="16.5546875" style="223" customWidth="1"/>
    <col min="2574" max="2574" width="25.5546875" style="223" customWidth="1"/>
    <col min="2575" max="2575" width="10" style="223" customWidth="1"/>
    <col min="2576" max="2576" width="10.109375" style="223" customWidth="1"/>
    <col min="2577" max="2577" width="11.109375" style="223" customWidth="1"/>
    <col min="2578" max="2579" width="8.5546875" style="223" customWidth="1"/>
    <col min="2580" max="2580" width="9" style="223" customWidth="1"/>
    <col min="2581" max="2581" width="9.21875" style="223" customWidth="1"/>
    <col min="2582" max="2583" width="8.5546875" style="223" customWidth="1"/>
    <col min="2584" max="2584" width="9" style="223" customWidth="1"/>
    <col min="2585" max="2585" width="0" style="223" hidden="1" customWidth="1"/>
    <col min="2586" max="2586" width="8.77734375" style="223" bestFit="1" customWidth="1"/>
    <col min="2587" max="2828" width="8.88671875" style="223"/>
    <col min="2829" max="2829" width="16.5546875" style="223" customWidth="1"/>
    <col min="2830" max="2830" width="25.5546875" style="223" customWidth="1"/>
    <col min="2831" max="2831" width="10" style="223" customWidth="1"/>
    <col min="2832" max="2832" width="10.109375" style="223" customWidth="1"/>
    <col min="2833" max="2833" width="11.109375" style="223" customWidth="1"/>
    <col min="2834" max="2835" width="8.5546875" style="223" customWidth="1"/>
    <col min="2836" max="2836" width="9" style="223" customWidth="1"/>
    <col min="2837" max="2837" width="9.21875" style="223" customWidth="1"/>
    <col min="2838" max="2839" width="8.5546875" style="223" customWidth="1"/>
    <col min="2840" max="2840" width="9" style="223" customWidth="1"/>
    <col min="2841" max="2841" width="0" style="223" hidden="1" customWidth="1"/>
    <col min="2842" max="2842" width="8.77734375" style="223" bestFit="1" customWidth="1"/>
    <col min="2843" max="3084" width="8.88671875" style="223"/>
    <col min="3085" max="3085" width="16.5546875" style="223" customWidth="1"/>
    <col min="3086" max="3086" width="25.5546875" style="223" customWidth="1"/>
    <col min="3087" max="3087" width="10" style="223" customWidth="1"/>
    <col min="3088" max="3088" width="10.109375" style="223" customWidth="1"/>
    <col min="3089" max="3089" width="11.109375" style="223" customWidth="1"/>
    <col min="3090" max="3091" width="8.5546875" style="223" customWidth="1"/>
    <col min="3092" max="3092" width="9" style="223" customWidth="1"/>
    <col min="3093" max="3093" width="9.21875" style="223" customWidth="1"/>
    <col min="3094" max="3095" width="8.5546875" style="223" customWidth="1"/>
    <col min="3096" max="3096" width="9" style="223" customWidth="1"/>
    <col min="3097" max="3097" width="0" style="223" hidden="1" customWidth="1"/>
    <col min="3098" max="3098" width="8.77734375" style="223" bestFit="1" customWidth="1"/>
    <col min="3099" max="3340" width="8.88671875" style="223"/>
    <col min="3341" max="3341" width="16.5546875" style="223" customWidth="1"/>
    <col min="3342" max="3342" width="25.5546875" style="223" customWidth="1"/>
    <col min="3343" max="3343" width="10" style="223" customWidth="1"/>
    <col min="3344" max="3344" width="10.109375" style="223" customWidth="1"/>
    <col min="3345" max="3345" width="11.109375" style="223" customWidth="1"/>
    <col min="3346" max="3347" width="8.5546875" style="223" customWidth="1"/>
    <col min="3348" max="3348" width="9" style="223" customWidth="1"/>
    <col min="3349" max="3349" width="9.21875" style="223" customWidth="1"/>
    <col min="3350" max="3351" width="8.5546875" style="223" customWidth="1"/>
    <col min="3352" max="3352" width="9" style="223" customWidth="1"/>
    <col min="3353" max="3353" width="0" style="223" hidden="1" customWidth="1"/>
    <col min="3354" max="3354" width="8.77734375" style="223" bestFit="1" customWidth="1"/>
    <col min="3355" max="3596" width="8.88671875" style="223"/>
    <col min="3597" max="3597" width="16.5546875" style="223" customWidth="1"/>
    <col min="3598" max="3598" width="25.5546875" style="223" customWidth="1"/>
    <col min="3599" max="3599" width="10" style="223" customWidth="1"/>
    <col min="3600" max="3600" width="10.109375" style="223" customWidth="1"/>
    <col min="3601" max="3601" width="11.109375" style="223" customWidth="1"/>
    <col min="3602" max="3603" width="8.5546875" style="223" customWidth="1"/>
    <col min="3604" max="3604" width="9" style="223" customWidth="1"/>
    <col min="3605" max="3605" width="9.21875" style="223" customWidth="1"/>
    <col min="3606" max="3607" width="8.5546875" style="223" customWidth="1"/>
    <col min="3608" max="3608" width="9" style="223" customWidth="1"/>
    <col min="3609" max="3609" width="0" style="223" hidden="1" customWidth="1"/>
    <col min="3610" max="3610" width="8.77734375" style="223" bestFit="1" customWidth="1"/>
    <col min="3611" max="3852" width="8.88671875" style="223"/>
    <col min="3853" max="3853" width="16.5546875" style="223" customWidth="1"/>
    <col min="3854" max="3854" width="25.5546875" style="223" customWidth="1"/>
    <col min="3855" max="3855" width="10" style="223" customWidth="1"/>
    <col min="3856" max="3856" width="10.109375" style="223" customWidth="1"/>
    <col min="3857" max="3857" width="11.109375" style="223" customWidth="1"/>
    <col min="3858" max="3859" width="8.5546875" style="223" customWidth="1"/>
    <col min="3860" max="3860" width="9" style="223" customWidth="1"/>
    <col min="3861" max="3861" width="9.21875" style="223" customWidth="1"/>
    <col min="3862" max="3863" width="8.5546875" style="223" customWidth="1"/>
    <col min="3864" max="3864" width="9" style="223" customWidth="1"/>
    <col min="3865" max="3865" width="0" style="223" hidden="1" customWidth="1"/>
    <col min="3866" max="3866" width="8.77734375" style="223" bestFit="1" customWidth="1"/>
    <col min="3867" max="4108" width="8.88671875" style="223"/>
    <col min="4109" max="4109" width="16.5546875" style="223" customWidth="1"/>
    <col min="4110" max="4110" width="25.5546875" style="223" customWidth="1"/>
    <col min="4111" max="4111" width="10" style="223" customWidth="1"/>
    <col min="4112" max="4112" width="10.109375" style="223" customWidth="1"/>
    <col min="4113" max="4113" width="11.109375" style="223" customWidth="1"/>
    <col min="4114" max="4115" width="8.5546875" style="223" customWidth="1"/>
    <col min="4116" max="4116" width="9" style="223" customWidth="1"/>
    <col min="4117" max="4117" width="9.21875" style="223" customWidth="1"/>
    <col min="4118" max="4119" width="8.5546875" style="223" customWidth="1"/>
    <col min="4120" max="4120" width="9" style="223" customWidth="1"/>
    <col min="4121" max="4121" width="0" style="223" hidden="1" customWidth="1"/>
    <col min="4122" max="4122" width="8.77734375" style="223" bestFit="1" customWidth="1"/>
    <col min="4123" max="4364" width="8.88671875" style="223"/>
    <col min="4365" max="4365" width="16.5546875" style="223" customWidth="1"/>
    <col min="4366" max="4366" width="25.5546875" style="223" customWidth="1"/>
    <col min="4367" max="4367" width="10" style="223" customWidth="1"/>
    <col min="4368" max="4368" width="10.109375" style="223" customWidth="1"/>
    <col min="4369" max="4369" width="11.109375" style="223" customWidth="1"/>
    <col min="4370" max="4371" width="8.5546875" style="223" customWidth="1"/>
    <col min="4372" max="4372" width="9" style="223" customWidth="1"/>
    <col min="4373" max="4373" width="9.21875" style="223" customWidth="1"/>
    <col min="4374" max="4375" width="8.5546875" style="223" customWidth="1"/>
    <col min="4376" max="4376" width="9" style="223" customWidth="1"/>
    <col min="4377" max="4377" width="0" style="223" hidden="1" customWidth="1"/>
    <col min="4378" max="4378" width="8.77734375" style="223" bestFit="1" customWidth="1"/>
    <col min="4379" max="4620" width="8.88671875" style="223"/>
    <col min="4621" max="4621" width="16.5546875" style="223" customWidth="1"/>
    <col min="4622" max="4622" width="25.5546875" style="223" customWidth="1"/>
    <col min="4623" max="4623" width="10" style="223" customWidth="1"/>
    <col min="4624" max="4624" width="10.109375" style="223" customWidth="1"/>
    <col min="4625" max="4625" width="11.109375" style="223" customWidth="1"/>
    <col min="4626" max="4627" width="8.5546875" style="223" customWidth="1"/>
    <col min="4628" max="4628" width="9" style="223" customWidth="1"/>
    <col min="4629" max="4629" width="9.21875" style="223" customWidth="1"/>
    <col min="4630" max="4631" width="8.5546875" style="223" customWidth="1"/>
    <col min="4632" max="4632" width="9" style="223" customWidth="1"/>
    <col min="4633" max="4633" width="0" style="223" hidden="1" customWidth="1"/>
    <col min="4634" max="4634" width="8.77734375" style="223" bestFit="1" customWidth="1"/>
    <col min="4635" max="4876" width="8.88671875" style="223"/>
    <col min="4877" max="4877" width="16.5546875" style="223" customWidth="1"/>
    <col min="4878" max="4878" width="25.5546875" style="223" customWidth="1"/>
    <col min="4879" max="4879" width="10" style="223" customWidth="1"/>
    <col min="4880" max="4880" width="10.109375" style="223" customWidth="1"/>
    <col min="4881" max="4881" width="11.109375" style="223" customWidth="1"/>
    <col min="4882" max="4883" width="8.5546875" style="223" customWidth="1"/>
    <col min="4884" max="4884" width="9" style="223" customWidth="1"/>
    <col min="4885" max="4885" width="9.21875" style="223" customWidth="1"/>
    <col min="4886" max="4887" width="8.5546875" style="223" customWidth="1"/>
    <col min="4888" max="4888" width="9" style="223" customWidth="1"/>
    <col min="4889" max="4889" width="0" style="223" hidden="1" customWidth="1"/>
    <col min="4890" max="4890" width="8.77734375" style="223" bestFit="1" customWidth="1"/>
    <col min="4891" max="5132" width="8.88671875" style="223"/>
    <col min="5133" max="5133" width="16.5546875" style="223" customWidth="1"/>
    <col min="5134" max="5134" width="25.5546875" style="223" customWidth="1"/>
    <col min="5135" max="5135" width="10" style="223" customWidth="1"/>
    <col min="5136" max="5136" width="10.109375" style="223" customWidth="1"/>
    <col min="5137" max="5137" width="11.109375" style="223" customWidth="1"/>
    <col min="5138" max="5139" width="8.5546875" style="223" customWidth="1"/>
    <col min="5140" max="5140" width="9" style="223" customWidth="1"/>
    <col min="5141" max="5141" width="9.21875" style="223" customWidth="1"/>
    <col min="5142" max="5143" width="8.5546875" style="223" customWidth="1"/>
    <col min="5144" max="5144" width="9" style="223" customWidth="1"/>
    <col min="5145" max="5145" width="0" style="223" hidden="1" customWidth="1"/>
    <col min="5146" max="5146" width="8.77734375" style="223" bestFit="1" customWidth="1"/>
    <col min="5147" max="5388" width="8.88671875" style="223"/>
    <col min="5389" max="5389" width="16.5546875" style="223" customWidth="1"/>
    <col min="5390" max="5390" width="25.5546875" style="223" customWidth="1"/>
    <col min="5391" max="5391" width="10" style="223" customWidth="1"/>
    <col min="5392" max="5392" width="10.109375" style="223" customWidth="1"/>
    <col min="5393" max="5393" width="11.109375" style="223" customWidth="1"/>
    <col min="5394" max="5395" width="8.5546875" style="223" customWidth="1"/>
    <col min="5396" max="5396" width="9" style="223" customWidth="1"/>
    <col min="5397" max="5397" width="9.21875" style="223" customWidth="1"/>
    <col min="5398" max="5399" width="8.5546875" style="223" customWidth="1"/>
    <col min="5400" max="5400" width="9" style="223" customWidth="1"/>
    <col min="5401" max="5401" width="0" style="223" hidden="1" customWidth="1"/>
    <col min="5402" max="5402" width="8.77734375" style="223" bestFit="1" customWidth="1"/>
    <col min="5403" max="5644" width="8.88671875" style="223"/>
    <col min="5645" max="5645" width="16.5546875" style="223" customWidth="1"/>
    <col min="5646" max="5646" width="25.5546875" style="223" customWidth="1"/>
    <col min="5647" max="5647" width="10" style="223" customWidth="1"/>
    <col min="5648" max="5648" width="10.109375" style="223" customWidth="1"/>
    <col min="5649" max="5649" width="11.109375" style="223" customWidth="1"/>
    <col min="5650" max="5651" width="8.5546875" style="223" customWidth="1"/>
    <col min="5652" max="5652" width="9" style="223" customWidth="1"/>
    <col min="5653" max="5653" width="9.21875" style="223" customWidth="1"/>
    <col min="5654" max="5655" width="8.5546875" style="223" customWidth="1"/>
    <col min="5656" max="5656" width="9" style="223" customWidth="1"/>
    <col min="5657" max="5657" width="0" style="223" hidden="1" customWidth="1"/>
    <col min="5658" max="5658" width="8.77734375" style="223" bestFit="1" customWidth="1"/>
    <col min="5659" max="5900" width="8.88671875" style="223"/>
    <col min="5901" max="5901" width="16.5546875" style="223" customWidth="1"/>
    <col min="5902" max="5902" width="25.5546875" style="223" customWidth="1"/>
    <col min="5903" max="5903" width="10" style="223" customWidth="1"/>
    <col min="5904" max="5904" width="10.109375" style="223" customWidth="1"/>
    <col min="5905" max="5905" width="11.109375" style="223" customWidth="1"/>
    <col min="5906" max="5907" width="8.5546875" style="223" customWidth="1"/>
    <col min="5908" max="5908" width="9" style="223" customWidth="1"/>
    <col min="5909" max="5909" width="9.21875" style="223" customWidth="1"/>
    <col min="5910" max="5911" width="8.5546875" style="223" customWidth="1"/>
    <col min="5912" max="5912" width="9" style="223" customWidth="1"/>
    <col min="5913" max="5913" width="0" style="223" hidden="1" customWidth="1"/>
    <col min="5914" max="5914" width="8.77734375" style="223" bestFit="1" customWidth="1"/>
    <col min="5915" max="6156" width="8.88671875" style="223"/>
    <col min="6157" max="6157" width="16.5546875" style="223" customWidth="1"/>
    <col min="6158" max="6158" width="25.5546875" style="223" customWidth="1"/>
    <col min="6159" max="6159" width="10" style="223" customWidth="1"/>
    <col min="6160" max="6160" width="10.109375" style="223" customWidth="1"/>
    <col min="6161" max="6161" width="11.109375" style="223" customWidth="1"/>
    <col min="6162" max="6163" width="8.5546875" style="223" customWidth="1"/>
    <col min="6164" max="6164" width="9" style="223" customWidth="1"/>
    <col min="6165" max="6165" width="9.21875" style="223" customWidth="1"/>
    <col min="6166" max="6167" width="8.5546875" style="223" customWidth="1"/>
    <col min="6168" max="6168" width="9" style="223" customWidth="1"/>
    <col min="6169" max="6169" width="0" style="223" hidden="1" customWidth="1"/>
    <col min="6170" max="6170" width="8.77734375" style="223" bestFit="1" customWidth="1"/>
    <col min="6171" max="6412" width="8.88671875" style="223"/>
    <col min="6413" max="6413" width="16.5546875" style="223" customWidth="1"/>
    <col min="6414" max="6414" width="25.5546875" style="223" customWidth="1"/>
    <col min="6415" max="6415" width="10" style="223" customWidth="1"/>
    <col min="6416" max="6416" width="10.109375" style="223" customWidth="1"/>
    <col min="6417" max="6417" width="11.109375" style="223" customWidth="1"/>
    <col min="6418" max="6419" width="8.5546875" style="223" customWidth="1"/>
    <col min="6420" max="6420" width="9" style="223" customWidth="1"/>
    <col min="6421" max="6421" width="9.21875" style="223" customWidth="1"/>
    <col min="6422" max="6423" width="8.5546875" style="223" customWidth="1"/>
    <col min="6424" max="6424" width="9" style="223" customWidth="1"/>
    <col min="6425" max="6425" width="0" style="223" hidden="1" customWidth="1"/>
    <col min="6426" max="6426" width="8.77734375" style="223" bestFit="1" customWidth="1"/>
    <col min="6427" max="6668" width="8.88671875" style="223"/>
    <col min="6669" max="6669" width="16.5546875" style="223" customWidth="1"/>
    <col min="6670" max="6670" width="25.5546875" style="223" customWidth="1"/>
    <col min="6671" max="6671" width="10" style="223" customWidth="1"/>
    <col min="6672" max="6672" width="10.109375" style="223" customWidth="1"/>
    <col min="6673" max="6673" width="11.109375" style="223" customWidth="1"/>
    <col min="6674" max="6675" width="8.5546875" style="223" customWidth="1"/>
    <col min="6676" max="6676" width="9" style="223" customWidth="1"/>
    <col min="6677" max="6677" width="9.21875" style="223" customWidth="1"/>
    <col min="6678" max="6679" width="8.5546875" style="223" customWidth="1"/>
    <col min="6680" max="6680" width="9" style="223" customWidth="1"/>
    <col min="6681" max="6681" width="0" style="223" hidden="1" customWidth="1"/>
    <col min="6682" max="6682" width="8.77734375" style="223" bestFit="1" customWidth="1"/>
    <col min="6683" max="6924" width="8.88671875" style="223"/>
    <col min="6925" max="6925" width="16.5546875" style="223" customWidth="1"/>
    <col min="6926" max="6926" width="25.5546875" style="223" customWidth="1"/>
    <col min="6927" max="6927" width="10" style="223" customWidth="1"/>
    <col min="6928" max="6928" width="10.109375" style="223" customWidth="1"/>
    <col min="6929" max="6929" width="11.109375" style="223" customWidth="1"/>
    <col min="6930" max="6931" width="8.5546875" style="223" customWidth="1"/>
    <col min="6932" max="6932" width="9" style="223" customWidth="1"/>
    <col min="6933" max="6933" width="9.21875" style="223" customWidth="1"/>
    <col min="6934" max="6935" width="8.5546875" style="223" customWidth="1"/>
    <col min="6936" max="6936" width="9" style="223" customWidth="1"/>
    <col min="6937" max="6937" width="0" style="223" hidden="1" customWidth="1"/>
    <col min="6938" max="6938" width="8.77734375" style="223" bestFit="1" customWidth="1"/>
    <col min="6939" max="7180" width="8.88671875" style="223"/>
    <col min="7181" max="7181" width="16.5546875" style="223" customWidth="1"/>
    <col min="7182" max="7182" width="25.5546875" style="223" customWidth="1"/>
    <col min="7183" max="7183" width="10" style="223" customWidth="1"/>
    <col min="7184" max="7184" width="10.109375" style="223" customWidth="1"/>
    <col min="7185" max="7185" width="11.109375" style="223" customWidth="1"/>
    <col min="7186" max="7187" width="8.5546875" style="223" customWidth="1"/>
    <col min="7188" max="7188" width="9" style="223" customWidth="1"/>
    <col min="7189" max="7189" width="9.21875" style="223" customWidth="1"/>
    <col min="7190" max="7191" width="8.5546875" style="223" customWidth="1"/>
    <col min="7192" max="7192" width="9" style="223" customWidth="1"/>
    <col min="7193" max="7193" width="0" style="223" hidden="1" customWidth="1"/>
    <col min="7194" max="7194" width="8.77734375" style="223" bestFit="1" customWidth="1"/>
    <col min="7195" max="7436" width="8.88671875" style="223"/>
    <col min="7437" max="7437" width="16.5546875" style="223" customWidth="1"/>
    <col min="7438" max="7438" width="25.5546875" style="223" customWidth="1"/>
    <col min="7439" max="7439" width="10" style="223" customWidth="1"/>
    <col min="7440" max="7440" width="10.109375" style="223" customWidth="1"/>
    <col min="7441" max="7441" width="11.109375" style="223" customWidth="1"/>
    <col min="7442" max="7443" width="8.5546875" style="223" customWidth="1"/>
    <col min="7444" max="7444" width="9" style="223" customWidth="1"/>
    <col min="7445" max="7445" width="9.21875" style="223" customWidth="1"/>
    <col min="7446" max="7447" width="8.5546875" style="223" customWidth="1"/>
    <col min="7448" max="7448" width="9" style="223" customWidth="1"/>
    <col min="7449" max="7449" width="0" style="223" hidden="1" customWidth="1"/>
    <col min="7450" max="7450" width="8.77734375" style="223" bestFit="1" customWidth="1"/>
    <col min="7451" max="7692" width="8.88671875" style="223"/>
    <col min="7693" max="7693" width="16.5546875" style="223" customWidth="1"/>
    <col min="7694" max="7694" width="25.5546875" style="223" customWidth="1"/>
    <col min="7695" max="7695" width="10" style="223" customWidth="1"/>
    <col min="7696" max="7696" width="10.109375" style="223" customWidth="1"/>
    <col min="7697" max="7697" width="11.109375" style="223" customWidth="1"/>
    <col min="7698" max="7699" width="8.5546875" style="223" customWidth="1"/>
    <col min="7700" max="7700" width="9" style="223" customWidth="1"/>
    <col min="7701" max="7701" width="9.21875" style="223" customWidth="1"/>
    <col min="7702" max="7703" width="8.5546875" style="223" customWidth="1"/>
    <col min="7704" max="7704" width="9" style="223" customWidth="1"/>
    <col min="7705" max="7705" width="0" style="223" hidden="1" customWidth="1"/>
    <col min="7706" max="7706" width="8.77734375" style="223" bestFit="1" customWidth="1"/>
    <col min="7707" max="7948" width="8.88671875" style="223"/>
    <col min="7949" max="7949" width="16.5546875" style="223" customWidth="1"/>
    <col min="7950" max="7950" width="25.5546875" style="223" customWidth="1"/>
    <col min="7951" max="7951" width="10" style="223" customWidth="1"/>
    <col min="7952" max="7952" width="10.109375" style="223" customWidth="1"/>
    <col min="7953" max="7953" width="11.109375" style="223" customWidth="1"/>
    <col min="7954" max="7955" width="8.5546875" style="223" customWidth="1"/>
    <col min="7956" max="7956" width="9" style="223" customWidth="1"/>
    <col min="7957" max="7957" width="9.21875" style="223" customWidth="1"/>
    <col min="7958" max="7959" width="8.5546875" style="223" customWidth="1"/>
    <col min="7960" max="7960" width="9" style="223" customWidth="1"/>
    <col min="7961" max="7961" width="0" style="223" hidden="1" customWidth="1"/>
    <col min="7962" max="7962" width="8.77734375" style="223" bestFit="1" customWidth="1"/>
    <col min="7963" max="8204" width="8.88671875" style="223"/>
    <col min="8205" max="8205" width="16.5546875" style="223" customWidth="1"/>
    <col min="8206" max="8206" width="25.5546875" style="223" customWidth="1"/>
    <col min="8207" max="8207" width="10" style="223" customWidth="1"/>
    <col min="8208" max="8208" width="10.109375" style="223" customWidth="1"/>
    <col min="8209" max="8209" width="11.109375" style="223" customWidth="1"/>
    <col min="8210" max="8211" width="8.5546875" style="223" customWidth="1"/>
    <col min="8212" max="8212" width="9" style="223" customWidth="1"/>
    <col min="8213" max="8213" width="9.21875" style="223" customWidth="1"/>
    <col min="8214" max="8215" width="8.5546875" style="223" customWidth="1"/>
    <col min="8216" max="8216" width="9" style="223" customWidth="1"/>
    <col min="8217" max="8217" width="0" style="223" hidden="1" customWidth="1"/>
    <col min="8218" max="8218" width="8.77734375" style="223" bestFit="1" customWidth="1"/>
    <col min="8219" max="8460" width="8.88671875" style="223"/>
    <col min="8461" max="8461" width="16.5546875" style="223" customWidth="1"/>
    <col min="8462" max="8462" width="25.5546875" style="223" customWidth="1"/>
    <col min="8463" max="8463" width="10" style="223" customWidth="1"/>
    <col min="8464" max="8464" width="10.109375" style="223" customWidth="1"/>
    <col min="8465" max="8465" width="11.109375" style="223" customWidth="1"/>
    <col min="8466" max="8467" width="8.5546875" style="223" customWidth="1"/>
    <col min="8468" max="8468" width="9" style="223" customWidth="1"/>
    <col min="8469" max="8469" width="9.21875" style="223" customWidth="1"/>
    <col min="8470" max="8471" width="8.5546875" style="223" customWidth="1"/>
    <col min="8472" max="8472" width="9" style="223" customWidth="1"/>
    <col min="8473" max="8473" width="0" style="223" hidden="1" customWidth="1"/>
    <col min="8474" max="8474" width="8.77734375" style="223" bestFit="1" customWidth="1"/>
    <col min="8475" max="8716" width="8.88671875" style="223"/>
    <col min="8717" max="8717" width="16.5546875" style="223" customWidth="1"/>
    <col min="8718" max="8718" width="25.5546875" style="223" customWidth="1"/>
    <col min="8719" max="8719" width="10" style="223" customWidth="1"/>
    <col min="8720" max="8720" width="10.109375" style="223" customWidth="1"/>
    <col min="8721" max="8721" width="11.109375" style="223" customWidth="1"/>
    <col min="8722" max="8723" width="8.5546875" style="223" customWidth="1"/>
    <col min="8724" max="8724" width="9" style="223" customWidth="1"/>
    <col min="8725" max="8725" width="9.21875" style="223" customWidth="1"/>
    <col min="8726" max="8727" width="8.5546875" style="223" customWidth="1"/>
    <col min="8728" max="8728" width="9" style="223" customWidth="1"/>
    <col min="8729" max="8729" width="0" style="223" hidden="1" customWidth="1"/>
    <col min="8730" max="8730" width="8.77734375" style="223" bestFit="1" customWidth="1"/>
    <col min="8731" max="8972" width="8.88671875" style="223"/>
    <col min="8973" max="8973" width="16.5546875" style="223" customWidth="1"/>
    <col min="8974" max="8974" width="25.5546875" style="223" customWidth="1"/>
    <col min="8975" max="8975" width="10" style="223" customWidth="1"/>
    <col min="8976" max="8976" width="10.109375" style="223" customWidth="1"/>
    <col min="8977" max="8977" width="11.109375" style="223" customWidth="1"/>
    <col min="8978" max="8979" width="8.5546875" style="223" customWidth="1"/>
    <col min="8980" max="8980" width="9" style="223" customWidth="1"/>
    <col min="8981" max="8981" width="9.21875" style="223" customWidth="1"/>
    <col min="8982" max="8983" width="8.5546875" style="223" customWidth="1"/>
    <col min="8984" max="8984" width="9" style="223" customWidth="1"/>
    <col min="8985" max="8985" width="0" style="223" hidden="1" customWidth="1"/>
    <col min="8986" max="8986" width="8.77734375" style="223" bestFit="1" customWidth="1"/>
    <col min="8987" max="9228" width="8.88671875" style="223"/>
    <col min="9229" max="9229" width="16.5546875" style="223" customWidth="1"/>
    <col min="9230" max="9230" width="25.5546875" style="223" customWidth="1"/>
    <col min="9231" max="9231" width="10" style="223" customWidth="1"/>
    <col min="9232" max="9232" width="10.109375" style="223" customWidth="1"/>
    <col min="9233" max="9233" width="11.109375" style="223" customWidth="1"/>
    <col min="9234" max="9235" width="8.5546875" style="223" customWidth="1"/>
    <col min="9236" max="9236" width="9" style="223" customWidth="1"/>
    <col min="9237" max="9237" width="9.21875" style="223" customWidth="1"/>
    <col min="9238" max="9239" width="8.5546875" style="223" customWidth="1"/>
    <col min="9240" max="9240" width="9" style="223" customWidth="1"/>
    <col min="9241" max="9241" width="0" style="223" hidden="1" customWidth="1"/>
    <col min="9242" max="9242" width="8.77734375" style="223" bestFit="1" customWidth="1"/>
    <col min="9243" max="9484" width="8.88671875" style="223"/>
    <col min="9485" max="9485" width="16.5546875" style="223" customWidth="1"/>
    <col min="9486" max="9486" width="25.5546875" style="223" customWidth="1"/>
    <col min="9487" max="9487" width="10" style="223" customWidth="1"/>
    <col min="9488" max="9488" width="10.109375" style="223" customWidth="1"/>
    <col min="9489" max="9489" width="11.109375" style="223" customWidth="1"/>
    <col min="9490" max="9491" width="8.5546875" style="223" customWidth="1"/>
    <col min="9492" max="9492" width="9" style="223" customWidth="1"/>
    <col min="9493" max="9493" width="9.21875" style="223" customWidth="1"/>
    <col min="9494" max="9495" width="8.5546875" style="223" customWidth="1"/>
    <col min="9496" max="9496" width="9" style="223" customWidth="1"/>
    <col min="9497" max="9497" width="0" style="223" hidden="1" customWidth="1"/>
    <col min="9498" max="9498" width="8.77734375" style="223" bestFit="1" customWidth="1"/>
    <col min="9499" max="9740" width="8.88671875" style="223"/>
    <col min="9741" max="9741" width="16.5546875" style="223" customWidth="1"/>
    <col min="9742" max="9742" width="25.5546875" style="223" customWidth="1"/>
    <col min="9743" max="9743" width="10" style="223" customWidth="1"/>
    <col min="9744" max="9744" width="10.109375" style="223" customWidth="1"/>
    <col min="9745" max="9745" width="11.109375" style="223" customWidth="1"/>
    <col min="9746" max="9747" width="8.5546875" style="223" customWidth="1"/>
    <col min="9748" max="9748" width="9" style="223" customWidth="1"/>
    <col min="9749" max="9749" width="9.21875" style="223" customWidth="1"/>
    <col min="9750" max="9751" width="8.5546875" style="223" customWidth="1"/>
    <col min="9752" max="9752" width="9" style="223" customWidth="1"/>
    <col min="9753" max="9753" width="0" style="223" hidden="1" customWidth="1"/>
    <col min="9754" max="9754" width="8.77734375" style="223" bestFit="1" customWidth="1"/>
    <col min="9755" max="9996" width="8.88671875" style="223"/>
    <col min="9997" max="9997" width="16.5546875" style="223" customWidth="1"/>
    <col min="9998" max="9998" width="25.5546875" style="223" customWidth="1"/>
    <col min="9999" max="9999" width="10" style="223" customWidth="1"/>
    <col min="10000" max="10000" width="10.109375" style="223" customWidth="1"/>
    <col min="10001" max="10001" width="11.109375" style="223" customWidth="1"/>
    <col min="10002" max="10003" width="8.5546875" style="223" customWidth="1"/>
    <col min="10004" max="10004" width="9" style="223" customWidth="1"/>
    <col min="10005" max="10005" width="9.21875" style="223" customWidth="1"/>
    <col min="10006" max="10007" width="8.5546875" style="223" customWidth="1"/>
    <col min="10008" max="10008" width="9" style="223" customWidth="1"/>
    <col min="10009" max="10009" width="0" style="223" hidden="1" customWidth="1"/>
    <col min="10010" max="10010" width="8.77734375" style="223" bestFit="1" customWidth="1"/>
    <col min="10011" max="10252" width="8.88671875" style="223"/>
    <col min="10253" max="10253" width="16.5546875" style="223" customWidth="1"/>
    <col min="10254" max="10254" width="25.5546875" style="223" customWidth="1"/>
    <col min="10255" max="10255" width="10" style="223" customWidth="1"/>
    <col min="10256" max="10256" width="10.109375" style="223" customWidth="1"/>
    <col min="10257" max="10257" width="11.109375" style="223" customWidth="1"/>
    <col min="10258" max="10259" width="8.5546875" style="223" customWidth="1"/>
    <col min="10260" max="10260" width="9" style="223" customWidth="1"/>
    <col min="10261" max="10261" width="9.21875" style="223" customWidth="1"/>
    <col min="10262" max="10263" width="8.5546875" style="223" customWidth="1"/>
    <col min="10264" max="10264" width="9" style="223" customWidth="1"/>
    <col min="10265" max="10265" width="0" style="223" hidden="1" customWidth="1"/>
    <col min="10266" max="10266" width="8.77734375" style="223" bestFit="1" customWidth="1"/>
    <col min="10267" max="10508" width="8.88671875" style="223"/>
    <col min="10509" max="10509" width="16.5546875" style="223" customWidth="1"/>
    <col min="10510" max="10510" width="25.5546875" style="223" customWidth="1"/>
    <col min="10511" max="10511" width="10" style="223" customWidth="1"/>
    <col min="10512" max="10512" width="10.109375" style="223" customWidth="1"/>
    <col min="10513" max="10513" width="11.109375" style="223" customWidth="1"/>
    <col min="10514" max="10515" width="8.5546875" style="223" customWidth="1"/>
    <col min="10516" max="10516" width="9" style="223" customWidth="1"/>
    <col min="10517" max="10517" width="9.21875" style="223" customWidth="1"/>
    <col min="10518" max="10519" width="8.5546875" style="223" customWidth="1"/>
    <col min="10520" max="10520" width="9" style="223" customWidth="1"/>
    <col min="10521" max="10521" width="0" style="223" hidden="1" customWidth="1"/>
    <col min="10522" max="10522" width="8.77734375" style="223" bestFit="1" customWidth="1"/>
    <col min="10523" max="10764" width="8.88671875" style="223"/>
    <col min="10765" max="10765" width="16.5546875" style="223" customWidth="1"/>
    <col min="10766" max="10766" width="25.5546875" style="223" customWidth="1"/>
    <col min="10767" max="10767" width="10" style="223" customWidth="1"/>
    <col min="10768" max="10768" width="10.109375" style="223" customWidth="1"/>
    <col min="10769" max="10769" width="11.109375" style="223" customWidth="1"/>
    <col min="10770" max="10771" width="8.5546875" style="223" customWidth="1"/>
    <col min="10772" max="10772" width="9" style="223" customWidth="1"/>
    <col min="10773" max="10773" width="9.21875" style="223" customWidth="1"/>
    <col min="10774" max="10775" width="8.5546875" style="223" customWidth="1"/>
    <col min="10776" max="10776" width="9" style="223" customWidth="1"/>
    <col min="10777" max="10777" width="0" style="223" hidden="1" customWidth="1"/>
    <col min="10778" max="10778" width="8.77734375" style="223" bestFit="1" customWidth="1"/>
    <col min="10779" max="11020" width="8.88671875" style="223"/>
    <col min="11021" max="11021" width="16.5546875" style="223" customWidth="1"/>
    <col min="11022" max="11022" width="25.5546875" style="223" customWidth="1"/>
    <col min="11023" max="11023" width="10" style="223" customWidth="1"/>
    <col min="11024" max="11024" width="10.109375" style="223" customWidth="1"/>
    <col min="11025" max="11025" width="11.109375" style="223" customWidth="1"/>
    <col min="11026" max="11027" width="8.5546875" style="223" customWidth="1"/>
    <col min="11028" max="11028" width="9" style="223" customWidth="1"/>
    <col min="11029" max="11029" width="9.21875" style="223" customWidth="1"/>
    <col min="11030" max="11031" width="8.5546875" style="223" customWidth="1"/>
    <col min="11032" max="11032" width="9" style="223" customWidth="1"/>
    <col min="11033" max="11033" width="0" style="223" hidden="1" customWidth="1"/>
    <col min="11034" max="11034" width="8.77734375" style="223" bestFit="1" customWidth="1"/>
    <col min="11035" max="11276" width="8.88671875" style="223"/>
    <col min="11277" max="11277" width="16.5546875" style="223" customWidth="1"/>
    <col min="11278" max="11278" width="25.5546875" style="223" customWidth="1"/>
    <col min="11279" max="11279" width="10" style="223" customWidth="1"/>
    <col min="11280" max="11280" width="10.109375" style="223" customWidth="1"/>
    <col min="11281" max="11281" width="11.109375" style="223" customWidth="1"/>
    <col min="11282" max="11283" width="8.5546875" style="223" customWidth="1"/>
    <col min="11284" max="11284" width="9" style="223" customWidth="1"/>
    <col min="11285" max="11285" width="9.21875" style="223" customWidth="1"/>
    <col min="11286" max="11287" width="8.5546875" style="223" customWidth="1"/>
    <col min="11288" max="11288" width="9" style="223" customWidth="1"/>
    <col min="11289" max="11289" width="0" style="223" hidden="1" customWidth="1"/>
    <col min="11290" max="11290" width="8.77734375" style="223" bestFit="1" customWidth="1"/>
    <col min="11291" max="11532" width="8.88671875" style="223"/>
    <col min="11533" max="11533" width="16.5546875" style="223" customWidth="1"/>
    <col min="11534" max="11534" width="25.5546875" style="223" customWidth="1"/>
    <col min="11535" max="11535" width="10" style="223" customWidth="1"/>
    <col min="11536" max="11536" width="10.109375" style="223" customWidth="1"/>
    <col min="11537" max="11537" width="11.109375" style="223" customWidth="1"/>
    <col min="11538" max="11539" width="8.5546875" style="223" customWidth="1"/>
    <col min="11540" max="11540" width="9" style="223" customWidth="1"/>
    <col min="11541" max="11541" width="9.21875" style="223" customWidth="1"/>
    <col min="11542" max="11543" width="8.5546875" style="223" customWidth="1"/>
    <col min="11544" max="11544" width="9" style="223" customWidth="1"/>
    <col min="11545" max="11545" width="0" style="223" hidden="1" customWidth="1"/>
    <col min="11546" max="11546" width="8.77734375" style="223" bestFit="1" customWidth="1"/>
    <col min="11547" max="11788" width="8.88671875" style="223"/>
    <col min="11789" max="11789" width="16.5546875" style="223" customWidth="1"/>
    <col min="11790" max="11790" width="25.5546875" style="223" customWidth="1"/>
    <col min="11791" max="11791" width="10" style="223" customWidth="1"/>
    <col min="11792" max="11792" width="10.109375" style="223" customWidth="1"/>
    <col min="11793" max="11793" width="11.109375" style="223" customWidth="1"/>
    <col min="11794" max="11795" width="8.5546875" style="223" customWidth="1"/>
    <col min="11796" max="11796" width="9" style="223" customWidth="1"/>
    <col min="11797" max="11797" width="9.21875" style="223" customWidth="1"/>
    <col min="11798" max="11799" width="8.5546875" style="223" customWidth="1"/>
    <col min="11800" max="11800" width="9" style="223" customWidth="1"/>
    <col min="11801" max="11801" width="0" style="223" hidden="1" customWidth="1"/>
    <col min="11802" max="11802" width="8.77734375" style="223" bestFit="1" customWidth="1"/>
    <col min="11803" max="12044" width="8.88671875" style="223"/>
    <col min="12045" max="12045" width="16.5546875" style="223" customWidth="1"/>
    <col min="12046" max="12046" width="25.5546875" style="223" customWidth="1"/>
    <col min="12047" max="12047" width="10" style="223" customWidth="1"/>
    <col min="12048" max="12048" width="10.109375" style="223" customWidth="1"/>
    <col min="12049" max="12049" width="11.109375" style="223" customWidth="1"/>
    <col min="12050" max="12051" width="8.5546875" style="223" customWidth="1"/>
    <col min="12052" max="12052" width="9" style="223" customWidth="1"/>
    <col min="12053" max="12053" width="9.21875" style="223" customWidth="1"/>
    <col min="12054" max="12055" width="8.5546875" style="223" customWidth="1"/>
    <col min="12056" max="12056" width="9" style="223" customWidth="1"/>
    <col min="12057" max="12057" width="0" style="223" hidden="1" customWidth="1"/>
    <col min="12058" max="12058" width="8.77734375" style="223" bestFit="1" customWidth="1"/>
    <col min="12059" max="12300" width="8.88671875" style="223"/>
    <col min="12301" max="12301" width="16.5546875" style="223" customWidth="1"/>
    <col min="12302" max="12302" width="25.5546875" style="223" customWidth="1"/>
    <col min="12303" max="12303" width="10" style="223" customWidth="1"/>
    <col min="12304" max="12304" width="10.109375" style="223" customWidth="1"/>
    <col min="12305" max="12305" width="11.109375" style="223" customWidth="1"/>
    <col min="12306" max="12307" width="8.5546875" style="223" customWidth="1"/>
    <col min="12308" max="12308" width="9" style="223" customWidth="1"/>
    <col min="12309" max="12309" width="9.21875" style="223" customWidth="1"/>
    <col min="12310" max="12311" width="8.5546875" style="223" customWidth="1"/>
    <col min="12312" max="12312" width="9" style="223" customWidth="1"/>
    <col min="12313" max="12313" width="0" style="223" hidden="1" customWidth="1"/>
    <col min="12314" max="12314" width="8.77734375" style="223" bestFit="1" customWidth="1"/>
    <col min="12315" max="12556" width="8.88671875" style="223"/>
    <col min="12557" max="12557" width="16.5546875" style="223" customWidth="1"/>
    <col min="12558" max="12558" width="25.5546875" style="223" customWidth="1"/>
    <col min="12559" max="12559" width="10" style="223" customWidth="1"/>
    <col min="12560" max="12560" width="10.109375" style="223" customWidth="1"/>
    <col min="12561" max="12561" width="11.109375" style="223" customWidth="1"/>
    <col min="12562" max="12563" width="8.5546875" style="223" customWidth="1"/>
    <col min="12564" max="12564" width="9" style="223" customWidth="1"/>
    <col min="12565" max="12565" width="9.21875" style="223" customWidth="1"/>
    <col min="12566" max="12567" width="8.5546875" style="223" customWidth="1"/>
    <col min="12568" max="12568" width="9" style="223" customWidth="1"/>
    <col min="12569" max="12569" width="0" style="223" hidden="1" customWidth="1"/>
    <col min="12570" max="12570" width="8.77734375" style="223" bestFit="1" customWidth="1"/>
    <col min="12571" max="12812" width="8.88671875" style="223"/>
    <col min="12813" max="12813" width="16.5546875" style="223" customWidth="1"/>
    <col min="12814" max="12814" width="25.5546875" style="223" customWidth="1"/>
    <col min="12815" max="12815" width="10" style="223" customWidth="1"/>
    <col min="12816" max="12816" width="10.109375" style="223" customWidth="1"/>
    <col min="12817" max="12817" width="11.109375" style="223" customWidth="1"/>
    <col min="12818" max="12819" width="8.5546875" style="223" customWidth="1"/>
    <col min="12820" max="12820" width="9" style="223" customWidth="1"/>
    <col min="12821" max="12821" width="9.21875" style="223" customWidth="1"/>
    <col min="12822" max="12823" width="8.5546875" style="223" customWidth="1"/>
    <col min="12824" max="12824" width="9" style="223" customWidth="1"/>
    <col min="12825" max="12825" width="0" style="223" hidden="1" customWidth="1"/>
    <col min="12826" max="12826" width="8.77734375" style="223" bestFit="1" customWidth="1"/>
    <col min="12827" max="13068" width="8.88671875" style="223"/>
    <col min="13069" max="13069" width="16.5546875" style="223" customWidth="1"/>
    <col min="13070" max="13070" width="25.5546875" style="223" customWidth="1"/>
    <col min="13071" max="13071" width="10" style="223" customWidth="1"/>
    <col min="13072" max="13072" width="10.109375" style="223" customWidth="1"/>
    <col min="13073" max="13073" width="11.109375" style="223" customWidth="1"/>
    <col min="13074" max="13075" width="8.5546875" style="223" customWidth="1"/>
    <col min="13076" max="13076" width="9" style="223" customWidth="1"/>
    <col min="13077" max="13077" width="9.21875" style="223" customWidth="1"/>
    <col min="13078" max="13079" width="8.5546875" style="223" customWidth="1"/>
    <col min="13080" max="13080" width="9" style="223" customWidth="1"/>
    <col min="13081" max="13081" width="0" style="223" hidden="1" customWidth="1"/>
    <col min="13082" max="13082" width="8.77734375" style="223" bestFit="1" customWidth="1"/>
    <col min="13083" max="13324" width="8.88671875" style="223"/>
    <col min="13325" max="13325" width="16.5546875" style="223" customWidth="1"/>
    <col min="13326" max="13326" width="25.5546875" style="223" customWidth="1"/>
    <col min="13327" max="13327" width="10" style="223" customWidth="1"/>
    <col min="13328" max="13328" width="10.109375" style="223" customWidth="1"/>
    <col min="13329" max="13329" width="11.109375" style="223" customWidth="1"/>
    <col min="13330" max="13331" width="8.5546875" style="223" customWidth="1"/>
    <col min="13332" max="13332" width="9" style="223" customWidth="1"/>
    <col min="13333" max="13333" width="9.21875" style="223" customWidth="1"/>
    <col min="13334" max="13335" width="8.5546875" style="223" customWidth="1"/>
    <col min="13336" max="13336" width="9" style="223" customWidth="1"/>
    <col min="13337" max="13337" width="0" style="223" hidden="1" customWidth="1"/>
    <col min="13338" max="13338" width="8.77734375" style="223" bestFit="1" customWidth="1"/>
    <col min="13339" max="13580" width="8.88671875" style="223"/>
    <col min="13581" max="13581" width="16.5546875" style="223" customWidth="1"/>
    <col min="13582" max="13582" width="25.5546875" style="223" customWidth="1"/>
    <col min="13583" max="13583" width="10" style="223" customWidth="1"/>
    <col min="13584" max="13584" width="10.109375" style="223" customWidth="1"/>
    <col min="13585" max="13585" width="11.109375" style="223" customWidth="1"/>
    <col min="13586" max="13587" width="8.5546875" style="223" customWidth="1"/>
    <col min="13588" max="13588" width="9" style="223" customWidth="1"/>
    <col min="13589" max="13589" width="9.21875" style="223" customWidth="1"/>
    <col min="13590" max="13591" width="8.5546875" style="223" customWidth="1"/>
    <col min="13592" max="13592" width="9" style="223" customWidth="1"/>
    <col min="13593" max="13593" width="0" style="223" hidden="1" customWidth="1"/>
    <col min="13594" max="13594" width="8.77734375" style="223" bestFit="1" customWidth="1"/>
    <col min="13595" max="13836" width="8.88671875" style="223"/>
    <col min="13837" max="13837" width="16.5546875" style="223" customWidth="1"/>
    <col min="13838" max="13838" width="25.5546875" style="223" customWidth="1"/>
    <col min="13839" max="13839" width="10" style="223" customWidth="1"/>
    <col min="13840" max="13840" width="10.109375" style="223" customWidth="1"/>
    <col min="13841" max="13841" width="11.109375" style="223" customWidth="1"/>
    <col min="13842" max="13843" width="8.5546875" style="223" customWidth="1"/>
    <col min="13844" max="13844" width="9" style="223" customWidth="1"/>
    <col min="13845" max="13845" width="9.21875" style="223" customWidth="1"/>
    <col min="13846" max="13847" width="8.5546875" style="223" customWidth="1"/>
    <col min="13848" max="13848" width="9" style="223" customWidth="1"/>
    <col min="13849" max="13849" width="0" style="223" hidden="1" customWidth="1"/>
    <col min="13850" max="13850" width="8.77734375" style="223" bestFit="1" customWidth="1"/>
    <col min="13851" max="14092" width="8.88671875" style="223"/>
    <col min="14093" max="14093" width="16.5546875" style="223" customWidth="1"/>
    <col min="14094" max="14094" width="25.5546875" style="223" customWidth="1"/>
    <col min="14095" max="14095" width="10" style="223" customWidth="1"/>
    <col min="14096" max="14096" width="10.109375" style="223" customWidth="1"/>
    <col min="14097" max="14097" width="11.109375" style="223" customWidth="1"/>
    <col min="14098" max="14099" width="8.5546875" style="223" customWidth="1"/>
    <col min="14100" max="14100" width="9" style="223" customWidth="1"/>
    <col min="14101" max="14101" width="9.21875" style="223" customWidth="1"/>
    <col min="14102" max="14103" width="8.5546875" style="223" customWidth="1"/>
    <col min="14104" max="14104" width="9" style="223" customWidth="1"/>
    <col min="14105" max="14105" width="0" style="223" hidden="1" customWidth="1"/>
    <col min="14106" max="14106" width="8.77734375" style="223" bestFit="1" customWidth="1"/>
    <col min="14107" max="14348" width="8.88671875" style="223"/>
    <col min="14349" max="14349" width="16.5546875" style="223" customWidth="1"/>
    <col min="14350" max="14350" width="25.5546875" style="223" customWidth="1"/>
    <col min="14351" max="14351" width="10" style="223" customWidth="1"/>
    <col min="14352" max="14352" width="10.109375" style="223" customWidth="1"/>
    <col min="14353" max="14353" width="11.109375" style="223" customWidth="1"/>
    <col min="14354" max="14355" width="8.5546875" style="223" customWidth="1"/>
    <col min="14356" max="14356" width="9" style="223" customWidth="1"/>
    <col min="14357" max="14357" width="9.21875" style="223" customWidth="1"/>
    <col min="14358" max="14359" width="8.5546875" style="223" customWidth="1"/>
    <col min="14360" max="14360" width="9" style="223" customWidth="1"/>
    <col min="14361" max="14361" width="0" style="223" hidden="1" customWidth="1"/>
    <col min="14362" max="14362" width="8.77734375" style="223" bestFit="1" customWidth="1"/>
    <col min="14363" max="14604" width="8.88671875" style="223"/>
    <col min="14605" max="14605" width="16.5546875" style="223" customWidth="1"/>
    <col min="14606" max="14606" width="25.5546875" style="223" customWidth="1"/>
    <col min="14607" max="14607" width="10" style="223" customWidth="1"/>
    <col min="14608" max="14608" width="10.109375" style="223" customWidth="1"/>
    <col min="14609" max="14609" width="11.109375" style="223" customWidth="1"/>
    <col min="14610" max="14611" width="8.5546875" style="223" customWidth="1"/>
    <col min="14612" max="14612" width="9" style="223" customWidth="1"/>
    <col min="14613" max="14613" width="9.21875" style="223" customWidth="1"/>
    <col min="14614" max="14615" width="8.5546875" style="223" customWidth="1"/>
    <col min="14616" max="14616" width="9" style="223" customWidth="1"/>
    <col min="14617" max="14617" width="0" style="223" hidden="1" customWidth="1"/>
    <col min="14618" max="14618" width="8.77734375" style="223" bestFit="1" customWidth="1"/>
    <col min="14619" max="14860" width="8.88671875" style="223"/>
    <col min="14861" max="14861" width="16.5546875" style="223" customWidth="1"/>
    <col min="14862" max="14862" width="25.5546875" style="223" customWidth="1"/>
    <col min="14863" max="14863" width="10" style="223" customWidth="1"/>
    <col min="14864" max="14864" width="10.109375" style="223" customWidth="1"/>
    <col min="14865" max="14865" width="11.109375" style="223" customWidth="1"/>
    <col min="14866" max="14867" width="8.5546875" style="223" customWidth="1"/>
    <col min="14868" max="14868" width="9" style="223" customWidth="1"/>
    <col min="14869" max="14869" width="9.21875" style="223" customWidth="1"/>
    <col min="14870" max="14871" width="8.5546875" style="223" customWidth="1"/>
    <col min="14872" max="14872" width="9" style="223" customWidth="1"/>
    <col min="14873" max="14873" width="0" style="223" hidden="1" customWidth="1"/>
    <col min="14874" max="14874" width="8.77734375" style="223" bestFit="1" customWidth="1"/>
    <col min="14875" max="15116" width="8.88671875" style="223"/>
    <col min="15117" max="15117" width="16.5546875" style="223" customWidth="1"/>
    <col min="15118" max="15118" width="25.5546875" style="223" customWidth="1"/>
    <col min="15119" max="15119" width="10" style="223" customWidth="1"/>
    <col min="15120" max="15120" width="10.109375" style="223" customWidth="1"/>
    <col min="15121" max="15121" width="11.109375" style="223" customWidth="1"/>
    <col min="15122" max="15123" width="8.5546875" style="223" customWidth="1"/>
    <col min="15124" max="15124" width="9" style="223" customWidth="1"/>
    <col min="15125" max="15125" width="9.21875" style="223" customWidth="1"/>
    <col min="15126" max="15127" width="8.5546875" style="223" customWidth="1"/>
    <col min="15128" max="15128" width="9" style="223" customWidth="1"/>
    <col min="15129" max="15129" width="0" style="223" hidden="1" customWidth="1"/>
    <col min="15130" max="15130" width="8.77734375" style="223" bestFit="1" customWidth="1"/>
    <col min="15131" max="15372" width="8.88671875" style="223"/>
    <col min="15373" max="15373" width="16.5546875" style="223" customWidth="1"/>
    <col min="15374" max="15374" width="25.5546875" style="223" customWidth="1"/>
    <col min="15375" max="15375" width="10" style="223" customWidth="1"/>
    <col min="15376" max="15376" width="10.109375" style="223" customWidth="1"/>
    <col min="15377" max="15377" width="11.109375" style="223" customWidth="1"/>
    <col min="15378" max="15379" width="8.5546875" style="223" customWidth="1"/>
    <col min="15380" max="15380" width="9" style="223" customWidth="1"/>
    <col min="15381" max="15381" width="9.21875" style="223" customWidth="1"/>
    <col min="15382" max="15383" width="8.5546875" style="223" customWidth="1"/>
    <col min="15384" max="15384" width="9" style="223" customWidth="1"/>
    <col min="15385" max="15385" width="0" style="223" hidden="1" customWidth="1"/>
    <col min="15386" max="15386" width="8.77734375" style="223" bestFit="1" customWidth="1"/>
    <col min="15387" max="15628" width="8.88671875" style="223"/>
    <col min="15629" max="15629" width="16.5546875" style="223" customWidth="1"/>
    <col min="15630" max="15630" width="25.5546875" style="223" customWidth="1"/>
    <col min="15631" max="15631" width="10" style="223" customWidth="1"/>
    <col min="15632" max="15632" width="10.109375" style="223" customWidth="1"/>
    <col min="15633" max="15633" width="11.109375" style="223" customWidth="1"/>
    <col min="15634" max="15635" width="8.5546875" style="223" customWidth="1"/>
    <col min="15636" max="15636" width="9" style="223" customWidth="1"/>
    <col min="15637" max="15637" width="9.21875" style="223" customWidth="1"/>
    <col min="15638" max="15639" width="8.5546875" style="223" customWidth="1"/>
    <col min="15640" max="15640" width="9" style="223" customWidth="1"/>
    <col min="15641" max="15641" width="0" style="223" hidden="1" customWidth="1"/>
    <col min="15642" max="15642" width="8.77734375" style="223" bestFit="1" customWidth="1"/>
    <col min="15643" max="15884" width="8.88671875" style="223"/>
    <col min="15885" max="15885" width="16.5546875" style="223" customWidth="1"/>
    <col min="15886" max="15886" width="25.5546875" style="223" customWidth="1"/>
    <col min="15887" max="15887" width="10" style="223" customWidth="1"/>
    <col min="15888" max="15888" width="10.109375" style="223" customWidth="1"/>
    <col min="15889" max="15889" width="11.109375" style="223" customWidth="1"/>
    <col min="15890" max="15891" width="8.5546875" style="223" customWidth="1"/>
    <col min="15892" max="15892" width="9" style="223" customWidth="1"/>
    <col min="15893" max="15893" width="9.21875" style="223" customWidth="1"/>
    <col min="15894" max="15895" width="8.5546875" style="223" customWidth="1"/>
    <col min="15896" max="15896" width="9" style="223" customWidth="1"/>
    <col min="15897" max="15897" width="0" style="223" hidden="1" customWidth="1"/>
    <col min="15898" max="15898" width="8.77734375" style="223" bestFit="1" customWidth="1"/>
    <col min="15899" max="16140" width="8.88671875" style="223"/>
    <col min="16141" max="16141" width="16.5546875" style="223" customWidth="1"/>
    <col min="16142" max="16142" width="25.5546875" style="223" customWidth="1"/>
    <col min="16143" max="16143" width="10" style="223" customWidth="1"/>
    <col min="16144" max="16144" width="10.109375" style="223" customWidth="1"/>
    <col min="16145" max="16145" width="11.109375" style="223" customWidth="1"/>
    <col min="16146" max="16147" width="8.5546875" style="223" customWidth="1"/>
    <col min="16148" max="16148" width="9" style="223" customWidth="1"/>
    <col min="16149" max="16149" width="9.21875" style="223" customWidth="1"/>
    <col min="16150" max="16151" width="8.5546875" style="223" customWidth="1"/>
    <col min="16152" max="16152" width="9" style="223" customWidth="1"/>
    <col min="16153" max="16153" width="0" style="223" hidden="1" customWidth="1"/>
    <col min="16154" max="16154" width="8.77734375" style="223" bestFit="1" customWidth="1"/>
    <col min="16155" max="16384" width="8.88671875" style="223"/>
  </cols>
  <sheetData>
    <row r="1" spans="1:28" s="220" customFormat="1" ht="18">
      <c r="A1" s="124" t="s">
        <v>122</v>
      </c>
      <c r="D1" s="221"/>
      <c r="E1" s="221"/>
      <c r="F1" s="221"/>
      <c r="G1" s="221"/>
      <c r="I1" s="222"/>
      <c r="J1" s="222"/>
      <c r="K1" s="222"/>
      <c r="L1" s="222"/>
      <c r="M1" s="222"/>
      <c r="N1" s="222"/>
      <c r="O1" s="222"/>
    </row>
    <row r="2" spans="1:28">
      <c r="A2" s="127"/>
    </row>
    <row r="3" spans="1:28">
      <c r="A3" s="129" t="s">
        <v>123</v>
      </c>
      <c r="B3" s="224">
        <v>2013</v>
      </c>
      <c r="C3" s="131"/>
      <c r="D3" s="225"/>
      <c r="E3" s="225"/>
      <c r="F3" s="225"/>
      <c r="G3" s="225"/>
      <c r="H3" s="131"/>
      <c r="I3" s="226"/>
      <c r="J3" s="226"/>
      <c r="K3" s="226"/>
      <c r="L3" s="226"/>
      <c r="M3" s="226"/>
      <c r="N3" s="226"/>
      <c r="O3" s="226"/>
      <c r="P3" s="131"/>
    </row>
    <row r="4" spans="1:28">
      <c r="A4" s="127"/>
      <c r="B4" s="131"/>
      <c r="C4" s="131"/>
      <c r="D4" s="225"/>
      <c r="E4" s="225"/>
      <c r="F4" s="225"/>
      <c r="G4" s="225"/>
      <c r="H4" s="131"/>
      <c r="I4" s="226"/>
      <c r="J4" s="226" t="s">
        <v>4</v>
      </c>
      <c r="K4" s="226"/>
      <c r="L4" s="226"/>
      <c r="M4" s="226"/>
      <c r="N4" s="226"/>
      <c r="O4" s="226"/>
      <c r="P4" s="131"/>
    </row>
    <row r="5" spans="1:28" ht="15.75">
      <c r="A5" s="129" t="s">
        <v>124</v>
      </c>
      <c r="B5" s="132" t="s">
        <v>92</v>
      </c>
      <c r="C5" s="131"/>
      <c r="D5" s="225"/>
      <c r="E5" s="225"/>
      <c r="F5" s="225"/>
      <c r="G5" s="225"/>
      <c r="H5" s="131"/>
      <c r="P5" s="131"/>
    </row>
    <row r="6" spans="1:28">
      <c r="A6" s="127"/>
      <c r="B6" s="131"/>
      <c r="C6" s="227" t="s">
        <v>126</v>
      </c>
      <c r="D6" s="228" t="s">
        <v>196</v>
      </c>
      <c r="E6" s="228" t="s">
        <v>196</v>
      </c>
      <c r="F6" s="225" t="s">
        <v>196</v>
      </c>
      <c r="G6" s="225" t="s">
        <v>196</v>
      </c>
      <c r="H6" s="227" t="s">
        <v>201</v>
      </c>
      <c r="I6" s="226" t="s">
        <v>197</v>
      </c>
      <c r="J6" s="229" t="s">
        <v>197</v>
      </c>
      <c r="K6" s="229" t="s">
        <v>197</v>
      </c>
      <c r="L6" s="229" t="s">
        <v>197</v>
      </c>
      <c r="M6" s="226" t="s">
        <v>197</v>
      </c>
      <c r="N6" s="226" t="s">
        <v>197</v>
      </c>
      <c r="O6" s="226" t="s">
        <v>197</v>
      </c>
      <c r="P6" s="131"/>
      <c r="Y6" s="230" t="s">
        <v>125</v>
      </c>
    </row>
    <row r="7" spans="1:28" ht="15.75">
      <c r="A7" s="136"/>
      <c r="B7" s="231" t="s">
        <v>127</v>
      </c>
      <c r="C7" s="138">
        <v>279</v>
      </c>
      <c r="H7" s="138">
        <v>286</v>
      </c>
      <c r="I7" s="226"/>
      <c r="J7" s="229"/>
      <c r="K7" s="229"/>
      <c r="L7" s="229"/>
      <c r="M7" s="226"/>
      <c r="N7" s="226"/>
      <c r="O7" s="226"/>
      <c r="P7" s="138">
        <v>1022</v>
      </c>
      <c r="Q7" s="138">
        <v>1471</v>
      </c>
      <c r="R7" s="138">
        <v>1472</v>
      </c>
      <c r="S7" s="138">
        <v>2097</v>
      </c>
      <c r="T7" s="138">
        <v>2562</v>
      </c>
      <c r="U7" s="138">
        <v>2562</v>
      </c>
      <c r="V7" s="138">
        <v>3104</v>
      </c>
      <c r="W7" s="138">
        <v>3105</v>
      </c>
      <c r="X7" s="138">
        <v>1542</v>
      </c>
      <c r="Y7" s="139" t="s">
        <v>128</v>
      </c>
      <c r="Z7" s="138">
        <v>3106</v>
      </c>
    </row>
    <row r="8" spans="1:28" ht="26.25" outlineLevel="2">
      <c r="A8" s="136"/>
      <c r="B8" s="231" t="s">
        <v>129</v>
      </c>
      <c r="C8" s="138" t="s">
        <v>4</v>
      </c>
      <c r="D8" s="228">
        <v>200984</v>
      </c>
      <c r="E8" s="228">
        <v>200984</v>
      </c>
      <c r="F8" s="225">
        <v>20574</v>
      </c>
      <c r="G8" s="225"/>
      <c r="H8" s="138">
        <v>68211</v>
      </c>
      <c r="I8" s="226">
        <v>20573</v>
      </c>
      <c r="J8" s="229">
        <v>200983</v>
      </c>
      <c r="K8" s="229">
        <v>200983</v>
      </c>
      <c r="L8" s="229">
        <v>200983</v>
      </c>
      <c r="M8" s="226">
        <v>20573</v>
      </c>
      <c r="N8" s="226">
        <v>20574</v>
      </c>
      <c r="O8" s="226">
        <v>20575</v>
      </c>
      <c r="P8" s="232">
        <v>54651</v>
      </c>
      <c r="Q8" s="232">
        <v>68481</v>
      </c>
      <c r="R8" s="232">
        <v>65811</v>
      </c>
      <c r="S8" s="232" t="s">
        <v>130</v>
      </c>
      <c r="T8" s="232">
        <v>78881</v>
      </c>
      <c r="U8" s="232" t="s">
        <v>205</v>
      </c>
      <c r="V8" s="232">
        <v>82071</v>
      </c>
      <c r="W8" s="232">
        <v>56711</v>
      </c>
      <c r="X8" s="232">
        <v>68391</v>
      </c>
      <c r="Y8" s="139"/>
      <c r="Z8" s="138" t="s">
        <v>198</v>
      </c>
      <c r="AB8" s="233"/>
    </row>
    <row r="9" spans="1:28" outlineLevel="1">
      <c r="A9" s="136"/>
      <c r="B9" s="231" t="s">
        <v>131</v>
      </c>
      <c r="C9" s="140" t="s">
        <v>132</v>
      </c>
      <c r="D9" s="234">
        <v>68221</v>
      </c>
      <c r="E9" s="234">
        <v>68241</v>
      </c>
      <c r="F9" s="234">
        <v>200726</v>
      </c>
      <c r="G9" s="234">
        <v>68231</v>
      </c>
      <c r="H9" s="140" t="s">
        <v>133</v>
      </c>
      <c r="I9" s="226">
        <v>200259</v>
      </c>
      <c r="J9" s="226">
        <v>68191</v>
      </c>
      <c r="K9" s="226">
        <v>68201</v>
      </c>
      <c r="L9" s="226">
        <v>68211</v>
      </c>
      <c r="M9" s="235">
        <v>200727</v>
      </c>
      <c r="N9" s="235">
        <v>200728</v>
      </c>
      <c r="O9" s="226">
        <v>200729</v>
      </c>
      <c r="P9" s="140" t="s">
        <v>134</v>
      </c>
      <c r="Q9" s="140" t="s">
        <v>135</v>
      </c>
      <c r="R9" s="140" t="s">
        <v>135</v>
      </c>
      <c r="S9" s="140" t="s">
        <v>136</v>
      </c>
      <c r="T9" s="140" t="s">
        <v>137</v>
      </c>
      <c r="U9" s="140" t="s">
        <v>137</v>
      </c>
      <c r="V9" s="140" t="s">
        <v>137</v>
      </c>
      <c r="W9" s="140" t="s">
        <v>137</v>
      </c>
      <c r="X9" s="140" t="s">
        <v>135</v>
      </c>
      <c r="Z9" s="140" t="s">
        <v>138</v>
      </c>
    </row>
    <row r="10" spans="1:28" ht="15.75" outlineLevel="1">
      <c r="A10" s="136"/>
      <c r="B10" s="231"/>
      <c r="C10" s="140"/>
      <c r="D10" s="225"/>
      <c r="E10" s="225"/>
      <c r="F10" s="225"/>
      <c r="G10" s="225"/>
      <c r="H10" s="140"/>
      <c r="I10" s="236">
        <v>0</v>
      </c>
      <c r="J10" s="236">
        <v>0</v>
      </c>
      <c r="K10" s="236">
        <v>1311188.1499999999</v>
      </c>
      <c r="L10" s="236">
        <v>2546939.2000000002</v>
      </c>
      <c r="M10" s="236">
        <v>8221001.1799999997</v>
      </c>
      <c r="N10" s="236">
        <v>0</v>
      </c>
      <c r="O10" s="236">
        <v>0</v>
      </c>
      <c r="P10" s="140"/>
      <c r="Q10" s="140"/>
      <c r="R10" s="140"/>
      <c r="S10" s="237" t="s">
        <v>199</v>
      </c>
      <c r="T10" s="140"/>
      <c r="U10" s="140"/>
      <c r="V10" s="140"/>
      <c r="W10" s="140"/>
      <c r="X10" s="140"/>
      <c r="Z10" s="140"/>
    </row>
    <row r="11" spans="1:28" ht="15" customHeight="1">
      <c r="A11" s="136"/>
      <c r="B11" s="231" t="s">
        <v>139</v>
      </c>
      <c r="C11" s="140" t="s">
        <v>125</v>
      </c>
      <c r="D11" s="225"/>
      <c r="E11" s="225"/>
      <c r="F11" s="225"/>
      <c r="H11" s="140" t="s">
        <v>125</v>
      </c>
      <c r="I11" s="236"/>
      <c r="J11" s="236"/>
      <c r="K11" s="236"/>
      <c r="L11" s="236"/>
      <c r="M11" s="236"/>
      <c r="N11" s="236"/>
      <c r="O11" s="236"/>
      <c r="P11" s="140" t="s">
        <v>125</v>
      </c>
      <c r="Q11" s="140" t="s">
        <v>128</v>
      </c>
      <c r="R11" s="140" t="s">
        <v>128</v>
      </c>
      <c r="S11" s="140" t="s">
        <v>128</v>
      </c>
      <c r="T11" s="140" t="s">
        <v>128</v>
      </c>
      <c r="U11" s="140" t="s">
        <v>128</v>
      </c>
      <c r="V11" s="140" t="s">
        <v>128</v>
      </c>
      <c r="W11" s="140" t="s">
        <v>128</v>
      </c>
      <c r="X11" s="140" t="s">
        <v>128</v>
      </c>
      <c r="Z11" s="140" t="s">
        <v>128</v>
      </c>
    </row>
    <row r="12" spans="1:28">
      <c r="A12" s="141" t="s">
        <v>140</v>
      </c>
      <c r="B12" s="238" t="str">
        <f xml:space="preserve"> "December " &amp; B3-1</f>
        <v>December 2012</v>
      </c>
      <c r="C12" s="239">
        <f t="shared" ref="C12:C24" si="0">SUM(D12:G12)</f>
        <v>15864621.109999999</v>
      </c>
      <c r="D12" s="240">
        <v>33992.67</v>
      </c>
      <c r="E12" s="240">
        <v>1670256.78</v>
      </c>
      <c r="F12" s="240">
        <v>13997961.439999999</v>
      </c>
      <c r="G12" s="240">
        <v>162410.22</v>
      </c>
      <c r="H12" s="151">
        <f t="shared" ref="H12:H24" si="1">SUM(I12:O12)</f>
        <v>19135616.91</v>
      </c>
      <c r="I12" s="241"/>
      <c r="J12" s="241"/>
      <c r="K12" s="241"/>
      <c r="L12" s="241"/>
      <c r="M12" s="241">
        <v>19135616.91</v>
      </c>
      <c r="N12" s="241"/>
      <c r="O12" s="241"/>
      <c r="P12" s="242">
        <v>6818430.4199999999</v>
      </c>
      <c r="Q12" s="243">
        <v>37830.28</v>
      </c>
      <c r="R12" s="244">
        <v>41615.019999999997</v>
      </c>
      <c r="S12" s="245">
        <f>AB12/2</f>
        <v>2066340.04</v>
      </c>
      <c r="T12" s="244">
        <v>0</v>
      </c>
      <c r="U12" s="306">
        <v>3793187.65</v>
      </c>
      <c r="V12" s="246">
        <v>478058.44</v>
      </c>
      <c r="W12" s="239">
        <v>84345.68</v>
      </c>
      <c r="X12" s="246">
        <v>88941.59</v>
      </c>
      <c r="Z12" s="239">
        <v>0</v>
      </c>
      <c r="AB12" s="246">
        <v>4132680.08</v>
      </c>
    </row>
    <row r="13" spans="1:28">
      <c r="A13" s="148" t="s">
        <v>141</v>
      </c>
      <c r="B13" s="247" t="str">
        <f xml:space="preserve"> "January " &amp; B3</f>
        <v>January 2013</v>
      </c>
      <c r="C13" s="239">
        <f t="shared" si="0"/>
        <v>15864621.109999999</v>
      </c>
      <c r="D13" s="240">
        <v>33992.67</v>
      </c>
      <c r="E13" s="240">
        <v>1670256.78</v>
      </c>
      <c r="F13" s="240">
        <v>13997961.439999999</v>
      </c>
      <c r="G13" s="240">
        <v>162410.22</v>
      </c>
      <c r="H13" s="151">
        <f>SUM(I13:O13)</f>
        <v>19259933.739999998</v>
      </c>
      <c r="I13" s="241"/>
      <c r="J13" s="241"/>
      <c r="K13" s="241"/>
      <c r="L13" s="241"/>
      <c r="M13" s="241">
        <f>19135616.91+124316.83</f>
        <v>19259933.739999998</v>
      </c>
      <c r="N13" s="241"/>
      <c r="O13" s="241"/>
      <c r="P13" s="150">
        <v>6818430.4199999999</v>
      </c>
      <c r="Q13" s="243">
        <v>37830.28</v>
      </c>
      <c r="R13" s="215">
        <v>41615.019999999997</v>
      </c>
      <c r="S13" s="245">
        <f t="shared" ref="S13:S24" si="2">AB13/2</f>
        <v>2066340</v>
      </c>
      <c r="T13" s="215">
        <v>0</v>
      </c>
      <c r="U13" s="305">
        <v>3793187.65</v>
      </c>
      <c r="V13" s="151">
        <v>478058.44</v>
      </c>
      <c r="W13" s="239">
        <v>84345.68</v>
      </c>
      <c r="X13" s="151">
        <v>88941.59</v>
      </c>
      <c r="Z13" s="239">
        <v>0</v>
      </c>
      <c r="AB13" s="151">
        <v>4132680</v>
      </c>
    </row>
    <row r="14" spans="1:28">
      <c r="A14" s="148"/>
      <c r="B14" s="248" t="s">
        <v>142</v>
      </c>
      <c r="C14" s="239">
        <f t="shared" si="0"/>
        <v>15864621.109999999</v>
      </c>
      <c r="D14" s="240">
        <v>33992.67</v>
      </c>
      <c r="E14" s="240">
        <v>1670256.78</v>
      </c>
      <c r="F14" s="240">
        <v>13997961.439999999</v>
      </c>
      <c r="G14" s="240">
        <v>162410.22</v>
      </c>
      <c r="H14" s="151">
        <f t="shared" si="1"/>
        <v>19259933.739999998</v>
      </c>
      <c r="I14" s="241"/>
      <c r="J14" s="241"/>
      <c r="K14" s="241"/>
      <c r="L14" s="241"/>
      <c r="M14" s="241">
        <f t="shared" ref="M14:M24" si="3">19135616.91+124316.83</f>
        <v>19259933.739999998</v>
      </c>
      <c r="N14" s="241"/>
      <c r="O14" s="241"/>
      <c r="P14" s="150">
        <v>6818430.4199999999</v>
      </c>
      <c r="Q14" s="243">
        <v>37830.28</v>
      </c>
      <c r="R14" s="215">
        <v>41615.019999999997</v>
      </c>
      <c r="S14" s="245">
        <f t="shared" si="2"/>
        <v>2066340</v>
      </c>
      <c r="T14" s="215">
        <v>0</v>
      </c>
      <c r="U14" s="305">
        <v>3793187.65</v>
      </c>
      <c r="V14" s="151">
        <v>478058.44</v>
      </c>
      <c r="W14" s="239">
        <v>84345.68</v>
      </c>
      <c r="X14" s="151">
        <v>88941.59</v>
      </c>
      <c r="Z14" s="239">
        <v>0</v>
      </c>
      <c r="AB14" s="151">
        <v>4132680</v>
      </c>
    </row>
    <row r="15" spans="1:28">
      <c r="A15" s="148"/>
      <c r="B15" s="248" t="s">
        <v>143</v>
      </c>
      <c r="C15" s="239">
        <f t="shared" si="0"/>
        <v>15864621.109999999</v>
      </c>
      <c r="D15" s="240">
        <v>33992.67</v>
      </c>
      <c r="E15" s="240">
        <v>1670256.78</v>
      </c>
      <c r="F15" s="240">
        <v>13997961.439999999</v>
      </c>
      <c r="G15" s="240">
        <v>162410.22</v>
      </c>
      <c r="H15" s="151">
        <f t="shared" si="1"/>
        <v>19259933.739999998</v>
      </c>
      <c r="I15" s="241"/>
      <c r="J15" s="241"/>
      <c r="K15" s="241"/>
      <c r="L15" s="241"/>
      <c r="M15" s="241">
        <f t="shared" si="3"/>
        <v>19259933.739999998</v>
      </c>
      <c r="N15" s="241"/>
      <c r="O15" s="241"/>
      <c r="P15" s="150">
        <v>6818430.4199999999</v>
      </c>
      <c r="Q15" s="243">
        <v>37830.28</v>
      </c>
      <c r="R15" s="215">
        <v>41615.019999999997</v>
      </c>
      <c r="S15" s="245">
        <f t="shared" si="2"/>
        <v>2066340</v>
      </c>
      <c r="T15" s="215">
        <v>1009535.29</v>
      </c>
      <c r="U15" s="305">
        <v>3793187.65</v>
      </c>
      <c r="V15" s="151">
        <v>478058.44</v>
      </c>
      <c r="W15" s="239">
        <v>84345.68</v>
      </c>
      <c r="X15" s="151">
        <v>88941.59</v>
      </c>
      <c r="Z15" s="239">
        <v>0</v>
      </c>
      <c r="AB15" s="151">
        <v>4132680</v>
      </c>
    </row>
    <row r="16" spans="1:28">
      <c r="A16" s="148"/>
      <c r="B16" s="248" t="s">
        <v>144</v>
      </c>
      <c r="C16" s="239">
        <f t="shared" si="0"/>
        <v>15864621.109999999</v>
      </c>
      <c r="D16" s="240">
        <v>33992.67</v>
      </c>
      <c r="E16" s="240">
        <v>1670256.78</v>
      </c>
      <c r="F16" s="240">
        <v>13997961.439999999</v>
      </c>
      <c r="G16" s="240">
        <v>162410.22</v>
      </c>
      <c r="H16" s="151">
        <f t="shared" si="1"/>
        <v>19259933.739999998</v>
      </c>
      <c r="I16" s="241"/>
      <c r="J16" s="241"/>
      <c r="K16" s="241"/>
      <c r="L16" s="241"/>
      <c r="M16" s="241">
        <f t="shared" si="3"/>
        <v>19259933.739999998</v>
      </c>
      <c r="N16" s="241"/>
      <c r="O16" s="241"/>
      <c r="P16" s="150">
        <v>6818430.4199999999</v>
      </c>
      <c r="Q16" s="243">
        <v>37830.28</v>
      </c>
      <c r="R16" s="215">
        <v>41615.019999999997</v>
      </c>
      <c r="S16" s="245">
        <f t="shared" si="2"/>
        <v>2066340</v>
      </c>
      <c r="T16" s="215">
        <v>1009535.29</v>
      </c>
      <c r="U16" s="305">
        <v>3793187.65</v>
      </c>
      <c r="V16" s="151">
        <v>478058.44</v>
      </c>
      <c r="W16" s="239">
        <v>84345.68</v>
      </c>
      <c r="X16" s="151">
        <v>88941.59</v>
      </c>
      <c r="Z16" s="239">
        <v>0</v>
      </c>
      <c r="AB16" s="151">
        <v>4132680</v>
      </c>
    </row>
    <row r="17" spans="1:28">
      <c r="A17" s="148"/>
      <c r="B17" s="248" t="s">
        <v>145</v>
      </c>
      <c r="C17" s="239">
        <f>SUM(D17:G17)</f>
        <v>15864621.109999999</v>
      </c>
      <c r="D17" s="240">
        <v>33992.67</v>
      </c>
      <c r="E17" s="240">
        <v>1670256.78</v>
      </c>
      <c r="F17" s="240">
        <v>13997961.439999999</v>
      </c>
      <c r="G17" s="240">
        <v>162410.22</v>
      </c>
      <c r="H17" s="151">
        <f t="shared" si="1"/>
        <v>19259933.739999998</v>
      </c>
      <c r="I17" s="241"/>
      <c r="J17" s="241"/>
      <c r="K17" s="241"/>
      <c r="L17" s="241"/>
      <c r="M17" s="241">
        <f t="shared" si="3"/>
        <v>19259933.739999998</v>
      </c>
      <c r="N17" s="241"/>
      <c r="O17" s="241"/>
      <c r="P17" s="150">
        <v>6818430.4199999999</v>
      </c>
      <c r="Q17" s="243">
        <v>37830.28</v>
      </c>
      <c r="R17" s="215">
        <v>41615.019999999997</v>
      </c>
      <c r="S17" s="245">
        <f t="shared" si="2"/>
        <v>2066340</v>
      </c>
      <c r="T17" s="215">
        <v>1009535.29</v>
      </c>
      <c r="U17" s="305">
        <v>3793187.65</v>
      </c>
      <c r="V17" s="151">
        <v>478058.44</v>
      </c>
      <c r="W17" s="239">
        <v>84345.68</v>
      </c>
      <c r="X17" s="151">
        <v>88941.59</v>
      </c>
      <c r="Z17" s="239">
        <v>0</v>
      </c>
      <c r="AB17" s="151">
        <v>4132680</v>
      </c>
    </row>
    <row r="18" spans="1:28">
      <c r="A18" s="148"/>
      <c r="B18" s="248" t="s">
        <v>146</v>
      </c>
      <c r="C18" s="239">
        <f t="shared" si="0"/>
        <v>15864621.109999999</v>
      </c>
      <c r="D18" s="240">
        <v>33992.67</v>
      </c>
      <c r="E18" s="240">
        <v>1670256.78</v>
      </c>
      <c r="F18" s="240">
        <v>13997961.439999999</v>
      </c>
      <c r="G18" s="240">
        <v>162410.22</v>
      </c>
      <c r="H18" s="151">
        <f>SUM(I18:O18)</f>
        <v>19259933.739999998</v>
      </c>
      <c r="I18" s="241"/>
      <c r="J18" s="241"/>
      <c r="K18" s="241"/>
      <c r="L18" s="241"/>
      <c r="M18" s="241">
        <f t="shared" si="3"/>
        <v>19259933.739999998</v>
      </c>
      <c r="N18" s="241"/>
      <c r="O18" s="241"/>
      <c r="P18" s="150">
        <v>6818430.4199999999</v>
      </c>
      <c r="Q18" s="243">
        <v>37830.28</v>
      </c>
      <c r="R18" s="215">
        <v>41615.019999999997</v>
      </c>
      <c r="S18" s="245">
        <f t="shared" si="2"/>
        <v>2066340</v>
      </c>
      <c r="T18" s="215">
        <v>1009535.29</v>
      </c>
      <c r="U18" s="305">
        <v>3793187.65</v>
      </c>
      <c r="V18" s="151">
        <v>478058.44</v>
      </c>
      <c r="W18" s="239">
        <v>84345.68</v>
      </c>
      <c r="X18" s="151">
        <v>88941.59</v>
      </c>
      <c r="Z18" s="239">
        <v>0</v>
      </c>
      <c r="AB18" s="151">
        <v>4132680</v>
      </c>
    </row>
    <row r="19" spans="1:28">
      <c r="A19" s="148"/>
      <c r="B19" s="248" t="s">
        <v>147</v>
      </c>
      <c r="C19" s="239">
        <f t="shared" si="0"/>
        <v>15864621.109999999</v>
      </c>
      <c r="D19" s="240">
        <v>33992.67</v>
      </c>
      <c r="E19" s="240">
        <v>1670256.78</v>
      </c>
      <c r="F19" s="240">
        <v>13997961.439999999</v>
      </c>
      <c r="G19" s="240">
        <v>162410.22</v>
      </c>
      <c r="H19" s="151">
        <f t="shared" si="1"/>
        <v>19259933.739999998</v>
      </c>
      <c r="I19" s="241"/>
      <c r="J19" s="241"/>
      <c r="K19" s="241"/>
      <c r="L19" s="241"/>
      <c r="M19" s="241">
        <f t="shared" si="3"/>
        <v>19259933.739999998</v>
      </c>
      <c r="N19" s="241"/>
      <c r="O19" s="241"/>
      <c r="P19" s="150">
        <v>6818430.4199999999</v>
      </c>
      <c r="Q19" s="243">
        <v>37830.28</v>
      </c>
      <c r="R19" s="215">
        <v>41615.019999999997</v>
      </c>
      <c r="S19" s="245">
        <f t="shared" si="2"/>
        <v>2066340</v>
      </c>
      <c r="T19" s="215">
        <v>1009535.29</v>
      </c>
      <c r="U19" s="305">
        <v>3793187.65</v>
      </c>
      <c r="V19" s="151">
        <v>478058.44</v>
      </c>
      <c r="W19" s="239">
        <v>84345.68</v>
      </c>
      <c r="X19" s="151">
        <v>88941.59</v>
      </c>
      <c r="Z19" s="239">
        <v>0</v>
      </c>
      <c r="AB19" s="151">
        <v>4132680</v>
      </c>
    </row>
    <row r="20" spans="1:28">
      <c r="A20" s="148"/>
      <c r="B20" s="248" t="s">
        <v>148</v>
      </c>
      <c r="C20" s="239">
        <f t="shared" si="0"/>
        <v>15864621.109999999</v>
      </c>
      <c r="D20" s="240">
        <v>33992.67</v>
      </c>
      <c r="E20" s="240">
        <v>1670256.78</v>
      </c>
      <c r="F20" s="240">
        <v>13997961.439999999</v>
      </c>
      <c r="G20" s="240">
        <v>162410.22</v>
      </c>
      <c r="H20" s="151">
        <f t="shared" si="1"/>
        <v>19259933.739999998</v>
      </c>
      <c r="I20" s="241"/>
      <c r="J20" s="241"/>
      <c r="K20" s="241"/>
      <c r="L20" s="241"/>
      <c r="M20" s="241">
        <f t="shared" si="3"/>
        <v>19259933.739999998</v>
      </c>
      <c r="N20" s="241"/>
      <c r="O20" s="241"/>
      <c r="P20" s="150">
        <v>6818430.4199999999</v>
      </c>
      <c r="Q20" s="243">
        <v>37830.28</v>
      </c>
      <c r="R20" s="215">
        <v>41615.019999999997</v>
      </c>
      <c r="S20" s="245">
        <f t="shared" si="2"/>
        <v>2066340</v>
      </c>
      <c r="T20" s="215">
        <v>1009535.29</v>
      </c>
      <c r="U20" s="305">
        <v>3793187.65</v>
      </c>
      <c r="V20" s="151">
        <v>478058.44</v>
      </c>
      <c r="W20" s="239">
        <v>84345.68</v>
      </c>
      <c r="X20" s="151">
        <v>88941.59</v>
      </c>
      <c r="Z20" s="239">
        <v>0</v>
      </c>
      <c r="AB20" s="151">
        <v>4132680</v>
      </c>
    </row>
    <row r="21" spans="1:28">
      <c r="A21" s="148"/>
      <c r="B21" s="248" t="s">
        <v>149</v>
      </c>
      <c r="C21" s="239">
        <f t="shared" si="0"/>
        <v>15864621.109999999</v>
      </c>
      <c r="D21" s="240">
        <v>33992.67</v>
      </c>
      <c r="E21" s="240">
        <v>1670256.78</v>
      </c>
      <c r="F21" s="240">
        <v>13997961.439999999</v>
      </c>
      <c r="G21" s="240">
        <v>162410.22</v>
      </c>
      <c r="H21" s="151">
        <f t="shared" si="1"/>
        <v>19259933.739999998</v>
      </c>
      <c r="I21" s="241"/>
      <c r="J21" s="241"/>
      <c r="K21" s="241"/>
      <c r="L21" s="241"/>
      <c r="M21" s="241">
        <f t="shared" si="3"/>
        <v>19259933.739999998</v>
      </c>
      <c r="N21" s="241"/>
      <c r="O21" s="241"/>
      <c r="P21" s="150">
        <v>6818430.4199999999</v>
      </c>
      <c r="Q21" s="243">
        <v>37830.28</v>
      </c>
      <c r="R21" s="215">
        <v>41615.019999999997</v>
      </c>
      <c r="S21" s="245">
        <f t="shared" si="2"/>
        <v>2066340</v>
      </c>
      <c r="T21" s="215">
        <v>1009535.29</v>
      </c>
      <c r="U21" s="305">
        <v>3793187.65</v>
      </c>
      <c r="V21" s="151">
        <v>478058.44</v>
      </c>
      <c r="W21" s="239">
        <v>84345.68</v>
      </c>
      <c r="X21" s="151">
        <v>88941.59</v>
      </c>
      <c r="Z21" s="239">
        <v>0</v>
      </c>
      <c r="AB21" s="151">
        <v>4132680</v>
      </c>
    </row>
    <row r="22" spans="1:28">
      <c r="A22" s="148"/>
      <c r="B22" s="248" t="s">
        <v>150</v>
      </c>
      <c r="C22" s="239">
        <f t="shared" si="0"/>
        <v>15864621.109999999</v>
      </c>
      <c r="D22" s="240">
        <v>33992.67</v>
      </c>
      <c r="E22" s="240">
        <v>1670256.78</v>
      </c>
      <c r="F22" s="240">
        <v>13997961.439999999</v>
      </c>
      <c r="G22" s="240">
        <v>162410.22</v>
      </c>
      <c r="H22" s="151">
        <f t="shared" si="1"/>
        <v>19259933.739999998</v>
      </c>
      <c r="I22" s="241"/>
      <c r="J22" s="241"/>
      <c r="K22" s="241"/>
      <c r="L22" s="241"/>
      <c r="M22" s="241">
        <f t="shared" si="3"/>
        <v>19259933.739999998</v>
      </c>
      <c r="N22" s="241"/>
      <c r="O22" s="241"/>
      <c r="P22" s="150">
        <v>6818430.4199999999</v>
      </c>
      <c r="Q22" s="243">
        <v>37830.28</v>
      </c>
      <c r="R22" s="215">
        <v>41615.019999999997</v>
      </c>
      <c r="S22" s="245">
        <f t="shared" si="2"/>
        <v>2066340</v>
      </c>
      <c r="T22" s="215">
        <v>1009535.29</v>
      </c>
      <c r="U22" s="305">
        <v>3793187.65</v>
      </c>
      <c r="V22" s="151">
        <v>478058.44</v>
      </c>
      <c r="W22" s="239">
        <v>84345.68</v>
      </c>
      <c r="X22" s="151">
        <v>88941.59</v>
      </c>
      <c r="Z22" s="239">
        <v>0</v>
      </c>
      <c r="AB22" s="151">
        <v>4132680</v>
      </c>
    </row>
    <row r="23" spans="1:28">
      <c r="A23" s="148"/>
      <c r="B23" s="248" t="s">
        <v>151</v>
      </c>
      <c r="C23" s="239">
        <f t="shared" si="0"/>
        <v>15864621.109999999</v>
      </c>
      <c r="D23" s="240">
        <v>33992.67</v>
      </c>
      <c r="E23" s="240">
        <v>1670256.78</v>
      </c>
      <c r="F23" s="240">
        <v>13997961.439999999</v>
      </c>
      <c r="G23" s="240">
        <v>162410.22</v>
      </c>
      <c r="H23" s="151">
        <f t="shared" si="1"/>
        <v>19259933.739999998</v>
      </c>
      <c r="I23" s="241"/>
      <c r="J23" s="241"/>
      <c r="K23" s="241"/>
      <c r="L23" s="241"/>
      <c r="M23" s="241">
        <f t="shared" si="3"/>
        <v>19259933.739999998</v>
      </c>
      <c r="N23" s="241"/>
      <c r="O23" s="241"/>
      <c r="P23" s="150">
        <v>6818430.4199999999</v>
      </c>
      <c r="Q23" s="243">
        <v>37830.28</v>
      </c>
      <c r="R23" s="215">
        <v>41615.019999999997</v>
      </c>
      <c r="S23" s="245">
        <f t="shared" si="2"/>
        <v>2066340</v>
      </c>
      <c r="T23" s="215">
        <v>1009535.29</v>
      </c>
      <c r="U23" s="305">
        <v>3793187.65</v>
      </c>
      <c r="V23" s="151">
        <v>478058.44</v>
      </c>
      <c r="W23" s="239">
        <v>84345.68</v>
      </c>
      <c r="X23" s="151">
        <v>88941.59</v>
      </c>
      <c r="Z23" s="239">
        <v>0</v>
      </c>
      <c r="AB23" s="151">
        <v>4132680</v>
      </c>
    </row>
    <row r="24" spans="1:28">
      <c r="A24" s="155"/>
      <c r="B24" s="249" t="str">
        <f xml:space="preserve"> "December " &amp; B3</f>
        <v>December 2013</v>
      </c>
      <c r="C24" s="250">
        <f t="shared" si="0"/>
        <v>15864621.109999999</v>
      </c>
      <c r="D24" s="240">
        <v>33992.67</v>
      </c>
      <c r="E24" s="240">
        <v>1670256.78</v>
      </c>
      <c r="F24" s="240">
        <v>13997961.439999999</v>
      </c>
      <c r="G24" s="240">
        <v>162410.22</v>
      </c>
      <c r="H24" s="151">
        <f t="shared" si="1"/>
        <v>74157001.200000003</v>
      </c>
      <c r="I24" s="241"/>
      <c r="J24" s="241"/>
      <c r="K24" s="241"/>
      <c r="L24" s="241"/>
      <c r="M24" s="241">
        <f t="shared" si="3"/>
        <v>19259933.739999998</v>
      </c>
      <c r="N24" s="241">
        <v>54897067.460000001</v>
      </c>
      <c r="O24" s="241"/>
      <c r="P24" s="150">
        <v>6818430.4199999999</v>
      </c>
      <c r="Q24" s="243">
        <v>37830.28</v>
      </c>
      <c r="R24" s="215">
        <v>41615.019999999997</v>
      </c>
      <c r="S24" s="251">
        <f t="shared" si="2"/>
        <v>2066340</v>
      </c>
      <c r="T24" s="215">
        <v>1009535.29</v>
      </c>
      <c r="U24" s="305">
        <v>3793187.65</v>
      </c>
      <c r="V24" s="151">
        <v>478058.44</v>
      </c>
      <c r="W24" s="239">
        <v>84345.68</v>
      </c>
      <c r="X24" s="151">
        <v>88941.59</v>
      </c>
      <c r="Z24" s="239">
        <v>0</v>
      </c>
      <c r="AB24" s="151">
        <v>4132680</v>
      </c>
    </row>
    <row r="25" spans="1:28" ht="12.75">
      <c r="A25" s="158"/>
      <c r="B25" s="252" t="s">
        <v>152</v>
      </c>
      <c r="C25" s="162">
        <f>AVERAGE(C12:C24)</f>
        <v>15864621.110000005</v>
      </c>
      <c r="D25" s="253">
        <f t="shared" ref="D25:G25" si="4">AVERAGE(D12:D24)</f>
        <v>33992.669999999991</v>
      </c>
      <c r="E25" s="253">
        <f t="shared" si="4"/>
        <v>1670256.78</v>
      </c>
      <c r="F25" s="253">
        <f t="shared" si="4"/>
        <v>13997961.439999999</v>
      </c>
      <c r="G25" s="253">
        <f t="shared" si="4"/>
        <v>162410.22</v>
      </c>
      <c r="H25" s="161">
        <f>AVERAGE(H12:H24)</f>
        <v>23473222.250000004</v>
      </c>
      <c r="I25" s="254" t="e">
        <f t="shared" ref="I25:X25" si="5">AVERAGE(I12:I24)</f>
        <v>#DIV/0!</v>
      </c>
      <c r="J25" s="254" t="e">
        <f t="shared" si="5"/>
        <v>#DIV/0!</v>
      </c>
      <c r="K25" s="254" t="e">
        <f t="shared" si="5"/>
        <v>#DIV/0!</v>
      </c>
      <c r="L25" s="254" t="e">
        <f t="shared" si="5"/>
        <v>#DIV/0!</v>
      </c>
      <c r="M25" s="254">
        <f>AVERAGE(M12:M24)</f>
        <v>19250370.906923082</v>
      </c>
      <c r="N25" s="254">
        <f>AVERAGE(N12:N24)</f>
        <v>54897067.460000001</v>
      </c>
      <c r="O25" s="254" t="e">
        <f t="shared" si="5"/>
        <v>#DIV/0!</v>
      </c>
      <c r="P25" s="160">
        <f t="shared" si="5"/>
        <v>6818430.4200000009</v>
      </c>
      <c r="Q25" s="255">
        <f>AVERAGE(Q12:Q24)</f>
        <v>37830.280000000013</v>
      </c>
      <c r="R25" s="160">
        <f t="shared" si="5"/>
        <v>41615.020000000004</v>
      </c>
      <c r="S25" s="256">
        <f t="shared" si="5"/>
        <v>2066340.0030769231</v>
      </c>
      <c r="T25" s="160">
        <f t="shared" si="5"/>
        <v>776565.60769230756</v>
      </c>
      <c r="U25" s="160">
        <f>AVERAGE(U12:U24)</f>
        <v>3793187.649999999</v>
      </c>
      <c r="V25" s="161">
        <f t="shared" si="5"/>
        <v>478058.44000000012</v>
      </c>
      <c r="W25" s="160">
        <f t="shared" si="5"/>
        <v>84345.679999999964</v>
      </c>
      <c r="X25" s="161">
        <f t="shared" si="5"/>
        <v>88941.59</v>
      </c>
      <c r="Z25" s="216">
        <f>AVERAGE(Z12:Z24)</f>
        <v>0</v>
      </c>
    </row>
    <row r="26" spans="1:28" ht="15.75">
      <c r="A26" s="158"/>
      <c r="B26" s="252"/>
      <c r="C26" s="164"/>
      <c r="H26" s="165"/>
      <c r="J26" s="226" t="s">
        <v>200</v>
      </c>
      <c r="P26" s="164"/>
      <c r="Q26" s="165"/>
      <c r="R26" s="164"/>
      <c r="S26" s="170"/>
      <c r="T26" s="164"/>
      <c r="U26" s="164"/>
      <c r="V26" s="165"/>
      <c r="W26" s="164"/>
      <c r="X26" s="165"/>
      <c r="Z26" s="164"/>
    </row>
    <row r="27" spans="1:28" ht="15.75">
      <c r="A27" s="158"/>
      <c r="B27" s="252"/>
      <c r="C27" s="164"/>
      <c r="H27" s="165"/>
      <c r="I27" s="226">
        <v>200259</v>
      </c>
      <c r="J27" s="226">
        <v>68191</v>
      </c>
      <c r="K27" s="226">
        <v>68201</v>
      </c>
      <c r="L27" s="226">
        <v>68211</v>
      </c>
      <c r="M27" s="235">
        <v>200727</v>
      </c>
      <c r="N27" s="235">
        <v>200728</v>
      </c>
      <c r="O27" s="226">
        <v>200729</v>
      </c>
      <c r="P27" s="164"/>
      <c r="Q27" s="165"/>
      <c r="R27" s="164"/>
      <c r="S27" s="170"/>
      <c r="T27" s="164"/>
      <c r="U27" s="164"/>
      <c r="V27" s="165"/>
      <c r="W27" s="164"/>
      <c r="X27" s="165"/>
      <c r="Z27" s="164"/>
    </row>
    <row r="28" spans="1:28">
      <c r="A28" s="141" t="s">
        <v>153</v>
      </c>
      <c r="B28" s="238" t="str">
        <f>B12</f>
        <v>December 2012</v>
      </c>
      <c r="C28" s="239">
        <f>SUM(D28:G28)</f>
        <v>146894.6399074074</v>
      </c>
      <c r="D28" s="240">
        <f>(33992.67/432)*4</f>
        <v>314.74694444444441</v>
      </c>
      <c r="E28" s="240">
        <f>(1670256.78/432)*4</f>
        <v>15465.340555555556</v>
      </c>
      <c r="F28" s="240">
        <f>(13997961.44/432)*4</f>
        <v>129610.75407407407</v>
      </c>
      <c r="G28" s="240">
        <f>(162410.22/432)*4</f>
        <v>1503.7983333333334</v>
      </c>
      <c r="H28" s="246">
        <f>SUM(I28:O28)</f>
        <v>509924.84</v>
      </c>
      <c r="M28" s="236">
        <v>509924.84</v>
      </c>
      <c r="P28" s="242">
        <v>570465.32999999996</v>
      </c>
      <c r="Q28" s="246">
        <v>4816.4399999999996</v>
      </c>
      <c r="R28" s="242">
        <v>5298.19</v>
      </c>
      <c r="S28" s="257">
        <f>AB28/2</f>
        <v>192381.02499999999</v>
      </c>
      <c r="T28" s="244">
        <v>0</v>
      </c>
      <c r="U28" s="244">
        <v>245854.814837963</v>
      </c>
      <c r="V28" s="246">
        <v>28632.9</v>
      </c>
      <c r="W28" s="242">
        <v>3201.49</v>
      </c>
      <c r="X28" s="246">
        <v>7823.56</v>
      </c>
      <c r="Z28" s="242">
        <v>0</v>
      </c>
      <c r="AB28" s="258">
        <v>384762.05</v>
      </c>
    </row>
    <row r="29" spans="1:28">
      <c r="A29" s="148" t="s">
        <v>154</v>
      </c>
      <c r="B29" s="247" t="str">
        <f>B13</f>
        <v>January 2013</v>
      </c>
      <c r="C29" s="239">
        <f t="shared" ref="C29:C40" si="6">SUM(D29:G29)</f>
        <v>183618.29988425926</v>
      </c>
      <c r="D29" s="240">
        <f>(33992.67/432)+D28</f>
        <v>393.4336805555555</v>
      </c>
      <c r="E29" s="240">
        <f>(1670256.78/432)+E28</f>
        <v>19331.675694444446</v>
      </c>
      <c r="F29" s="240">
        <f>(13997961.44/432)+F28</f>
        <v>162013.44259259259</v>
      </c>
      <c r="G29" s="240">
        <f>(162410.22/432)+G28</f>
        <v>1879.7479166666667</v>
      </c>
      <c r="H29" s="243">
        <f t="shared" ref="H29:H40" si="7">SUM(I29:O29)</f>
        <v>552706.35000000009</v>
      </c>
      <c r="M29" s="236">
        <f>M28+42493.74+287.77</f>
        <v>552706.35000000009</v>
      </c>
      <c r="P29" s="150">
        <f>P28+15121.62</f>
        <v>585586.94999999995</v>
      </c>
      <c r="Q29" s="151">
        <f>Q28+87.57</f>
        <v>4904.0099999999993</v>
      </c>
      <c r="R29" s="150">
        <f>R28+96.33</f>
        <v>5394.5199999999995</v>
      </c>
      <c r="S29" s="259">
        <f t="shared" ref="S29:S40" si="8">AB29/2</f>
        <v>192844.99</v>
      </c>
      <c r="T29" s="215">
        <v>0</v>
      </c>
      <c r="U29" s="215">
        <v>254635.344837963</v>
      </c>
      <c r="V29" s="151">
        <f>V28+1301.49</f>
        <v>29934.390000000003</v>
      </c>
      <c r="W29" s="150">
        <f>W28+200.09</f>
        <v>3401.58</v>
      </c>
      <c r="X29" s="151">
        <f>X28+205.88</f>
        <v>8029.4400000000005</v>
      </c>
      <c r="Z29" s="150">
        <v>0</v>
      </c>
      <c r="AB29" s="258">
        <f>AB28+927.93</f>
        <v>385689.98</v>
      </c>
    </row>
    <row r="30" spans="1:28">
      <c r="A30" s="148"/>
      <c r="B30" s="307" t="s">
        <v>142</v>
      </c>
      <c r="C30" s="239">
        <f t="shared" si="6"/>
        <v>220341.95986111113</v>
      </c>
      <c r="D30" s="240">
        <f t="shared" ref="D30:D40" si="9">(33992.67/432)+D29</f>
        <v>472.12041666666659</v>
      </c>
      <c r="E30" s="240">
        <f t="shared" ref="E30:E39" si="10">(1670256.78/432)+E29</f>
        <v>23198.010833333334</v>
      </c>
      <c r="F30" s="240">
        <f t="shared" ref="F30:F40" si="11">(13997961.44/432)+F29</f>
        <v>194416.13111111111</v>
      </c>
      <c r="G30" s="240">
        <f t="shared" ref="G30:G40" si="12">(162410.22/432)+G29</f>
        <v>2255.6975000000002</v>
      </c>
      <c r="H30" s="243">
        <f t="shared" si="7"/>
        <v>595487.8600000001</v>
      </c>
      <c r="M30" s="236">
        <f t="shared" ref="M30:M40" si="13">M29+42493.74+287.77</f>
        <v>595487.8600000001</v>
      </c>
      <c r="P30" s="150">
        <f t="shared" ref="P30:P40" si="14">P29+15121.62</f>
        <v>600708.56999999995</v>
      </c>
      <c r="Q30" s="151">
        <f t="shared" ref="Q30:Q40" si="15">Q29+87.57</f>
        <v>4991.579999999999</v>
      </c>
      <c r="R30" s="150">
        <f t="shared" ref="R30:R40" si="16">R29+96.33</f>
        <v>5490.8499999999995</v>
      </c>
      <c r="S30" s="259">
        <f t="shared" si="8"/>
        <v>193308.95499999999</v>
      </c>
      <c r="T30" s="215">
        <v>0</v>
      </c>
      <c r="U30" s="215">
        <v>263415.87483796303</v>
      </c>
      <c r="V30" s="151">
        <f t="shared" ref="V30:V40" si="17">V29+1301.49</f>
        <v>31235.880000000005</v>
      </c>
      <c r="W30" s="150">
        <f t="shared" ref="W30:W40" si="18">W29+200.09</f>
        <v>3601.67</v>
      </c>
      <c r="X30" s="151">
        <f t="shared" ref="X30:X39" si="19">X29+205.88</f>
        <v>8235.32</v>
      </c>
      <c r="Z30" s="150">
        <v>0</v>
      </c>
      <c r="AB30" s="258">
        <f t="shared" ref="AB30:AB39" si="20">AB29+927.93</f>
        <v>386617.91</v>
      </c>
    </row>
    <row r="31" spans="1:28">
      <c r="A31" s="148"/>
      <c r="B31" s="307" t="s">
        <v>143</v>
      </c>
      <c r="C31" s="239">
        <f t="shared" si="6"/>
        <v>257065.61983796299</v>
      </c>
      <c r="D31" s="240">
        <f t="shared" si="9"/>
        <v>550.80715277777767</v>
      </c>
      <c r="E31" s="240">
        <f t="shared" si="10"/>
        <v>27064.345972222221</v>
      </c>
      <c r="F31" s="240">
        <f t="shared" si="11"/>
        <v>226818.81962962964</v>
      </c>
      <c r="G31" s="240">
        <f t="shared" si="12"/>
        <v>2631.6470833333337</v>
      </c>
      <c r="H31" s="243">
        <f t="shared" si="7"/>
        <v>638269.37000000011</v>
      </c>
      <c r="M31" s="236">
        <f t="shared" si="13"/>
        <v>638269.37000000011</v>
      </c>
      <c r="P31" s="150">
        <f t="shared" si="14"/>
        <v>615830.18999999994</v>
      </c>
      <c r="Q31" s="151">
        <f t="shared" si="15"/>
        <v>5079.1499999999987</v>
      </c>
      <c r="R31" s="150">
        <f t="shared" si="16"/>
        <v>5587.1799999999994</v>
      </c>
      <c r="S31" s="259">
        <f t="shared" si="8"/>
        <v>193772.91999999998</v>
      </c>
      <c r="T31" s="215">
        <f>1009535.29/432</f>
        <v>2336.8872453703702</v>
      </c>
      <c r="U31" s="215">
        <v>272196.40483796305</v>
      </c>
      <c r="V31" s="151">
        <f t="shared" si="17"/>
        <v>32537.370000000006</v>
      </c>
      <c r="W31" s="150">
        <f t="shared" si="18"/>
        <v>3801.76</v>
      </c>
      <c r="X31" s="151">
        <f t="shared" si="19"/>
        <v>8441.1999999999989</v>
      </c>
      <c r="Z31" s="150">
        <v>0</v>
      </c>
      <c r="AB31" s="258">
        <f t="shared" si="20"/>
        <v>387545.83999999997</v>
      </c>
    </row>
    <row r="32" spans="1:28">
      <c r="A32" s="148"/>
      <c r="B32" s="307" t="s">
        <v>144</v>
      </c>
      <c r="C32" s="239">
        <f t="shared" si="6"/>
        <v>293789.27981481486</v>
      </c>
      <c r="D32" s="240">
        <f t="shared" si="9"/>
        <v>629.49388888888882</v>
      </c>
      <c r="E32" s="240">
        <f t="shared" si="10"/>
        <v>30930.681111111109</v>
      </c>
      <c r="F32" s="240">
        <f t="shared" si="11"/>
        <v>259221.50814814816</v>
      </c>
      <c r="G32" s="240">
        <f t="shared" si="12"/>
        <v>3007.5966666666673</v>
      </c>
      <c r="H32" s="243">
        <f t="shared" si="7"/>
        <v>681050.88000000012</v>
      </c>
      <c r="M32" s="236">
        <f t="shared" si="13"/>
        <v>681050.88000000012</v>
      </c>
      <c r="P32" s="150">
        <f t="shared" si="14"/>
        <v>630951.80999999994</v>
      </c>
      <c r="Q32" s="151">
        <f t="shared" si="15"/>
        <v>5166.7199999999984</v>
      </c>
      <c r="R32" s="150">
        <f t="shared" si="16"/>
        <v>5683.5099999999993</v>
      </c>
      <c r="S32" s="259">
        <f t="shared" si="8"/>
        <v>194236.88499999998</v>
      </c>
      <c r="T32" s="215">
        <f>T31+2337</f>
        <v>4673.8872453703698</v>
      </c>
      <c r="U32" s="215">
        <v>280976.93483796308</v>
      </c>
      <c r="V32" s="151">
        <f t="shared" si="17"/>
        <v>33838.860000000008</v>
      </c>
      <c r="W32" s="150">
        <f t="shared" si="18"/>
        <v>4001.8500000000004</v>
      </c>
      <c r="X32" s="151">
        <f t="shared" si="19"/>
        <v>8647.0799999999981</v>
      </c>
      <c r="Z32" s="150">
        <v>0</v>
      </c>
      <c r="AB32" s="258">
        <f t="shared" si="20"/>
        <v>388473.76999999996</v>
      </c>
    </row>
    <row r="33" spans="1:28">
      <c r="A33" s="148"/>
      <c r="B33" s="307" t="s">
        <v>145</v>
      </c>
      <c r="C33" s="239">
        <f t="shared" si="6"/>
        <v>330512.93979166669</v>
      </c>
      <c r="D33" s="240">
        <f t="shared" si="9"/>
        <v>708.18062499999996</v>
      </c>
      <c r="E33" s="240">
        <f t="shared" si="10"/>
        <v>34797.016250000001</v>
      </c>
      <c r="F33" s="240">
        <f t="shared" si="11"/>
        <v>291624.19666666666</v>
      </c>
      <c r="G33" s="240">
        <f t="shared" si="12"/>
        <v>3383.5462500000008</v>
      </c>
      <c r="H33" s="243">
        <f t="shared" si="7"/>
        <v>723832.39000000013</v>
      </c>
      <c r="M33" s="236">
        <f t="shared" si="13"/>
        <v>723832.39000000013</v>
      </c>
      <c r="P33" s="150">
        <f t="shared" si="14"/>
        <v>646073.42999999993</v>
      </c>
      <c r="Q33" s="151">
        <f t="shared" si="15"/>
        <v>5254.2899999999981</v>
      </c>
      <c r="R33" s="150">
        <f t="shared" si="16"/>
        <v>5779.8399999999992</v>
      </c>
      <c r="S33" s="259">
        <f t="shared" si="8"/>
        <v>194700.84999999998</v>
      </c>
      <c r="T33" s="215">
        <f t="shared" ref="T33:T40" si="21">T32+2337</f>
        <v>7010.8872453703698</v>
      </c>
      <c r="U33" s="215">
        <v>289757.46483796311</v>
      </c>
      <c r="V33" s="151">
        <f t="shared" si="17"/>
        <v>35140.350000000006</v>
      </c>
      <c r="W33" s="150">
        <f t="shared" si="18"/>
        <v>4201.9400000000005</v>
      </c>
      <c r="X33" s="151">
        <f t="shared" si="19"/>
        <v>8852.9599999999973</v>
      </c>
      <c r="Z33" s="150">
        <v>0</v>
      </c>
      <c r="AB33" s="258">
        <f t="shared" si="20"/>
        <v>389401.69999999995</v>
      </c>
    </row>
    <row r="34" spans="1:28">
      <c r="A34" s="148"/>
      <c r="B34" s="307" t="s">
        <v>146</v>
      </c>
      <c r="C34" s="239">
        <f t="shared" si="6"/>
        <v>367236.59976851853</v>
      </c>
      <c r="D34" s="240">
        <f t="shared" si="9"/>
        <v>786.86736111111111</v>
      </c>
      <c r="E34" s="240">
        <f t="shared" si="10"/>
        <v>38663.351388888892</v>
      </c>
      <c r="F34" s="240">
        <f t="shared" si="11"/>
        <v>324026.88518518518</v>
      </c>
      <c r="G34" s="240">
        <f t="shared" si="12"/>
        <v>3759.4958333333343</v>
      </c>
      <c r="H34" s="243">
        <f t="shared" si="7"/>
        <v>766613.90000000014</v>
      </c>
      <c r="M34" s="236">
        <f t="shared" si="13"/>
        <v>766613.90000000014</v>
      </c>
      <c r="P34" s="150">
        <f t="shared" si="14"/>
        <v>661195.04999999993</v>
      </c>
      <c r="Q34" s="151">
        <f t="shared" si="15"/>
        <v>5341.8599999999979</v>
      </c>
      <c r="R34" s="150">
        <f t="shared" si="16"/>
        <v>5876.1699999999992</v>
      </c>
      <c r="S34" s="259">
        <f t="shared" si="8"/>
        <v>195164.81499999997</v>
      </c>
      <c r="T34" s="215">
        <f t="shared" si="21"/>
        <v>9347.8872453703698</v>
      </c>
      <c r="U34" s="215">
        <v>298537.99483796314</v>
      </c>
      <c r="V34" s="151">
        <f t="shared" si="17"/>
        <v>36441.840000000004</v>
      </c>
      <c r="W34" s="150">
        <f t="shared" si="18"/>
        <v>4402.0300000000007</v>
      </c>
      <c r="X34" s="151">
        <f t="shared" si="19"/>
        <v>9058.8399999999965</v>
      </c>
      <c r="Z34" s="150">
        <v>0</v>
      </c>
      <c r="AB34" s="258">
        <f t="shared" si="20"/>
        <v>390329.62999999995</v>
      </c>
    </row>
    <row r="35" spans="1:28">
      <c r="A35" s="148"/>
      <c r="B35" s="307" t="s">
        <v>147</v>
      </c>
      <c r="C35" s="239">
        <f t="shared" si="6"/>
        <v>403960.25974537036</v>
      </c>
      <c r="D35" s="240">
        <f t="shared" si="9"/>
        <v>865.55409722222225</v>
      </c>
      <c r="E35" s="240">
        <f t="shared" si="10"/>
        <v>42529.686527777783</v>
      </c>
      <c r="F35" s="240">
        <f t="shared" si="11"/>
        <v>356429.5737037037</v>
      </c>
      <c r="G35" s="240">
        <f t="shared" si="12"/>
        <v>4135.4454166666674</v>
      </c>
      <c r="H35" s="243">
        <f t="shared" si="7"/>
        <v>809395.41000000015</v>
      </c>
      <c r="M35" s="236">
        <f t="shared" si="13"/>
        <v>809395.41000000015</v>
      </c>
      <c r="P35" s="150">
        <f t="shared" si="14"/>
        <v>676316.66999999993</v>
      </c>
      <c r="Q35" s="151">
        <f t="shared" si="15"/>
        <v>5429.4299999999976</v>
      </c>
      <c r="R35" s="150">
        <f t="shared" si="16"/>
        <v>5972.4999999999991</v>
      </c>
      <c r="S35" s="259">
        <f t="shared" si="8"/>
        <v>195628.77999999997</v>
      </c>
      <c r="T35" s="215">
        <f t="shared" si="21"/>
        <v>11684.88724537037</v>
      </c>
      <c r="U35" s="215">
        <v>307318.52483796317</v>
      </c>
      <c r="V35" s="151">
        <f t="shared" si="17"/>
        <v>37743.33</v>
      </c>
      <c r="W35" s="150">
        <f t="shared" si="18"/>
        <v>4602.1200000000008</v>
      </c>
      <c r="X35" s="151">
        <f t="shared" si="19"/>
        <v>9264.7199999999957</v>
      </c>
      <c r="Z35" s="150">
        <v>0</v>
      </c>
      <c r="AB35" s="258">
        <f t="shared" si="20"/>
        <v>391257.55999999994</v>
      </c>
    </row>
    <row r="36" spans="1:28">
      <c r="A36" s="148"/>
      <c r="B36" s="307" t="s">
        <v>148</v>
      </c>
      <c r="C36" s="239">
        <f t="shared" si="6"/>
        <v>440683.91972222226</v>
      </c>
      <c r="D36" s="240">
        <f t="shared" si="9"/>
        <v>944.2408333333334</v>
      </c>
      <c r="E36" s="240">
        <f t="shared" si="10"/>
        <v>46396.021666666675</v>
      </c>
      <c r="F36" s="240">
        <f t="shared" si="11"/>
        <v>388832.26222222223</v>
      </c>
      <c r="G36" s="240">
        <f t="shared" si="12"/>
        <v>4511.3950000000004</v>
      </c>
      <c r="H36" s="243">
        <f t="shared" si="7"/>
        <v>852176.92000000016</v>
      </c>
      <c r="M36" s="236">
        <f t="shared" si="13"/>
        <v>852176.92000000016</v>
      </c>
      <c r="P36" s="150">
        <f t="shared" si="14"/>
        <v>691438.28999999992</v>
      </c>
      <c r="Q36" s="151">
        <f t="shared" si="15"/>
        <v>5516.9999999999973</v>
      </c>
      <c r="R36" s="150">
        <f t="shared" si="16"/>
        <v>6068.829999999999</v>
      </c>
      <c r="S36" s="259">
        <f t="shared" si="8"/>
        <v>196092.74499999997</v>
      </c>
      <c r="T36" s="215">
        <f t="shared" si="21"/>
        <v>14021.88724537037</v>
      </c>
      <c r="U36" s="215">
        <v>316099.05483796319</v>
      </c>
      <c r="V36" s="151">
        <f t="shared" si="17"/>
        <v>39044.82</v>
      </c>
      <c r="W36" s="150">
        <f t="shared" si="18"/>
        <v>4802.2100000000009</v>
      </c>
      <c r="X36" s="151">
        <f t="shared" si="19"/>
        <v>9470.5999999999949</v>
      </c>
      <c r="Z36" s="150">
        <v>0</v>
      </c>
      <c r="AB36" s="258">
        <f t="shared" si="20"/>
        <v>392185.48999999993</v>
      </c>
    </row>
    <row r="37" spans="1:28">
      <c r="A37" s="148"/>
      <c r="B37" s="307" t="s">
        <v>149</v>
      </c>
      <c r="C37" s="239">
        <f t="shared" si="6"/>
        <v>477407.57969907409</v>
      </c>
      <c r="D37" s="240">
        <f t="shared" si="9"/>
        <v>1022.9275694444445</v>
      </c>
      <c r="E37" s="240">
        <f t="shared" si="10"/>
        <v>50262.356805555566</v>
      </c>
      <c r="F37" s="240">
        <f t="shared" si="11"/>
        <v>421234.95074074075</v>
      </c>
      <c r="G37" s="240">
        <f t="shared" si="12"/>
        <v>4887.3445833333335</v>
      </c>
      <c r="H37" s="243">
        <f t="shared" si="7"/>
        <v>894958.43000000017</v>
      </c>
      <c r="M37" s="236">
        <f t="shared" si="13"/>
        <v>894958.43000000017</v>
      </c>
      <c r="P37" s="150">
        <f t="shared" si="14"/>
        <v>706559.90999999992</v>
      </c>
      <c r="Q37" s="151">
        <f t="shared" si="15"/>
        <v>5604.569999999997</v>
      </c>
      <c r="R37" s="150">
        <f t="shared" si="16"/>
        <v>6165.1599999999989</v>
      </c>
      <c r="S37" s="259">
        <f t="shared" si="8"/>
        <v>196556.70999999996</v>
      </c>
      <c r="T37" s="215">
        <f t="shared" si="21"/>
        <v>16358.88724537037</v>
      </c>
      <c r="U37" s="215">
        <v>324879.58483796322</v>
      </c>
      <c r="V37" s="151">
        <f t="shared" si="17"/>
        <v>40346.31</v>
      </c>
      <c r="W37" s="150">
        <f t="shared" si="18"/>
        <v>5002.3000000000011</v>
      </c>
      <c r="X37" s="151">
        <f t="shared" si="19"/>
        <v>9676.4799999999941</v>
      </c>
      <c r="Z37" s="150">
        <f>Z36+((Z21*(1/36))*(1/12))</f>
        <v>0</v>
      </c>
      <c r="AB37" s="258">
        <f t="shared" si="20"/>
        <v>393113.41999999993</v>
      </c>
    </row>
    <row r="38" spans="1:28">
      <c r="A38" s="148"/>
      <c r="B38" s="307" t="s">
        <v>150</v>
      </c>
      <c r="C38" s="239">
        <f t="shared" si="6"/>
        <v>514131.23967592599</v>
      </c>
      <c r="D38" s="240">
        <f t="shared" si="9"/>
        <v>1101.6143055555556</v>
      </c>
      <c r="E38" s="240">
        <f t="shared" si="10"/>
        <v>54128.691944444457</v>
      </c>
      <c r="F38" s="240">
        <f t="shared" si="11"/>
        <v>453637.63925925927</v>
      </c>
      <c r="G38" s="240">
        <f t="shared" si="12"/>
        <v>5263.2941666666666</v>
      </c>
      <c r="H38" s="243">
        <f t="shared" si="7"/>
        <v>937739.94000000018</v>
      </c>
      <c r="M38" s="236">
        <f t="shared" si="13"/>
        <v>937739.94000000018</v>
      </c>
      <c r="P38" s="150">
        <f t="shared" si="14"/>
        <v>721681.52999999991</v>
      </c>
      <c r="Q38" s="151">
        <f t="shared" si="15"/>
        <v>5692.1399999999967</v>
      </c>
      <c r="R38" s="150">
        <f t="shared" si="16"/>
        <v>6261.4899999999989</v>
      </c>
      <c r="S38" s="259">
        <f t="shared" si="8"/>
        <v>197020.67499999996</v>
      </c>
      <c r="T38" s="215">
        <f t="shared" si="21"/>
        <v>18695.88724537037</v>
      </c>
      <c r="U38" s="215">
        <v>333660.11483796325</v>
      </c>
      <c r="V38" s="151">
        <f t="shared" si="17"/>
        <v>41647.799999999996</v>
      </c>
      <c r="W38" s="150">
        <f t="shared" si="18"/>
        <v>5202.3900000000012</v>
      </c>
      <c r="X38" s="151">
        <f t="shared" si="19"/>
        <v>9882.3599999999933</v>
      </c>
      <c r="Z38" s="150">
        <f>Z37+((Z22*(1/36))*(1/12))</f>
        <v>0</v>
      </c>
      <c r="AB38" s="258">
        <f t="shared" si="20"/>
        <v>394041.34999999992</v>
      </c>
    </row>
    <row r="39" spans="1:28">
      <c r="A39" s="148"/>
      <c r="B39" s="307" t="s">
        <v>151</v>
      </c>
      <c r="C39" s="239">
        <f t="shared" si="6"/>
        <v>550854.89965277782</v>
      </c>
      <c r="D39" s="240">
        <f t="shared" si="9"/>
        <v>1180.3010416666666</v>
      </c>
      <c r="E39" s="240">
        <f t="shared" si="10"/>
        <v>57995.027083333349</v>
      </c>
      <c r="F39" s="240">
        <f t="shared" si="11"/>
        <v>486040.3277777778</v>
      </c>
      <c r="G39" s="240">
        <f t="shared" si="12"/>
        <v>5639.2437499999996</v>
      </c>
      <c r="H39" s="243">
        <f t="shared" si="7"/>
        <v>980521.45000000019</v>
      </c>
      <c r="M39" s="236">
        <f t="shared" si="13"/>
        <v>980521.45000000019</v>
      </c>
      <c r="P39" s="150">
        <f t="shared" si="14"/>
        <v>736803.14999999991</v>
      </c>
      <c r="Q39" s="151">
        <f t="shared" si="15"/>
        <v>5779.7099999999964</v>
      </c>
      <c r="R39" s="150">
        <f t="shared" si="16"/>
        <v>6357.8199999999988</v>
      </c>
      <c r="S39" s="259">
        <f t="shared" si="8"/>
        <v>197484.63999999996</v>
      </c>
      <c r="T39" s="215">
        <f t="shared" si="21"/>
        <v>21032.88724537037</v>
      </c>
      <c r="U39" s="215">
        <v>342440.64483796328</v>
      </c>
      <c r="V39" s="151">
        <f t="shared" si="17"/>
        <v>42949.289999999994</v>
      </c>
      <c r="W39" s="150">
        <f t="shared" si="18"/>
        <v>5402.4800000000014</v>
      </c>
      <c r="X39" s="151">
        <f t="shared" si="19"/>
        <v>10088.239999999993</v>
      </c>
      <c r="Z39" s="150">
        <f>Z38+((Z23*(1/36))*(1/12))</f>
        <v>0</v>
      </c>
      <c r="AB39" s="258">
        <f t="shared" si="20"/>
        <v>394969.27999999991</v>
      </c>
    </row>
    <row r="40" spans="1:28">
      <c r="A40" s="155"/>
      <c r="B40" s="249" t="str">
        <f>+B24</f>
        <v>December 2013</v>
      </c>
      <c r="C40" s="239">
        <f t="shared" si="6"/>
        <v>587578.55962962972</v>
      </c>
      <c r="D40" s="240">
        <f t="shared" si="9"/>
        <v>1258.9877777777776</v>
      </c>
      <c r="E40" s="240">
        <f>(1670256.78/432)+E39</f>
        <v>61861.36222222224</v>
      </c>
      <c r="F40" s="240">
        <f t="shared" si="11"/>
        <v>518443.01629629632</v>
      </c>
      <c r="G40" s="240">
        <f t="shared" si="12"/>
        <v>6015.1933333333327</v>
      </c>
      <c r="H40" s="243">
        <f t="shared" si="7"/>
        <v>1150379.5050462964</v>
      </c>
      <c r="M40" s="236">
        <f t="shared" si="13"/>
        <v>1023302.9600000002</v>
      </c>
      <c r="N40" s="261">
        <f>N24/432</f>
        <v>127076.54504629631</v>
      </c>
      <c r="P40" s="150">
        <f t="shared" si="14"/>
        <v>751924.7699999999</v>
      </c>
      <c r="Q40" s="151">
        <f t="shared" si="15"/>
        <v>5867.2799999999961</v>
      </c>
      <c r="R40" s="150">
        <f t="shared" si="16"/>
        <v>6454.1499999999987</v>
      </c>
      <c r="S40" s="262">
        <f t="shared" si="8"/>
        <v>197948.60499999995</v>
      </c>
      <c r="T40" s="215">
        <f t="shared" si="21"/>
        <v>23369.88724537037</v>
      </c>
      <c r="U40" s="215">
        <v>351221.17483796331</v>
      </c>
      <c r="V40" s="151">
        <f t="shared" si="17"/>
        <v>44250.779999999992</v>
      </c>
      <c r="W40" s="150">
        <f t="shared" si="18"/>
        <v>5602.5700000000015</v>
      </c>
      <c r="X40" s="151">
        <f>X39+205.88</f>
        <v>10294.119999999992</v>
      </c>
      <c r="Z40" s="150">
        <f>Z39+((Z24*(1/36))*(1/12))</f>
        <v>0</v>
      </c>
      <c r="AB40" s="258">
        <f>AB39+927.93</f>
        <v>395897.2099999999</v>
      </c>
    </row>
    <row r="41" spans="1:28">
      <c r="A41" s="158"/>
      <c r="B41" s="252" t="s">
        <v>152</v>
      </c>
      <c r="C41" s="162">
        <f t="shared" ref="C41:X41" si="22">AVERAGE(C28:C40)</f>
        <v>367236.59976851847</v>
      </c>
      <c r="D41" s="240">
        <f>AVERAGE(D28:D40)</f>
        <v>786.86736111111111</v>
      </c>
      <c r="E41" s="240">
        <f t="shared" ref="E41:G41" si="23">AVERAGE(E28:E40)</f>
        <v>38663.351388888899</v>
      </c>
      <c r="F41" s="240">
        <f t="shared" si="23"/>
        <v>324026.88518518518</v>
      </c>
      <c r="G41" s="240">
        <f t="shared" si="23"/>
        <v>3759.4958333333343</v>
      </c>
      <c r="H41" s="161">
        <f t="shared" si="22"/>
        <v>776389.01884971536</v>
      </c>
      <c r="M41" s="263">
        <f>AVERAGE(M28:M40)</f>
        <v>766613.90000000026</v>
      </c>
      <c r="N41" s="263">
        <f>AVERAGE(N28:N40)</f>
        <v>127076.54504629631</v>
      </c>
      <c r="P41" s="160">
        <f t="shared" si="22"/>
        <v>661195.04999999993</v>
      </c>
      <c r="Q41" s="161">
        <f t="shared" si="22"/>
        <v>5341.8599999999988</v>
      </c>
      <c r="R41" s="160">
        <f t="shared" si="22"/>
        <v>5876.1699999999983</v>
      </c>
      <c r="S41" s="264">
        <f t="shared" si="22"/>
        <v>195164.81499999997</v>
      </c>
      <c r="T41" s="160">
        <f t="shared" si="22"/>
        <v>9887.2209579772061</v>
      </c>
      <c r="U41" s="160">
        <f t="shared" si="22"/>
        <v>298537.99483796314</v>
      </c>
      <c r="V41" s="161">
        <f t="shared" si="22"/>
        <v>36441.839999999997</v>
      </c>
      <c r="W41" s="160">
        <f t="shared" si="22"/>
        <v>4402.0300000000007</v>
      </c>
      <c r="X41" s="161">
        <f t="shared" si="22"/>
        <v>9058.8399999999965</v>
      </c>
      <c r="Z41" s="160">
        <f>AVERAGE(Z28:Z40)</f>
        <v>0</v>
      </c>
    </row>
    <row r="42" spans="1:28" s="266" customFormat="1">
      <c r="A42" s="168"/>
      <c r="B42" s="265"/>
      <c r="C42" s="170"/>
      <c r="D42" s="221"/>
      <c r="E42" s="221"/>
      <c r="F42" s="221"/>
      <c r="G42" s="221"/>
      <c r="H42" s="170"/>
      <c r="I42" s="222"/>
      <c r="J42" s="222"/>
      <c r="K42" s="222"/>
      <c r="L42" s="222"/>
      <c r="M42" s="222"/>
      <c r="N42" s="222"/>
      <c r="O42" s="222"/>
      <c r="P42" s="170"/>
      <c r="Q42" s="170"/>
      <c r="R42" s="170"/>
      <c r="S42" s="170"/>
      <c r="T42" s="170"/>
      <c r="U42" s="170"/>
      <c r="V42" s="170"/>
      <c r="W42" s="170"/>
      <c r="X42" s="170"/>
      <c r="Z42" s="170"/>
    </row>
    <row r="43" spans="1:28">
      <c r="A43" s="158"/>
      <c r="B43" s="267"/>
      <c r="C43" s="268"/>
      <c r="H43" s="268"/>
      <c r="P43" s="268"/>
      <c r="Q43" s="268"/>
      <c r="R43" s="268"/>
      <c r="S43" s="268"/>
      <c r="T43" s="268"/>
      <c r="U43" s="268"/>
      <c r="V43" s="268"/>
      <c r="W43" s="268"/>
      <c r="X43" s="268"/>
      <c r="Z43" s="268"/>
    </row>
    <row r="44" spans="1:28" ht="15.75">
      <c r="A44" s="158"/>
      <c r="B44" s="269"/>
      <c r="C44" s="267"/>
      <c r="H44" s="267"/>
      <c r="J44" s="226" t="s">
        <v>200</v>
      </c>
      <c r="M44" s="226">
        <v>200727</v>
      </c>
      <c r="N44" s="226">
        <v>200728</v>
      </c>
      <c r="P44" s="267"/>
      <c r="Q44" s="267"/>
      <c r="R44" s="267"/>
      <c r="S44" s="267"/>
      <c r="T44" s="267"/>
      <c r="U44" s="267"/>
      <c r="V44" s="267"/>
      <c r="W44" s="267"/>
      <c r="X44" s="267"/>
      <c r="Z44" s="267"/>
    </row>
    <row r="45" spans="1:28" ht="15.75">
      <c r="A45" s="141" t="s">
        <v>155</v>
      </c>
      <c r="B45" s="270" t="str">
        <f>B12</f>
        <v>December 2012</v>
      </c>
      <c r="C45" s="271">
        <f>+C12-C28</f>
        <v>15717726.470092593</v>
      </c>
      <c r="D45" s="272">
        <f t="shared" ref="C45:R57" si="24">+D12-D28</f>
        <v>33677.923055555555</v>
      </c>
      <c r="E45" s="272">
        <f t="shared" si="24"/>
        <v>1654791.4394444444</v>
      </c>
      <c r="F45" s="272">
        <f t="shared" si="24"/>
        <v>13868350.685925925</v>
      </c>
      <c r="G45" s="272">
        <f t="shared" si="24"/>
        <v>160906.42166666666</v>
      </c>
      <c r="H45" s="273">
        <f t="shared" si="24"/>
        <v>18625692.07</v>
      </c>
      <c r="I45" s="226">
        <v>200259</v>
      </c>
      <c r="J45" s="226">
        <v>68191</v>
      </c>
      <c r="K45" s="226">
        <v>68201</v>
      </c>
      <c r="L45" s="226">
        <v>68211</v>
      </c>
      <c r="M45" s="261">
        <f>M12-M28</f>
        <v>18625692.07</v>
      </c>
      <c r="N45" s="261">
        <f>N12-N28</f>
        <v>0</v>
      </c>
      <c r="O45" s="226">
        <v>200729</v>
      </c>
      <c r="P45" s="271">
        <f>+P12-P28</f>
        <v>6247965.0899999999</v>
      </c>
      <c r="Q45" s="273">
        <f t="shared" ref="Q45:X48" si="25">+Q12-Q28</f>
        <v>33013.839999999997</v>
      </c>
      <c r="R45" s="271">
        <f t="shared" si="25"/>
        <v>36316.829999999994</v>
      </c>
      <c r="S45" s="273">
        <f t="shared" si="25"/>
        <v>1873959.0150000001</v>
      </c>
      <c r="T45" s="271">
        <f t="shared" si="25"/>
        <v>0</v>
      </c>
      <c r="U45" s="271">
        <f t="shared" ref="U45" si="26">+U12-U28</f>
        <v>3547332.8351620371</v>
      </c>
      <c r="V45" s="273">
        <f t="shared" si="25"/>
        <v>449425.54</v>
      </c>
      <c r="W45" s="271">
        <f t="shared" si="25"/>
        <v>81144.189999999988</v>
      </c>
      <c r="X45" s="273">
        <f t="shared" si="25"/>
        <v>81118.03</v>
      </c>
      <c r="Z45" s="271">
        <f t="shared" ref="Z45:Z57" si="27">+Z12-Z28</f>
        <v>0</v>
      </c>
    </row>
    <row r="46" spans="1:28">
      <c r="A46" s="148" t="s">
        <v>156</v>
      </c>
      <c r="B46" s="274" t="str">
        <f>B13</f>
        <v>January 2013</v>
      </c>
      <c r="C46" s="179">
        <f t="shared" si="24"/>
        <v>15681002.81011574</v>
      </c>
      <c r="D46" s="275">
        <f t="shared" si="24"/>
        <v>33599.236319444441</v>
      </c>
      <c r="E46" s="275">
        <f t="shared" si="24"/>
        <v>1650925.1043055556</v>
      </c>
      <c r="F46" s="275">
        <f t="shared" si="24"/>
        <v>13835947.997407407</v>
      </c>
      <c r="G46" s="275">
        <f t="shared" si="24"/>
        <v>160530.47208333333</v>
      </c>
      <c r="H46" s="180">
        <f t="shared" si="24"/>
        <v>18707227.389999997</v>
      </c>
      <c r="M46" s="261">
        <f t="shared" ref="M46:N57" si="28">M13-M29</f>
        <v>18707227.389999997</v>
      </c>
      <c r="N46" s="261">
        <f t="shared" si="28"/>
        <v>0</v>
      </c>
      <c r="P46" s="179">
        <f>+P13-P29</f>
        <v>6232843.4699999997</v>
      </c>
      <c r="Q46" s="180">
        <f t="shared" si="24"/>
        <v>32926.269999999997</v>
      </c>
      <c r="R46" s="179">
        <f t="shared" si="24"/>
        <v>36220.5</v>
      </c>
      <c r="S46" s="180">
        <f t="shared" si="25"/>
        <v>1873495.01</v>
      </c>
      <c r="T46" s="179">
        <f t="shared" si="25"/>
        <v>0</v>
      </c>
      <c r="U46" s="179">
        <f t="shared" ref="U46" si="29">+U13-U29</f>
        <v>3538552.3051620368</v>
      </c>
      <c r="V46" s="180">
        <f t="shared" si="25"/>
        <v>448124.05</v>
      </c>
      <c r="W46" s="179">
        <f t="shared" si="25"/>
        <v>80944.099999999991</v>
      </c>
      <c r="X46" s="180">
        <f t="shared" si="25"/>
        <v>80912.149999999994</v>
      </c>
      <c r="Z46" s="179">
        <f t="shared" si="27"/>
        <v>0</v>
      </c>
    </row>
    <row r="47" spans="1:28">
      <c r="A47" s="148"/>
      <c r="B47" s="260" t="s">
        <v>142</v>
      </c>
      <c r="C47" s="179">
        <f t="shared" si="24"/>
        <v>15644279.150138889</v>
      </c>
      <c r="D47" s="275">
        <f t="shared" si="24"/>
        <v>33520.549583333333</v>
      </c>
      <c r="E47" s="275">
        <f t="shared" si="24"/>
        <v>1647058.7691666668</v>
      </c>
      <c r="F47" s="275">
        <f t="shared" si="24"/>
        <v>13803545.308888888</v>
      </c>
      <c r="G47" s="275">
        <f t="shared" si="24"/>
        <v>160154.52249999999</v>
      </c>
      <c r="H47" s="180">
        <f t="shared" si="24"/>
        <v>18664445.879999999</v>
      </c>
      <c r="M47" s="261">
        <f t="shared" si="28"/>
        <v>18664445.879999999</v>
      </c>
      <c r="N47" s="261">
        <f t="shared" si="28"/>
        <v>0</v>
      </c>
      <c r="P47" s="179">
        <f t="shared" si="24"/>
        <v>6217721.8499999996</v>
      </c>
      <c r="Q47" s="180">
        <f t="shared" si="24"/>
        <v>32838.699999999997</v>
      </c>
      <c r="R47" s="179">
        <f t="shared" si="24"/>
        <v>36124.17</v>
      </c>
      <c r="S47" s="180">
        <f t="shared" si="25"/>
        <v>1873031.0449999999</v>
      </c>
      <c r="T47" s="179">
        <f t="shared" si="25"/>
        <v>0</v>
      </c>
      <c r="U47" s="179">
        <f t="shared" ref="U47" si="30">+U14-U30</f>
        <v>3529771.775162037</v>
      </c>
      <c r="V47" s="180">
        <f t="shared" si="25"/>
        <v>446822.56</v>
      </c>
      <c r="W47" s="179">
        <f t="shared" si="25"/>
        <v>80744.009999999995</v>
      </c>
      <c r="X47" s="180">
        <f t="shared" si="25"/>
        <v>80706.26999999999</v>
      </c>
      <c r="Z47" s="179">
        <f t="shared" si="27"/>
        <v>0</v>
      </c>
    </row>
    <row r="48" spans="1:28">
      <c r="A48" s="148"/>
      <c r="B48" s="260" t="s">
        <v>143</v>
      </c>
      <c r="C48" s="179">
        <f t="shared" si="24"/>
        <v>15607555.490162037</v>
      </c>
      <c r="D48" s="275">
        <f t="shared" si="24"/>
        <v>33441.862847222219</v>
      </c>
      <c r="E48" s="275">
        <f t="shared" si="24"/>
        <v>1643192.4340277778</v>
      </c>
      <c r="F48" s="275">
        <f t="shared" si="24"/>
        <v>13771142.620370369</v>
      </c>
      <c r="G48" s="275">
        <f t="shared" si="24"/>
        <v>159778.57291666666</v>
      </c>
      <c r="H48" s="180">
        <f t="shared" si="24"/>
        <v>18621664.369999997</v>
      </c>
      <c r="M48" s="261">
        <f t="shared" si="28"/>
        <v>18621664.369999997</v>
      </c>
      <c r="N48" s="261">
        <f t="shared" si="28"/>
        <v>0</v>
      </c>
      <c r="P48" s="179">
        <f t="shared" si="24"/>
        <v>6202600.2300000004</v>
      </c>
      <c r="Q48" s="180">
        <f t="shared" si="24"/>
        <v>32751.13</v>
      </c>
      <c r="R48" s="179">
        <f t="shared" si="24"/>
        <v>36027.839999999997</v>
      </c>
      <c r="S48" s="180">
        <f>+S15-S31</f>
        <v>1872567.08</v>
      </c>
      <c r="T48" s="179">
        <f t="shared" si="25"/>
        <v>1007198.4027546296</v>
      </c>
      <c r="U48" s="179">
        <f t="shared" ref="U48" si="31">+U15-U31</f>
        <v>3520991.2451620367</v>
      </c>
      <c r="V48" s="180">
        <f t="shared" si="25"/>
        <v>445521.07</v>
      </c>
      <c r="W48" s="179">
        <f t="shared" si="25"/>
        <v>80543.92</v>
      </c>
      <c r="X48" s="180">
        <f t="shared" si="25"/>
        <v>80500.39</v>
      </c>
      <c r="Z48" s="179">
        <f t="shared" si="27"/>
        <v>0</v>
      </c>
    </row>
    <row r="49" spans="1:26">
      <c r="A49" s="148"/>
      <c r="B49" s="260" t="s">
        <v>144</v>
      </c>
      <c r="C49" s="179">
        <f t="shared" si="24"/>
        <v>15570831.830185184</v>
      </c>
      <c r="D49" s="275">
        <f t="shared" si="24"/>
        <v>33363.176111111112</v>
      </c>
      <c r="E49" s="275">
        <f t="shared" si="24"/>
        <v>1639326.098888889</v>
      </c>
      <c r="F49" s="275">
        <f t="shared" si="24"/>
        <v>13738739.931851851</v>
      </c>
      <c r="G49" s="275">
        <f t="shared" si="24"/>
        <v>159402.62333333332</v>
      </c>
      <c r="H49" s="180">
        <f t="shared" si="24"/>
        <v>18578882.859999999</v>
      </c>
      <c r="M49" s="261">
        <f t="shared" si="28"/>
        <v>18578882.859999999</v>
      </c>
      <c r="N49" s="261">
        <f t="shared" si="28"/>
        <v>0</v>
      </c>
      <c r="P49" s="179">
        <f t="shared" si="24"/>
        <v>6187478.6100000003</v>
      </c>
      <c r="Q49" s="180">
        <f t="shared" si="24"/>
        <v>32663.56</v>
      </c>
      <c r="R49" s="179">
        <f t="shared" si="24"/>
        <v>35931.509999999995</v>
      </c>
      <c r="S49" s="180">
        <f t="shared" ref="C49:X57" si="32">+S16-S32</f>
        <v>1872103.115</v>
      </c>
      <c r="T49" s="179">
        <f t="shared" si="32"/>
        <v>1004861.4027546296</v>
      </c>
      <c r="U49" s="179">
        <f t="shared" ref="U49" si="33">+U16-U32</f>
        <v>3512210.7151620369</v>
      </c>
      <c r="V49" s="180">
        <f t="shared" si="32"/>
        <v>444219.58</v>
      </c>
      <c r="W49" s="179">
        <f t="shared" si="32"/>
        <v>80343.829999999987</v>
      </c>
      <c r="X49" s="180">
        <f t="shared" si="32"/>
        <v>80294.509999999995</v>
      </c>
      <c r="Z49" s="179">
        <f t="shared" si="27"/>
        <v>0</v>
      </c>
    </row>
    <row r="50" spans="1:26">
      <c r="A50" s="148"/>
      <c r="B50" s="260" t="s">
        <v>145</v>
      </c>
      <c r="C50" s="179">
        <f t="shared" si="32"/>
        <v>15534108.170208333</v>
      </c>
      <c r="D50" s="275">
        <f t="shared" si="24"/>
        <v>33284.489374999997</v>
      </c>
      <c r="E50" s="275">
        <f t="shared" si="24"/>
        <v>1635459.7637499999</v>
      </c>
      <c r="F50" s="275">
        <f t="shared" si="24"/>
        <v>13706337.243333332</v>
      </c>
      <c r="G50" s="275">
        <f t="shared" si="24"/>
        <v>159026.67374999999</v>
      </c>
      <c r="H50" s="180">
        <f t="shared" si="32"/>
        <v>18536101.349999998</v>
      </c>
      <c r="M50" s="261">
        <f t="shared" si="28"/>
        <v>18536101.349999998</v>
      </c>
      <c r="N50" s="261">
        <f t="shared" si="28"/>
        <v>0</v>
      </c>
      <c r="P50" s="179">
        <f t="shared" si="32"/>
        <v>6172356.9900000002</v>
      </c>
      <c r="Q50" s="180">
        <f t="shared" si="32"/>
        <v>32575.99</v>
      </c>
      <c r="R50" s="179">
        <f t="shared" si="32"/>
        <v>35835.18</v>
      </c>
      <c r="S50" s="180">
        <f t="shared" si="32"/>
        <v>1871639.15</v>
      </c>
      <c r="T50" s="179">
        <f t="shared" si="32"/>
        <v>1002524.4027546296</v>
      </c>
      <c r="U50" s="179">
        <f t="shared" ref="U50" si="34">+U17-U33</f>
        <v>3503430.1851620367</v>
      </c>
      <c r="V50" s="180">
        <f t="shared" si="32"/>
        <v>442918.08999999997</v>
      </c>
      <c r="W50" s="179">
        <f t="shared" si="32"/>
        <v>80143.739999999991</v>
      </c>
      <c r="X50" s="180">
        <f t="shared" si="32"/>
        <v>80088.63</v>
      </c>
      <c r="Z50" s="179">
        <f t="shared" si="27"/>
        <v>0</v>
      </c>
    </row>
    <row r="51" spans="1:26">
      <c r="A51" s="148"/>
      <c r="B51" s="260" t="s">
        <v>146</v>
      </c>
      <c r="C51" s="179">
        <f t="shared" si="32"/>
        <v>15497384.51023148</v>
      </c>
      <c r="D51" s="275">
        <f t="shared" si="24"/>
        <v>33205.80263888889</v>
      </c>
      <c r="E51" s="275">
        <f t="shared" si="24"/>
        <v>1631593.4286111111</v>
      </c>
      <c r="F51" s="275">
        <f t="shared" si="24"/>
        <v>13673934.554814814</v>
      </c>
      <c r="G51" s="275">
        <f t="shared" si="24"/>
        <v>158650.72416666668</v>
      </c>
      <c r="H51" s="180">
        <f t="shared" si="32"/>
        <v>18493319.84</v>
      </c>
      <c r="M51" s="261">
        <f t="shared" si="28"/>
        <v>18493319.84</v>
      </c>
      <c r="N51" s="261">
        <f t="shared" si="28"/>
        <v>0</v>
      </c>
      <c r="P51" s="179">
        <f t="shared" si="32"/>
        <v>6157235.3700000001</v>
      </c>
      <c r="Q51" s="180">
        <f t="shared" si="32"/>
        <v>32488.420000000002</v>
      </c>
      <c r="R51" s="179">
        <f t="shared" si="32"/>
        <v>35738.85</v>
      </c>
      <c r="S51" s="180">
        <f t="shared" si="32"/>
        <v>1871175.1850000001</v>
      </c>
      <c r="T51" s="179">
        <f t="shared" si="32"/>
        <v>1000187.4027546296</v>
      </c>
      <c r="U51" s="179">
        <f t="shared" ref="U51" si="35">+U18-U34</f>
        <v>3494649.6551620369</v>
      </c>
      <c r="V51" s="180">
        <f t="shared" si="32"/>
        <v>441616.6</v>
      </c>
      <c r="W51" s="179">
        <f t="shared" si="32"/>
        <v>79943.649999999994</v>
      </c>
      <c r="X51" s="180">
        <f t="shared" si="32"/>
        <v>79882.75</v>
      </c>
      <c r="Z51" s="179">
        <f t="shared" si="27"/>
        <v>0</v>
      </c>
    </row>
    <row r="52" spans="1:26">
      <c r="A52" s="148"/>
      <c r="B52" s="260" t="s">
        <v>147</v>
      </c>
      <c r="C52" s="179">
        <f t="shared" si="32"/>
        <v>15460660.850254629</v>
      </c>
      <c r="D52" s="275">
        <f t="shared" si="24"/>
        <v>33127.115902777776</v>
      </c>
      <c r="E52" s="275">
        <f t="shared" si="24"/>
        <v>1627727.0934722223</v>
      </c>
      <c r="F52" s="275">
        <f t="shared" si="24"/>
        <v>13641531.866296295</v>
      </c>
      <c r="G52" s="275">
        <f t="shared" si="24"/>
        <v>158274.77458333335</v>
      </c>
      <c r="H52" s="180">
        <f t="shared" si="32"/>
        <v>18450538.329999998</v>
      </c>
      <c r="M52" s="261">
        <f t="shared" si="28"/>
        <v>18450538.329999998</v>
      </c>
      <c r="N52" s="261">
        <f t="shared" si="28"/>
        <v>0</v>
      </c>
      <c r="P52" s="179">
        <f t="shared" si="32"/>
        <v>6142113.75</v>
      </c>
      <c r="Q52" s="180">
        <f t="shared" si="32"/>
        <v>32400.850000000002</v>
      </c>
      <c r="R52" s="179">
        <f t="shared" si="32"/>
        <v>35642.519999999997</v>
      </c>
      <c r="S52" s="180">
        <f t="shared" si="32"/>
        <v>1870711.22</v>
      </c>
      <c r="T52" s="179">
        <f t="shared" si="32"/>
        <v>997850.40275462961</v>
      </c>
      <c r="U52" s="179">
        <f t="shared" ref="U52" si="36">+U19-U35</f>
        <v>3485869.1251620366</v>
      </c>
      <c r="V52" s="180">
        <f t="shared" si="32"/>
        <v>440315.11</v>
      </c>
      <c r="W52" s="179">
        <f t="shared" si="32"/>
        <v>79743.56</v>
      </c>
      <c r="X52" s="180">
        <f t="shared" si="32"/>
        <v>79676.87</v>
      </c>
      <c r="Z52" s="179">
        <f t="shared" si="27"/>
        <v>0</v>
      </c>
    </row>
    <row r="53" spans="1:26">
      <c r="A53" s="148"/>
      <c r="B53" s="260" t="s">
        <v>148</v>
      </c>
      <c r="C53" s="179">
        <f t="shared" si="32"/>
        <v>15423937.190277778</v>
      </c>
      <c r="D53" s="275">
        <f t="shared" si="24"/>
        <v>33048.429166666661</v>
      </c>
      <c r="E53" s="275">
        <f t="shared" si="24"/>
        <v>1623860.7583333333</v>
      </c>
      <c r="F53" s="275">
        <f t="shared" si="24"/>
        <v>13609129.177777776</v>
      </c>
      <c r="G53" s="275">
        <f t="shared" si="24"/>
        <v>157898.82500000001</v>
      </c>
      <c r="H53" s="180">
        <f t="shared" si="32"/>
        <v>18407756.819999997</v>
      </c>
      <c r="M53" s="261">
        <f t="shared" si="28"/>
        <v>18407756.819999997</v>
      </c>
      <c r="N53" s="261">
        <f t="shared" si="28"/>
        <v>0</v>
      </c>
      <c r="P53" s="179">
        <f t="shared" si="32"/>
        <v>6126992.1299999999</v>
      </c>
      <c r="Q53" s="180">
        <f t="shared" si="32"/>
        <v>32313.280000000002</v>
      </c>
      <c r="R53" s="179">
        <f t="shared" si="32"/>
        <v>35546.189999999995</v>
      </c>
      <c r="S53" s="180">
        <f t="shared" si="32"/>
        <v>1870247.2550000001</v>
      </c>
      <c r="T53" s="179">
        <f t="shared" si="32"/>
        <v>995513.40275462961</v>
      </c>
      <c r="U53" s="179">
        <f t="shared" ref="U53" si="37">+U20-U36</f>
        <v>3477088.5951620368</v>
      </c>
      <c r="V53" s="180">
        <f t="shared" si="32"/>
        <v>439013.62</v>
      </c>
      <c r="W53" s="179">
        <f t="shared" si="32"/>
        <v>79543.469999999987</v>
      </c>
      <c r="X53" s="180">
        <f t="shared" si="32"/>
        <v>79470.990000000005</v>
      </c>
      <c r="Z53" s="179">
        <f t="shared" si="27"/>
        <v>0</v>
      </c>
    </row>
    <row r="54" spans="1:26">
      <c r="A54" s="148"/>
      <c r="B54" s="260" t="s">
        <v>149</v>
      </c>
      <c r="C54" s="179">
        <f t="shared" si="32"/>
        <v>15387213.530300925</v>
      </c>
      <c r="D54" s="275">
        <f t="shared" si="24"/>
        <v>32969.742430555554</v>
      </c>
      <c r="E54" s="275">
        <f t="shared" si="24"/>
        <v>1619994.4231944445</v>
      </c>
      <c r="F54" s="275">
        <f t="shared" si="24"/>
        <v>13576726.489259258</v>
      </c>
      <c r="G54" s="275">
        <f t="shared" si="24"/>
        <v>157522.87541666668</v>
      </c>
      <c r="H54" s="180">
        <f t="shared" si="32"/>
        <v>18364975.309999999</v>
      </c>
      <c r="M54" s="261">
        <f t="shared" si="28"/>
        <v>18364975.309999999</v>
      </c>
      <c r="N54" s="261">
        <f t="shared" si="28"/>
        <v>0</v>
      </c>
      <c r="P54" s="179">
        <f t="shared" si="32"/>
        <v>6111870.5099999998</v>
      </c>
      <c r="Q54" s="180">
        <f t="shared" si="32"/>
        <v>32225.710000000003</v>
      </c>
      <c r="R54" s="179">
        <f t="shared" si="32"/>
        <v>35449.86</v>
      </c>
      <c r="S54" s="180">
        <f t="shared" si="32"/>
        <v>1869783.29</v>
      </c>
      <c r="T54" s="179">
        <f t="shared" si="32"/>
        <v>993176.40275462961</v>
      </c>
      <c r="U54" s="179">
        <f t="shared" ref="U54" si="38">+U21-U37</f>
        <v>3468308.0651620366</v>
      </c>
      <c r="V54" s="180">
        <f t="shared" si="32"/>
        <v>437712.13</v>
      </c>
      <c r="W54" s="179">
        <f t="shared" si="32"/>
        <v>79343.37999999999</v>
      </c>
      <c r="X54" s="180">
        <f t="shared" si="32"/>
        <v>79265.11</v>
      </c>
      <c r="Z54" s="179">
        <f t="shared" si="27"/>
        <v>0</v>
      </c>
    </row>
    <row r="55" spans="1:26">
      <c r="A55" s="148"/>
      <c r="B55" s="260" t="s">
        <v>150</v>
      </c>
      <c r="C55" s="179">
        <f t="shared" si="32"/>
        <v>15350489.870324073</v>
      </c>
      <c r="D55" s="275">
        <f t="shared" si="24"/>
        <v>32891.05569444444</v>
      </c>
      <c r="E55" s="275">
        <f t="shared" si="24"/>
        <v>1616128.0880555555</v>
      </c>
      <c r="F55" s="275">
        <f t="shared" si="24"/>
        <v>13544323.800740739</v>
      </c>
      <c r="G55" s="275">
        <f t="shared" si="24"/>
        <v>157146.92583333334</v>
      </c>
      <c r="H55" s="180">
        <f t="shared" si="32"/>
        <v>18322193.799999997</v>
      </c>
      <c r="M55" s="261">
        <f t="shared" si="28"/>
        <v>18322193.799999997</v>
      </c>
      <c r="N55" s="261">
        <f t="shared" si="28"/>
        <v>0</v>
      </c>
      <c r="P55" s="179">
        <f>+P22-P38</f>
        <v>6096748.8899999997</v>
      </c>
      <c r="Q55" s="180">
        <f t="shared" si="32"/>
        <v>32138.140000000003</v>
      </c>
      <c r="R55" s="179">
        <f t="shared" si="32"/>
        <v>35353.53</v>
      </c>
      <c r="S55" s="180">
        <f t="shared" si="32"/>
        <v>1869319.325</v>
      </c>
      <c r="T55" s="179">
        <f t="shared" si="32"/>
        <v>990839.40275462961</v>
      </c>
      <c r="U55" s="179">
        <f t="shared" ref="U55" si="39">+U22-U38</f>
        <v>3459527.5351620368</v>
      </c>
      <c r="V55" s="180">
        <f t="shared" si="32"/>
        <v>436410.64</v>
      </c>
      <c r="W55" s="179">
        <f t="shared" si="32"/>
        <v>79143.289999999994</v>
      </c>
      <c r="X55" s="180">
        <f t="shared" si="32"/>
        <v>79059.23000000001</v>
      </c>
      <c r="Z55" s="179">
        <f t="shared" si="27"/>
        <v>0</v>
      </c>
    </row>
    <row r="56" spans="1:26">
      <c r="A56" s="148"/>
      <c r="B56" s="260" t="s">
        <v>151</v>
      </c>
      <c r="C56" s="179">
        <f t="shared" si="32"/>
        <v>15313766.210347222</v>
      </c>
      <c r="D56" s="275">
        <f t="shared" si="24"/>
        <v>32812.368958333333</v>
      </c>
      <c r="E56" s="275">
        <f t="shared" si="24"/>
        <v>1612261.7529166667</v>
      </c>
      <c r="F56" s="275">
        <f t="shared" si="24"/>
        <v>13511921.112222221</v>
      </c>
      <c r="G56" s="275">
        <f t="shared" si="24"/>
        <v>156770.97625000001</v>
      </c>
      <c r="H56" s="180">
        <f t="shared" si="32"/>
        <v>18279412.289999999</v>
      </c>
      <c r="M56" s="261">
        <f t="shared" si="28"/>
        <v>18279412.289999999</v>
      </c>
      <c r="N56" s="261">
        <f t="shared" si="28"/>
        <v>0</v>
      </c>
      <c r="P56" s="179">
        <f t="shared" ref="P56:X57" si="40">+P23-P39</f>
        <v>6081627.2699999996</v>
      </c>
      <c r="Q56" s="180">
        <f t="shared" si="40"/>
        <v>32050.570000000003</v>
      </c>
      <c r="R56" s="179">
        <f t="shared" si="40"/>
        <v>35257.199999999997</v>
      </c>
      <c r="S56" s="180">
        <f t="shared" si="40"/>
        <v>1868855.36</v>
      </c>
      <c r="T56" s="179">
        <f t="shared" si="40"/>
        <v>988502.40275462961</v>
      </c>
      <c r="U56" s="179">
        <f t="shared" ref="U56" si="41">+U23-U39</f>
        <v>3450747.0051620365</v>
      </c>
      <c r="V56" s="180">
        <f t="shared" si="40"/>
        <v>435109.15</v>
      </c>
      <c r="W56" s="179">
        <f t="shared" si="40"/>
        <v>78943.199999999997</v>
      </c>
      <c r="X56" s="180">
        <f t="shared" si="40"/>
        <v>78853.350000000006</v>
      </c>
      <c r="Z56" s="179">
        <f t="shared" si="27"/>
        <v>0</v>
      </c>
    </row>
    <row r="57" spans="1:26">
      <c r="A57" s="155"/>
      <c r="B57" s="276" t="str">
        <f>+B40</f>
        <v>December 2013</v>
      </c>
      <c r="C57" s="179">
        <f t="shared" si="32"/>
        <v>15277042.550370369</v>
      </c>
      <c r="D57" s="275">
        <f t="shared" si="24"/>
        <v>32733.682222222222</v>
      </c>
      <c r="E57" s="275">
        <f t="shared" si="24"/>
        <v>1608395.4177777779</v>
      </c>
      <c r="F57" s="275">
        <f t="shared" si="24"/>
        <v>13479518.423703704</v>
      </c>
      <c r="G57" s="275">
        <f t="shared" si="24"/>
        <v>156395.02666666667</v>
      </c>
      <c r="H57" s="180">
        <f t="shared" si="32"/>
        <v>73006621.69495371</v>
      </c>
      <c r="M57" s="277">
        <f t="shared" si="28"/>
        <v>18236630.779999997</v>
      </c>
      <c r="N57" s="277">
        <f t="shared" si="28"/>
        <v>54769990.914953701</v>
      </c>
      <c r="P57" s="179">
        <f t="shared" si="40"/>
        <v>6066505.6500000004</v>
      </c>
      <c r="Q57" s="180">
        <f t="shared" si="40"/>
        <v>31963.000000000004</v>
      </c>
      <c r="R57" s="179">
        <f t="shared" si="40"/>
        <v>35160.869999999995</v>
      </c>
      <c r="S57" s="180">
        <f t="shared" si="40"/>
        <v>1868391.395</v>
      </c>
      <c r="T57" s="179">
        <f t="shared" si="40"/>
        <v>986165.40275462961</v>
      </c>
      <c r="U57" s="179">
        <f t="shared" ref="U57" si="42">+U24-U40</f>
        <v>3441966.4751620367</v>
      </c>
      <c r="V57" s="180">
        <f t="shared" si="40"/>
        <v>433807.66000000003</v>
      </c>
      <c r="W57" s="179">
        <f t="shared" si="40"/>
        <v>78743.109999999986</v>
      </c>
      <c r="X57" s="180">
        <f t="shared" si="40"/>
        <v>78647.47</v>
      </c>
      <c r="Z57" s="179">
        <f t="shared" si="27"/>
        <v>0</v>
      </c>
    </row>
    <row r="58" spans="1:26">
      <c r="A58" s="158"/>
      <c r="B58" s="252" t="s">
        <v>152</v>
      </c>
      <c r="C58" s="160">
        <f>AVERAGE(C45:C57)</f>
        <v>15497384.510231482</v>
      </c>
      <c r="D58" s="253">
        <f t="shared" ref="D58:F58" si="43">AVERAGE(D45:D57)</f>
        <v>33205.80263888889</v>
      </c>
      <c r="E58" s="253">
        <f t="shared" si="43"/>
        <v>1631593.4286111109</v>
      </c>
      <c r="F58" s="253">
        <f t="shared" si="43"/>
        <v>13673934.554814816</v>
      </c>
      <c r="G58" s="253">
        <f>AVERAGE(G45:G57)</f>
        <v>158650.72416666665</v>
      </c>
      <c r="H58" s="161">
        <f>AVERAGE(H45:H57)</f>
        <v>22696833.231150284</v>
      </c>
      <c r="M58" s="261">
        <f>AVERAGE(M45:M57)</f>
        <v>18483757.006923076</v>
      </c>
      <c r="N58" s="261">
        <f>AVERAGE(N45:N57)</f>
        <v>4213076.2242272077</v>
      </c>
      <c r="P58" s="160">
        <f t="shared" ref="P58:X58" si="44">AVERAGE(P45:P57)</f>
        <v>6157235.3699999992</v>
      </c>
      <c r="Q58" s="161">
        <f t="shared" si="44"/>
        <v>32488.420000000002</v>
      </c>
      <c r="R58" s="160">
        <f t="shared" si="44"/>
        <v>35738.85</v>
      </c>
      <c r="S58" s="161">
        <f t="shared" si="44"/>
        <v>1871175.1880769231</v>
      </c>
      <c r="T58" s="160">
        <f t="shared" si="44"/>
        <v>766678.38673433044</v>
      </c>
      <c r="U58" s="160">
        <f t="shared" ref="U58" si="45">AVERAGE(U45:U57)</f>
        <v>3494649.6551620369</v>
      </c>
      <c r="V58" s="161">
        <f t="shared" si="44"/>
        <v>441616.6</v>
      </c>
      <c r="W58" s="160">
        <f t="shared" si="44"/>
        <v>79943.649999999994</v>
      </c>
      <c r="X58" s="161">
        <f t="shared" si="44"/>
        <v>79882.749999999985</v>
      </c>
      <c r="Z58" s="160">
        <f>AVERAGE(Z45:Z57)</f>
        <v>0</v>
      </c>
    </row>
    <row r="59" spans="1:26">
      <c r="A59" s="158"/>
      <c r="B59" s="267"/>
      <c r="C59" s="182"/>
      <c r="H59" s="182"/>
      <c r="P59" s="182"/>
      <c r="Q59" s="182"/>
      <c r="R59" s="182"/>
      <c r="S59" s="182"/>
      <c r="T59" s="182"/>
      <c r="U59" s="182"/>
      <c r="V59" s="182"/>
      <c r="W59" s="182"/>
      <c r="X59" s="182"/>
      <c r="Z59" s="182"/>
    </row>
    <row r="60" spans="1:26">
      <c r="A60" s="158"/>
      <c r="B60" s="278"/>
      <c r="C60" s="279"/>
      <c r="H60" s="279"/>
      <c r="P60" s="280"/>
      <c r="Q60" s="280"/>
      <c r="R60" s="280"/>
      <c r="S60" s="280"/>
      <c r="T60" s="280"/>
      <c r="U60" s="280"/>
      <c r="V60" s="280"/>
      <c r="W60" s="280"/>
      <c r="X60" s="280"/>
      <c r="Z60" s="279"/>
    </row>
    <row r="61" spans="1:26">
      <c r="A61" s="281" t="s">
        <v>157</v>
      </c>
      <c r="B61" s="186" t="s">
        <v>39</v>
      </c>
      <c r="C61" s="187">
        <f>C40-C28</f>
        <v>440683.91972222232</v>
      </c>
      <c r="H61" s="188">
        <f t="shared" ref="H61:Z61" si="46">H40-H28</f>
        <v>640454.66504629632</v>
      </c>
      <c r="P61" s="189">
        <f t="shared" si="46"/>
        <v>181459.43999999994</v>
      </c>
      <c r="Q61" s="188">
        <f t="shared" si="46"/>
        <v>1050.8399999999965</v>
      </c>
      <c r="R61" s="189">
        <f t="shared" si="46"/>
        <v>1155.9599999999991</v>
      </c>
      <c r="S61" s="188">
        <f t="shared" si="46"/>
        <v>5567.5799999999581</v>
      </c>
      <c r="T61" s="189">
        <f t="shared" si="46"/>
        <v>23369.88724537037</v>
      </c>
      <c r="U61" s="189">
        <f t="shared" ref="U61" si="47">U40-U28</f>
        <v>105366.36000000031</v>
      </c>
      <c r="V61" s="188">
        <f t="shared" si="46"/>
        <v>15617.87999999999</v>
      </c>
      <c r="W61" s="189">
        <f t="shared" si="46"/>
        <v>2401.0800000000017</v>
      </c>
      <c r="X61" s="190">
        <f t="shared" si="46"/>
        <v>2470.5599999999913</v>
      </c>
      <c r="Y61" s="223">
        <f t="shared" si="46"/>
        <v>0</v>
      </c>
      <c r="Z61" s="189">
        <f t="shared" si="46"/>
        <v>0</v>
      </c>
    </row>
    <row r="62" spans="1:26">
      <c r="A62" s="155" t="s">
        <v>158</v>
      </c>
      <c r="B62" s="191" t="s">
        <v>159</v>
      </c>
      <c r="C62" s="150">
        <f>C40</f>
        <v>587578.55962962972</v>
      </c>
      <c r="H62" s="151"/>
      <c r="P62" s="192"/>
      <c r="Q62" s="193"/>
      <c r="R62" s="192"/>
      <c r="S62" s="193"/>
      <c r="T62" s="192"/>
      <c r="U62" s="192"/>
      <c r="V62" s="193"/>
      <c r="W62" s="192"/>
      <c r="X62" s="194"/>
      <c r="Z62" s="192">
        <v>0</v>
      </c>
    </row>
    <row r="63" spans="1:26">
      <c r="A63" s="127"/>
      <c r="B63" s="252" t="s">
        <v>160</v>
      </c>
      <c r="C63" s="160">
        <f>C61+C62</f>
        <v>1028262.4793518521</v>
      </c>
      <c r="H63" s="161">
        <f t="shared" ref="H63:X63" si="48">H61+H62</f>
        <v>640454.66504629632</v>
      </c>
      <c r="P63" s="160">
        <f t="shared" si="48"/>
        <v>181459.43999999994</v>
      </c>
      <c r="Q63" s="161">
        <f t="shared" si="48"/>
        <v>1050.8399999999965</v>
      </c>
      <c r="R63" s="160">
        <f t="shared" si="48"/>
        <v>1155.9599999999991</v>
      </c>
      <c r="S63" s="161">
        <f t="shared" si="48"/>
        <v>5567.5799999999581</v>
      </c>
      <c r="T63" s="160">
        <f t="shared" si="48"/>
        <v>23369.88724537037</v>
      </c>
      <c r="U63" s="160">
        <f t="shared" ref="U63" si="49">U61+U62</f>
        <v>105366.36000000031</v>
      </c>
      <c r="V63" s="161">
        <f t="shared" si="48"/>
        <v>15617.87999999999</v>
      </c>
      <c r="W63" s="160">
        <f t="shared" si="48"/>
        <v>2401.0800000000017</v>
      </c>
      <c r="X63" s="161">
        <f t="shared" si="48"/>
        <v>2470.5599999999913</v>
      </c>
      <c r="Z63" s="160">
        <f>+Z61+Z62</f>
        <v>0</v>
      </c>
    </row>
    <row r="64" spans="1:26">
      <c r="P64" s="282"/>
      <c r="R64" s="266"/>
    </row>
  </sheetData>
  <dataValidations count="1">
    <dataValidation type="list" allowBlank="1" showInputMessage="1" showErrorMessage="1" sqref="WVW983051:WWF983051 I14:L14 H65547 I65549:O65549 P131083:X131083 H131083 I131085:O131085 P196619:X196619 H196619 I196621:O196621 P262155:X262155 H262155 I262157:O262157 P327691:X327691 H327691 I327693:O327693 P393227:X393227 H393227 I393229:O393229 P458763:X458763 H458763 I458765:O458765 P524299:X524299 H524299 I524301:O524301 P589835:X589835 H589835 I589837:O589837 P655371:X655371 H655371 I655373:O655373 P720907:X720907 H720907 I720909:O720909 P786443:X786443 H786443 I786445:O786445 P851979:X851979 H851979 I851981:O851981 P917515:X917515 H917515 I917517:O917517 P983051:X983051 H983051 I983053:O983053 N14:O14 C11 D983055:G983055 C983051 D917519:G917519 C917515 D851983:G851983 C851979 D786447:G786447 C786443 D720911:G720911 C720907 D655375:G655375 C655371 D589839:G589839 C589835 D524303:G524303 C524299 D458767:G458767 C458763 D393231:G393231 C393227 D327695:G327695 C327691 D262159:G262159 C262155 D196623:G196623 C196619 D131087:G131087 C131083 D65551:G65551 C65547 WMA983051:WMJ983051 WCE983051:WCN983051 VSI983051:VSR983051 VIM983051:VIV983051 UYQ983051:UYZ983051 UOU983051:UPD983051 UEY983051:UFH983051 TVC983051:TVL983051 TLG983051:TLP983051 TBK983051:TBT983051 SRO983051:SRX983051 SHS983051:SIB983051 RXW983051:RYF983051 ROA983051:ROJ983051 REE983051:REN983051 QUI983051:QUR983051 QKM983051:QKV983051 QAQ983051:QAZ983051 PQU983051:PRD983051 PGY983051:PHH983051 OXC983051:OXL983051 ONG983051:ONP983051 ODK983051:ODT983051 NTO983051:NTX983051 NJS983051:NKB983051 MZW983051:NAF983051 MQA983051:MQJ983051 MGE983051:MGN983051 LWI983051:LWR983051 LMM983051:LMV983051 LCQ983051:LCZ983051 KSU983051:KTD983051 KIY983051:KJH983051 JZC983051:JZL983051 JPG983051:JPP983051 JFK983051:JFT983051 IVO983051:IVX983051 ILS983051:IMB983051 IBW983051:ICF983051 HSA983051:HSJ983051 HIE983051:HIN983051 GYI983051:GYR983051 GOM983051:GOV983051 GEQ983051:GEZ983051 FUU983051:FVD983051 FKY983051:FLH983051 FBC983051:FBL983051 ERG983051:ERP983051 EHK983051:EHT983051 DXO983051:DXX983051 DNS983051:DOB983051 DDW983051:DEF983051 CUA983051:CUJ983051 CKE983051:CKN983051 CAI983051:CAR983051 BQM983051:BQV983051 BGQ983051:BGZ983051 AWU983051:AXD983051 AMY983051:ANH983051 ADC983051:ADL983051 TG983051:TP983051 JK983051:JT983051 WVW917515:WWF917515 WMA917515:WMJ917515 WCE917515:WCN917515 VSI917515:VSR917515 VIM917515:VIV917515 UYQ917515:UYZ917515 UOU917515:UPD917515 UEY917515:UFH917515 TVC917515:TVL917515 TLG917515:TLP917515 TBK917515:TBT917515 SRO917515:SRX917515 SHS917515:SIB917515 RXW917515:RYF917515 ROA917515:ROJ917515 REE917515:REN917515 QUI917515:QUR917515 QKM917515:QKV917515 QAQ917515:QAZ917515 PQU917515:PRD917515 PGY917515:PHH917515 OXC917515:OXL917515 ONG917515:ONP917515 ODK917515:ODT917515 NTO917515:NTX917515 NJS917515:NKB917515 MZW917515:NAF917515 MQA917515:MQJ917515 MGE917515:MGN917515 LWI917515:LWR917515 LMM917515:LMV917515 LCQ917515:LCZ917515 KSU917515:KTD917515 KIY917515:KJH917515 JZC917515:JZL917515 JPG917515:JPP917515 JFK917515:JFT917515 IVO917515:IVX917515 ILS917515:IMB917515 IBW917515:ICF917515 HSA917515:HSJ917515 HIE917515:HIN917515 GYI917515:GYR917515 GOM917515:GOV917515 GEQ917515:GEZ917515 FUU917515:FVD917515 FKY917515:FLH917515 FBC917515:FBL917515 ERG917515:ERP917515 EHK917515:EHT917515 DXO917515:DXX917515 DNS917515:DOB917515 DDW917515:DEF917515 CUA917515:CUJ917515 CKE917515:CKN917515 CAI917515:CAR917515 BQM917515:BQV917515 BGQ917515:BGZ917515 AWU917515:AXD917515 AMY917515:ANH917515 ADC917515:ADL917515 TG917515:TP917515 JK917515:JT917515 WVW851979:WWF851979 WMA851979:WMJ851979 WCE851979:WCN851979 VSI851979:VSR851979 VIM851979:VIV851979 UYQ851979:UYZ851979 UOU851979:UPD851979 UEY851979:UFH851979 TVC851979:TVL851979 TLG851979:TLP851979 TBK851979:TBT851979 SRO851979:SRX851979 SHS851979:SIB851979 RXW851979:RYF851979 ROA851979:ROJ851979 REE851979:REN851979 QUI851979:QUR851979 QKM851979:QKV851979 QAQ851979:QAZ851979 PQU851979:PRD851979 PGY851979:PHH851979 OXC851979:OXL851979 ONG851979:ONP851979 ODK851979:ODT851979 NTO851979:NTX851979 NJS851979:NKB851979 MZW851979:NAF851979 MQA851979:MQJ851979 MGE851979:MGN851979 LWI851979:LWR851979 LMM851979:LMV851979 LCQ851979:LCZ851979 KSU851979:KTD851979 KIY851979:KJH851979 JZC851979:JZL851979 JPG851979:JPP851979 JFK851979:JFT851979 IVO851979:IVX851979 ILS851979:IMB851979 IBW851979:ICF851979 HSA851979:HSJ851979 HIE851979:HIN851979 GYI851979:GYR851979 GOM851979:GOV851979 GEQ851979:GEZ851979 FUU851979:FVD851979 FKY851979:FLH851979 FBC851979:FBL851979 ERG851979:ERP851979 EHK851979:EHT851979 DXO851979:DXX851979 DNS851979:DOB851979 DDW851979:DEF851979 CUA851979:CUJ851979 CKE851979:CKN851979 CAI851979:CAR851979 BQM851979:BQV851979 BGQ851979:BGZ851979 AWU851979:AXD851979 AMY851979:ANH851979 ADC851979:ADL851979 TG851979:TP851979 JK851979:JT851979 WVW786443:WWF786443 WMA786443:WMJ786443 WCE786443:WCN786443 VSI786443:VSR786443 VIM786443:VIV786443 UYQ786443:UYZ786443 UOU786443:UPD786443 UEY786443:UFH786443 TVC786443:TVL786443 TLG786443:TLP786443 TBK786443:TBT786443 SRO786443:SRX786443 SHS786443:SIB786443 RXW786443:RYF786443 ROA786443:ROJ786443 REE786443:REN786443 QUI786443:QUR786443 QKM786443:QKV786443 QAQ786443:QAZ786443 PQU786443:PRD786443 PGY786443:PHH786443 OXC786443:OXL786443 ONG786443:ONP786443 ODK786443:ODT786443 NTO786443:NTX786443 NJS786443:NKB786443 MZW786443:NAF786443 MQA786443:MQJ786443 MGE786443:MGN786443 LWI786443:LWR786443 LMM786443:LMV786443 LCQ786443:LCZ786443 KSU786443:KTD786443 KIY786443:KJH786443 JZC786443:JZL786443 JPG786443:JPP786443 JFK786443:JFT786443 IVO786443:IVX786443 ILS786443:IMB786443 IBW786443:ICF786443 HSA786443:HSJ786443 HIE786443:HIN786443 GYI786443:GYR786443 GOM786443:GOV786443 GEQ786443:GEZ786443 FUU786443:FVD786443 FKY786443:FLH786443 FBC786443:FBL786443 ERG786443:ERP786443 EHK786443:EHT786443 DXO786443:DXX786443 DNS786443:DOB786443 DDW786443:DEF786443 CUA786443:CUJ786443 CKE786443:CKN786443 CAI786443:CAR786443 BQM786443:BQV786443 BGQ786443:BGZ786443 AWU786443:AXD786443 AMY786443:ANH786443 ADC786443:ADL786443 TG786443:TP786443 JK786443:JT786443 WVW720907:WWF720907 WMA720907:WMJ720907 WCE720907:WCN720907 VSI720907:VSR720907 VIM720907:VIV720907 UYQ720907:UYZ720907 UOU720907:UPD720907 UEY720907:UFH720907 TVC720907:TVL720907 TLG720907:TLP720907 TBK720907:TBT720907 SRO720907:SRX720907 SHS720907:SIB720907 RXW720907:RYF720907 ROA720907:ROJ720907 REE720907:REN720907 QUI720907:QUR720907 QKM720907:QKV720907 QAQ720907:QAZ720907 PQU720907:PRD720907 PGY720907:PHH720907 OXC720907:OXL720907 ONG720907:ONP720907 ODK720907:ODT720907 NTO720907:NTX720907 NJS720907:NKB720907 MZW720907:NAF720907 MQA720907:MQJ720907 MGE720907:MGN720907 LWI720907:LWR720907 LMM720907:LMV720907 LCQ720907:LCZ720907 KSU720907:KTD720907 KIY720907:KJH720907 JZC720907:JZL720907 JPG720907:JPP720907 JFK720907:JFT720907 IVO720907:IVX720907 ILS720907:IMB720907 IBW720907:ICF720907 HSA720907:HSJ720907 HIE720907:HIN720907 GYI720907:GYR720907 GOM720907:GOV720907 GEQ720907:GEZ720907 FUU720907:FVD720907 FKY720907:FLH720907 FBC720907:FBL720907 ERG720907:ERP720907 EHK720907:EHT720907 DXO720907:DXX720907 DNS720907:DOB720907 DDW720907:DEF720907 CUA720907:CUJ720907 CKE720907:CKN720907 CAI720907:CAR720907 BQM720907:BQV720907 BGQ720907:BGZ720907 AWU720907:AXD720907 AMY720907:ANH720907 ADC720907:ADL720907 TG720907:TP720907 JK720907:JT720907 WVW655371:WWF655371 WMA655371:WMJ655371 WCE655371:WCN655371 VSI655371:VSR655371 VIM655371:VIV655371 UYQ655371:UYZ655371 UOU655371:UPD655371 UEY655371:UFH655371 TVC655371:TVL655371 TLG655371:TLP655371 TBK655371:TBT655371 SRO655371:SRX655371 SHS655371:SIB655371 RXW655371:RYF655371 ROA655371:ROJ655371 REE655371:REN655371 QUI655371:QUR655371 QKM655371:QKV655371 QAQ655371:QAZ655371 PQU655371:PRD655371 PGY655371:PHH655371 OXC655371:OXL655371 ONG655371:ONP655371 ODK655371:ODT655371 NTO655371:NTX655371 NJS655371:NKB655371 MZW655371:NAF655371 MQA655371:MQJ655371 MGE655371:MGN655371 LWI655371:LWR655371 LMM655371:LMV655371 LCQ655371:LCZ655371 KSU655371:KTD655371 KIY655371:KJH655371 JZC655371:JZL655371 JPG655371:JPP655371 JFK655371:JFT655371 IVO655371:IVX655371 ILS655371:IMB655371 IBW655371:ICF655371 HSA655371:HSJ655371 HIE655371:HIN655371 GYI655371:GYR655371 GOM655371:GOV655371 GEQ655371:GEZ655371 FUU655371:FVD655371 FKY655371:FLH655371 FBC655371:FBL655371 ERG655371:ERP655371 EHK655371:EHT655371 DXO655371:DXX655371 DNS655371:DOB655371 DDW655371:DEF655371 CUA655371:CUJ655371 CKE655371:CKN655371 CAI655371:CAR655371 BQM655371:BQV655371 BGQ655371:BGZ655371 AWU655371:AXD655371 AMY655371:ANH655371 ADC655371:ADL655371 TG655371:TP655371 JK655371:JT655371 WVW589835:WWF589835 WMA589835:WMJ589835 WCE589835:WCN589835 VSI589835:VSR589835 VIM589835:VIV589835 UYQ589835:UYZ589835 UOU589835:UPD589835 UEY589835:UFH589835 TVC589835:TVL589835 TLG589835:TLP589835 TBK589835:TBT589835 SRO589835:SRX589835 SHS589835:SIB589835 RXW589835:RYF589835 ROA589835:ROJ589835 REE589835:REN589835 QUI589835:QUR589835 QKM589835:QKV589835 QAQ589835:QAZ589835 PQU589835:PRD589835 PGY589835:PHH589835 OXC589835:OXL589835 ONG589835:ONP589835 ODK589835:ODT589835 NTO589835:NTX589835 NJS589835:NKB589835 MZW589835:NAF589835 MQA589835:MQJ589835 MGE589835:MGN589835 LWI589835:LWR589835 LMM589835:LMV589835 LCQ589835:LCZ589835 KSU589835:KTD589835 KIY589835:KJH589835 JZC589835:JZL589835 JPG589835:JPP589835 JFK589835:JFT589835 IVO589835:IVX589835 ILS589835:IMB589835 IBW589835:ICF589835 HSA589835:HSJ589835 HIE589835:HIN589835 GYI589835:GYR589835 GOM589835:GOV589835 GEQ589835:GEZ589835 FUU589835:FVD589835 FKY589835:FLH589835 FBC589835:FBL589835 ERG589835:ERP589835 EHK589835:EHT589835 DXO589835:DXX589835 DNS589835:DOB589835 DDW589835:DEF589835 CUA589835:CUJ589835 CKE589835:CKN589835 CAI589835:CAR589835 BQM589835:BQV589835 BGQ589835:BGZ589835 AWU589835:AXD589835 AMY589835:ANH589835 ADC589835:ADL589835 TG589835:TP589835 JK589835:JT589835 WVW524299:WWF524299 WMA524299:WMJ524299 WCE524299:WCN524299 VSI524299:VSR524299 VIM524299:VIV524299 UYQ524299:UYZ524299 UOU524299:UPD524299 UEY524299:UFH524299 TVC524299:TVL524299 TLG524299:TLP524299 TBK524299:TBT524299 SRO524299:SRX524299 SHS524299:SIB524299 RXW524299:RYF524299 ROA524299:ROJ524299 REE524299:REN524299 QUI524299:QUR524299 QKM524299:QKV524299 QAQ524299:QAZ524299 PQU524299:PRD524299 PGY524299:PHH524299 OXC524299:OXL524299 ONG524299:ONP524299 ODK524299:ODT524299 NTO524299:NTX524299 NJS524299:NKB524299 MZW524299:NAF524299 MQA524299:MQJ524299 MGE524299:MGN524299 LWI524299:LWR524299 LMM524299:LMV524299 LCQ524299:LCZ524299 KSU524299:KTD524299 KIY524299:KJH524299 JZC524299:JZL524299 JPG524299:JPP524299 JFK524299:JFT524299 IVO524299:IVX524299 ILS524299:IMB524299 IBW524299:ICF524299 HSA524299:HSJ524299 HIE524299:HIN524299 GYI524299:GYR524299 GOM524299:GOV524299 GEQ524299:GEZ524299 FUU524299:FVD524299 FKY524299:FLH524299 FBC524299:FBL524299 ERG524299:ERP524299 EHK524299:EHT524299 DXO524299:DXX524299 DNS524299:DOB524299 DDW524299:DEF524299 CUA524299:CUJ524299 CKE524299:CKN524299 CAI524299:CAR524299 BQM524299:BQV524299 BGQ524299:BGZ524299 AWU524299:AXD524299 AMY524299:ANH524299 ADC524299:ADL524299 TG524299:TP524299 JK524299:JT524299 WVW458763:WWF458763 WMA458763:WMJ458763 WCE458763:WCN458763 VSI458763:VSR458763 VIM458763:VIV458763 UYQ458763:UYZ458763 UOU458763:UPD458763 UEY458763:UFH458763 TVC458763:TVL458763 TLG458763:TLP458763 TBK458763:TBT458763 SRO458763:SRX458763 SHS458763:SIB458763 RXW458763:RYF458763 ROA458763:ROJ458763 REE458763:REN458763 QUI458763:QUR458763 QKM458763:QKV458763 QAQ458763:QAZ458763 PQU458763:PRD458763 PGY458763:PHH458763 OXC458763:OXL458763 ONG458763:ONP458763 ODK458763:ODT458763 NTO458763:NTX458763 NJS458763:NKB458763 MZW458763:NAF458763 MQA458763:MQJ458763 MGE458763:MGN458763 LWI458763:LWR458763 LMM458763:LMV458763 LCQ458763:LCZ458763 KSU458763:KTD458763 KIY458763:KJH458763 JZC458763:JZL458763 JPG458763:JPP458763 JFK458763:JFT458763 IVO458763:IVX458763 ILS458763:IMB458763 IBW458763:ICF458763 HSA458763:HSJ458763 HIE458763:HIN458763 GYI458763:GYR458763 GOM458763:GOV458763 GEQ458763:GEZ458763 FUU458763:FVD458763 FKY458763:FLH458763 FBC458763:FBL458763 ERG458763:ERP458763 EHK458763:EHT458763 DXO458763:DXX458763 DNS458763:DOB458763 DDW458763:DEF458763 CUA458763:CUJ458763 CKE458763:CKN458763 CAI458763:CAR458763 BQM458763:BQV458763 BGQ458763:BGZ458763 AWU458763:AXD458763 AMY458763:ANH458763 ADC458763:ADL458763 TG458763:TP458763 JK458763:JT458763 WVW393227:WWF393227 WMA393227:WMJ393227 WCE393227:WCN393227 VSI393227:VSR393227 VIM393227:VIV393227 UYQ393227:UYZ393227 UOU393227:UPD393227 UEY393227:UFH393227 TVC393227:TVL393227 TLG393227:TLP393227 TBK393227:TBT393227 SRO393227:SRX393227 SHS393227:SIB393227 RXW393227:RYF393227 ROA393227:ROJ393227 REE393227:REN393227 QUI393227:QUR393227 QKM393227:QKV393227 QAQ393227:QAZ393227 PQU393227:PRD393227 PGY393227:PHH393227 OXC393227:OXL393227 ONG393227:ONP393227 ODK393227:ODT393227 NTO393227:NTX393227 NJS393227:NKB393227 MZW393227:NAF393227 MQA393227:MQJ393227 MGE393227:MGN393227 LWI393227:LWR393227 LMM393227:LMV393227 LCQ393227:LCZ393227 KSU393227:KTD393227 KIY393227:KJH393227 JZC393227:JZL393227 JPG393227:JPP393227 JFK393227:JFT393227 IVO393227:IVX393227 ILS393227:IMB393227 IBW393227:ICF393227 HSA393227:HSJ393227 HIE393227:HIN393227 GYI393227:GYR393227 GOM393227:GOV393227 GEQ393227:GEZ393227 FUU393227:FVD393227 FKY393227:FLH393227 FBC393227:FBL393227 ERG393227:ERP393227 EHK393227:EHT393227 DXO393227:DXX393227 DNS393227:DOB393227 DDW393227:DEF393227 CUA393227:CUJ393227 CKE393227:CKN393227 CAI393227:CAR393227 BQM393227:BQV393227 BGQ393227:BGZ393227 AWU393227:AXD393227 AMY393227:ANH393227 ADC393227:ADL393227 TG393227:TP393227 JK393227:JT393227 WVW327691:WWF327691 WMA327691:WMJ327691 WCE327691:WCN327691 VSI327691:VSR327691 VIM327691:VIV327691 UYQ327691:UYZ327691 UOU327691:UPD327691 UEY327691:UFH327691 TVC327691:TVL327691 TLG327691:TLP327691 TBK327691:TBT327691 SRO327691:SRX327691 SHS327691:SIB327691 RXW327691:RYF327691 ROA327691:ROJ327691 REE327691:REN327691 QUI327691:QUR327691 QKM327691:QKV327691 QAQ327691:QAZ327691 PQU327691:PRD327691 PGY327691:PHH327691 OXC327691:OXL327691 ONG327691:ONP327691 ODK327691:ODT327691 NTO327691:NTX327691 NJS327691:NKB327691 MZW327691:NAF327691 MQA327691:MQJ327691 MGE327691:MGN327691 LWI327691:LWR327691 LMM327691:LMV327691 LCQ327691:LCZ327691 KSU327691:KTD327691 KIY327691:KJH327691 JZC327691:JZL327691 JPG327691:JPP327691 JFK327691:JFT327691 IVO327691:IVX327691 ILS327691:IMB327691 IBW327691:ICF327691 HSA327691:HSJ327691 HIE327691:HIN327691 GYI327691:GYR327691 GOM327691:GOV327691 GEQ327691:GEZ327691 FUU327691:FVD327691 FKY327691:FLH327691 FBC327691:FBL327691 ERG327691:ERP327691 EHK327691:EHT327691 DXO327691:DXX327691 DNS327691:DOB327691 DDW327691:DEF327691 CUA327691:CUJ327691 CKE327691:CKN327691 CAI327691:CAR327691 BQM327691:BQV327691 BGQ327691:BGZ327691 AWU327691:AXD327691 AMY327691:ANH327691 ADC327691:ADL327691 TG327691:TP327691 JK327691:JT327691 WVW262155:WWF262155 WMA262155:WMJ262155 WCE262155:WCN262155 VSI262155:VSR262155 VIM262155:VIV262155 UYQ262155:UYZ262155 UOU262155:UPD262155 UEY262155:UFH262155 TVC262155:TVL262155 TLG262155:TLP262155 TBK262155:TBT262155 SRO262155:SRX262155 SHS262155:SIB262155 RXW262155:RYF262155 ROA262155:ROJ262155 REE262155:REN262155 QUI262155:QUR262155 QKM262155:QKV262155 QAQ262155:QAZ262155 PQU262155:PRD262155 PGY262155:PHH262155 OXC262155:OXL262155 ONG262155:ONP262155 ODK262155:ODT262155 NTO262155:NTX262155 NJS262155:NKB262155 MZW262155:NAF262155 MQA262155:MQJ262155 MGE262155:MGN262155 LWI262155:LWR262155 LMM262155:LMV262155 LCQ262155:LCZ262155 KSU262155:KTD262155 KIY262155:KJH262155 JZC262155:JZL262155 JPG262155:JPP262155 JFK262155:JFT262155 IVO262155:IVX262155 ILS262155:IMB262155 IBW262155:ICF262155 HSA262155:HSJ262155 HIE262155:HIN262155 GYI262155:GYR262155 GOM262155:GOV262155 GEQ262155:GEZ262155 FUU262155:FVD262155 FKY262155:FLH262155 FBC262155:FBL262155 ERG262155:ERP262155 EHK262155:EHT262155 DXO262155:DXX262155 DNS262155:DOB262155 DDW262155:DEF262155 CUA262155:CUJ262155 CKE262155:CKN262155 CAI262155:CAR262155 BQM262155:BQV262155 BGQ262155:BGZ262155 AWU262155:AXD262155 AMY262155:ANH262155 ADC262155:ADL262155 TG262155:TP262155 JK262155:JT262155 WVW196619:WWF196619 WMA196619:WMJ196619 WCE196619:WCN196619 VSI196619:VSR196619 VIM196619:VIV196619 UYQ196619:UYZ196619 UOU196619:UPD196619 UEY196619:UFH196619 TVC196619:TVL196619 TLG196619:TLP196619 TBK196619:TBT196619 SRO196619:SRX196619 SHS196619:SIB196619 RXW196619:RYF196619 ROA196619:ROJ196619 REE196619:REN196619 QUI196619:QUR196619 QKM196619:QKV196619 QAQ196619:QAZ196619 PQU196619:PRD196619 PGY196619:PHH196619 OXC196619:OXL196619 ONG196619:ONP196619 ODK196619:ODT196619 NTO196619:NTX196619 NJS196619:NKB196619 MZW196619:NAF196619 MQA196619:MQJ196619 MGE196619:MGN196619 LWI196619:LWR196619 LMM196619:LMV196619 LCQ196619:LCZ196619 KSU196619:KTD196619 KIY196619:KJH196619 JZC196619:JZL196619 JPG196619:JPP196619 JFK196619:JFT196619 IVO196619:IVX196619 ILS196619:IMB196619 IBW196619:ICF196619 HSA196619:HSJ196619 HIE196619:HIN196619 GYI196619:GYR196619 GOM196619:GOV196619 GEQ196619:GEZ196619 FUU196619:FVD196619 FKY196619:FLH196619 FBC196619:FBL196619 ERG196619:ERP196619 EHK196619:EHT196619 DXO196619:DXX196619 DNS196619:DOB196619 DDW196619:DEF196619 CUA196619:CUJ196619 CKE196619:CKN196619 CAI196619:CAR196619 BQM196619:BQV196619 BGQ196619:BGZ196619 AWU196619:AXD196619 AMY196619:ANH196619 ADC196619:ADL196619 TG196619:TP196619 JK196619:JT196619 WVW131083:WWF131083 WMA131083:WMJ131083 WCE131083:WCN131083 VSI131083:VSR131083 VIM131083:VIV131083 UYQ131083:UYZ131083 UOU131083:UPD131083 UEY131083:UFH131083 TVC131083:TVL131083 TLG131083:TLP131083 TBK131083:TBT131083 SRO131083:SRX131083 SHS131083:SIB131083 RXW131083:RYF131083 ROA131083:ROJ131083 REE131083:REN131083 QUI131083:QUR131083 QKM131083:QKV131083 QAQ131083:QAZ131083 PQU131083:PRD131083 PGY131083:PHH131083 OXC131083:OXL131083 ONG131083:ONP131083 ODK131083:ODT131083 NTO131083:NTX131083 NJS131083:NKB131083 MZW131083:NAF131083 MQA131083:MQJ131083 MGE131083:MGN131083 LWI131083:LWR131083 LMM131083:LMV131083 LCQ131083:LCZ131083 KSU131083:KTD131083 KIY131083:KJH131083 JZC131083:JZL131083 JPG131083:JPP131083 JFK131083:JFT131083 IVO131083:IVX131083 ILS131083:IMB131083 IBW131083:ICF131083 HSA131083:HSJ131083 HIE131083:HIN131083 GYI131083:GYR131083 GOM131083:GOV131083 GEQ131083:GEZ131083 FUU131083:FVD131083 FKY131083:FLH131083 FBC131083:FBL131083 ERG131083:ERP131083 EHK131083:EHT131083 DXO131083:DXX131083 DNS131083:DOB131083 DDW131083:DEF131083 CUA131083:CUJ131083 CKE131083:CKN131083 CAI131083:CAR131083 BQM131083:BQV131083 BGQ131083:BGZ131083 AWU131083:AXD131083 AMY131083:ANH131083 ADC131083:ADL131083 TG131083:TP131083 JK131083:JT131083 WVW65547:WWF65547 WMA65547:WMJ65547 WCE65547:WCN65547 VSI65547:VSR65547 VIM65547:VIV65547 UYQ65547:UYZ65547 UOU65547:UPD65547 UEY65547:UFH65547 TVC65547:TVL65547 TLG65547:TLP65547 TBK65547:TBT65547 SRO65547:SRX65547 SHS65547:SIB65547 RXW65547:RYF65547 ROA65547:ROJ65547 REE65547:REN65547 QUI65547:QUR65547 QKM65547:QKV65547 QAQ65547:QAZ65547 PQU65547:PRD65547 PGY65547:PHH65547 OXC65547:OXL65547 ONG65547:ONP65547 ODK65547:ODT65547 NTO65547:NTX65547 NJS65547:NKB65547 MZW65547:NAF65547 MQA65547:MQJ65547 MGE65547:MGN65547 LWI65547:LWR65547 LMM65547:LMV65547 LCQ65547:LCZ65547 KSU65547:KTD65547 KIY65547:KJH65547 JZC65547:JZL65547 JPG65547:JPP65547 JFK65547:JFT65547 IVO65547:IVX65547 ILS65547:IMB65547 IBW65547:ICF65547 HSA65547:HSJ65547 HIE65547:HIN65547 GYI65547:GYR65547 GOM65547:GOV65547 GEQ65547:GEZ65547 FUU65547:FVD65547 FKY65547:FLH65547 FBC65547:FBL65547 ERG65547:ERP65547 EHK65547:EHT65547 DXO65547:DXX65547 DNS65547:DOB65547 DDW65547:DEF65547 CUA65547:CUJ65547 CKE65547:CKN65547 CAI65547:CAR65547 BQM65547:BQV65547 BGQ65547:BGZ65547 AWU65547:AXD65547 AMY65547:ANH65547 ADC65547:ADL65547 TG65547:TP65547 JK65547:JT65547 JK11:JT11 WVW11:WWF11 WMA11:WMJ11 WCE11:WCN11 VSI11:VSR11 VIM11:VIV11 UYQ11:UYZ11 UOU11:UPD11 UEY11:UFH11 TVC11:TVL11 TLG11:TLP11 TBK11:TBT11 SRO11:SRX11 SHS11:SIB11 RXW11:RYF11 ROA11:ROJ11 REE11:REN11 QUI11:QUR11 QKM11:QKV11 QAQ11:QAZ11 PQU11:PRD11 PGY11:PHH11 OXC11:OXL11 ONG11:ONP11 ODK11:ODT11 NTO11:NTX11 NJS11:NKB11 MZW11:NAF11 MQA11:MQJ11 MGE11:MGN11 LWI11:LWR11 LMM11:LMV11 LCQ11:LCZ11 KSU11:KTD11 KIY11:KJH11 JZC11:JZL11 JPG11:JPP11 JFK11:JFT11 IVO11:IVX11 ILS11:IMB11 IBW11:ICF11 HSA11:HSJ11 HIE11:HIN11 GYI11:GYR11 GOM11:GOV11 GEQ11:GEZ11 FUU11:FVD11 FKY11:FLH11 FBC11:FBL11 ERG11:ERP11 EHK11:EHT11 DXO11:DXX11 DNS11:DOB11 DDW11:DEF11 CUA11:CUJ11 CKE11:CKN11 CAI11:CAR11 BQM11:BQV11 BGQ11:BGZ11 AWU11:AXD11 AMY11:ANH11 ADC11:ADL11 TG11:TP11 P65547:X65547 H11 P11:X11">
      <formula1>$Y$6:$Y$7</formula1>
    </dataValidation>
  </dataValidations>
  <pageMargins left="0.25" right="0.25" top="0.51" bottom="0.34" header="0.28000000000000003" footer="0.17"/>
  <pageSetup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GRE Attachment GG</vt:lpstr>
      <vt:lpstr>Forward Rate TO Support Data</vt:lpstr>
      <vt:lpstr>Project Descriptions</vt:lpstr>
      <vt:lpstr>Brett's Updates</vt:lpstr>
      <vt:lpstr>'Brett''s Updates'!Print_Area</vt:lpstr>
      <vt:lpstr>'Forward Rate TO Support Data'!Print_Area</vt:lpstr>
      <vt:lpstr>'GRE Attachment GG'!Print_Area</vt:lpstr>
      <vt:lpstr>'Project Descriptions'!Print_Area</vt:lpstr>
    </vt:vector>
  </TitlesOfParts>
  <Company>American Transmission 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u4083</cp:lastModifiedBy>
  <cp:lastPrinted>2012-08-30T15:48:39Z</cp:lastPrinted>
  <dcterms:created xsi:type="dcterms:W3CDTF">2009-07-01T14:12:33Z</dcterms:created>
  <dcterms:modified xsi:type="dcterms:W3CDTF">2012-08-31T18:01:32Z</dcterms:modified>
</cp:coreProperties>
</file>