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240" windowHeight="7605" tabRatio="908" activeTab="8"/>
  </bookViews>
  <sheets>
    <sheet name="Divisor" sheetId="4" r:id="rId1"/>
    <sheet name="Plant" sheetId="13" r:id="rId2"/>
    <sheet name="Adj to Rate Base" sheetId="5" r:id="rId3"/>
    <sheet name="Abandoned Plant" sheetId="6" r:id="rId4"/>
    <sheet name="Land - Future" sheetId="7" r:id="rId5"/>
    <sheet name="Matl Supplies &amp; Prepayments" sheetId="8" r:id="rId6"/>
    <sheet name="Capital Structure" sheetId="9" r:id="rId7"/>
    <sheet name="Trans O&amp;M" sheetId="14" r:id="rId8"/>
    <sheet name="Other Expenses-Income" sheetId="15" r:id="rId9"/>
    <sheet name="Sheet1" sheetId="12" r:id="rId10"/>
  </sheets>
  <definedNames>
    <definedName name="_xlnm.Print_Area" localSheetId="8">'Other Expenses-Income'!$A$1:$M$39</definedName>
    <definedName name="_xlnm.Print_Area" localSheetId="1">Plant!$A$2:$L$67</definedName>
  </definedNames>
  <calcPr calcId="145621"/>
</workbook>
</file>

<file path=xl/calcChain.xml><?xml version="1.0" encoding="utf-8"?>
<calcChain xmlns="http://schemas.openxmlformats.org/spreadsheetml/2006/main">
  <c r="I30" i="15" l="1"/>
  <c r="I29" i="15"/>
  <c r="B4" i="15"/>
  <c r="G8" i="15" s="1"/>
  <c r="H25" i="14"/>
  <c r="H19" i="14"/>
  <c r="H38" i="15" l="1"/>
  <c r="H20" i="15"/>
  <c r="H18" i="15"/>
  <c r="H17" i="15"/>
  <c r="H31" i="15"/>
  <c r="H30" i="15"/>
  <c r="H13" i="15"/>
  <c r="H12" i="15"/>
  <c r="H29" i="15"/>
  <c r="H23" i="15"/>
  <c r="H37" i="15"/>
  <c r="H19" i="15"/>
  <c r="H36" i="15"/>
  <c r="H32" i="15"/>
  <c r="H25" i="15"/>
  <c r="H14" i="15"/>
  <c r="H35" i="15"/>
  <c r="H15" i="15"/>
  <c r="H16" i="15"/>
  <c r="H27" i="15"/>
  <c r="H22" i="15"/>
  <c r="H28" i="15"/>
  <c r="H21" i="15"/>
  <c r="B7" i="15"/>
  <c r="H24" i="14" l="1"/>
  <c r="H13" i="14"/>
  <c r="H28" i="14" s="1"/>
  <c r="B4" i="14"/>
  <c r="B7" i="14" s="1"/>
  <c r="G8" i="14" l="1"/>
  <c r="K66" i="13"/>
  <c r="H66" i="13"/>
  <c r="H64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H49" i="13"/>
  <c r="K48" i="13"/>
  <c r="K62" i="13" s="1"/>
  <c r="H48" i="13"/>
  <c r="G48" i="13"/>
  <c r="F48" i="13"/>
  <c r="K43" i="13"/>
  <c r="H43" i="13"/>
  <c r="C31" i="13"/>
  <c r="C32" i="13" s="1"/>
  <c r="C33" i="13" s="1"/>
  <c r="C34" i="13" s="1"/>
  <c r="C35" i="13" s="1"/>
  <c r="C36" i="13" s="1"/>
  <c r="C37" i="13" s="1"/>
  <c r="C38" i="13" s="1"/>
  <c r="C39" i="13" s="1"/>
  <c r="C40" i="13" s="1"/>
  <c r="C41" i="13" s="1"/>
  <c r="L30" i="13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L41" i="13" s="1"/>
  <c r="C30" i="13"/>
  <c r="L29" i="13"/>
  <c r="G29" i="13"/>
  <c r="G30" i="13" s="1"/>
  <c r="G31" i="13" s="1"/>
  <c r="F29" i="13"/>
  <c r="F30" i="13" s="1"/>
  <c r="E29" i="13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D29" i="13"/>
  <c r="D30" i="13" s="1"/>
  <c r="C29" i="13"/>
  <c r="K24" i="13"/>
  <c r="K65" i="13" s="1"/>
  <c r="K64" i="13" s="1"/>
  <c r="H12" i="13"/>
  <c r="H13" i="13" s="1"/>
  <c r="C12" i="13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L11" i="13"/>
  <c r="L12" i="13" s="1"/>
  <c r="L13" i="13" s="1"/>
  <c r="H11" i="13"/>
  <c r="G10" i="13"/>
  <c r="G11" i="13" s="1"/>
  <c r="F10" i="13"/>
  <c r="F11" i="13" s="1"/>
  <c r="E10" i="13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D10" i="13"/>
  <c r="A3" i="13"/>
  <c r="E7" i="13" s="1"/>
  <c r="G49" i="13" l="1"/>
  <c r="G12" i="13"/>
  <c r="F49" i="13"/>
  <c r="F12" i="13"/>
  <c r="F13" i="13" s="1"/>
  <c r="F14" i="13" s="1"/>
  <c r="E48" i="13"/>
  <c r="D48" i="13"/>
  <c r="H50" i="13"/>
  <c r="L43" i="13"/>
  <c r="I29" i="13"/>
  <c r="I30" i="13"/>
  <c r="D31" i="13"/>
  <c r="L51" i="13"/>
  <c r="L14" i="13"/>
  <c r="H51" i="13"/>
  <c r="H14" i="13"/>
  <c r="I48" i="13"/>
  <c r="G32" i="13"/>
  <c r="G33" i="13" s="1"/>
  <c r="G34" i="13" s="1"/>
  <c r="G35" i="13" s="1"/>
  <c r="G36" i="13" s="1"/>
  <c r="G37" i="13" s="1"/>
  <c r="G38" i="13" s="1"/>
  <c r="G39" i="13" s="1"/>
  <c r="G40" i="13" s="1"/>
  <c r="G41" i="13" s="1"/>
  <c r="G50" i="13"/>
  <c r="L66" i="13"/>
  <c r="L48" i="13"/>
  <c r="L50" i="13"/>
  <c r="G43" i="13"/>
  <c r="F31" i="13"/>
  <c r="I10" i="13"/>
  <c r="A6" i="13"/>
  <c r="G13" i="13"/>
  <c r="L49" i="13"/>
  <c r="D11" i="13"/>
  <c r="F32" i="13" l="1"/>
  <c r="F50" i="13"/>
  <c r="H15" i="13"/>
  <c r="H52" i="13"/>
  <c r="G66" i="13"/>
  <c r="I11" i="13"/>
  <c r="D49" i="13"/>
  <c r="D12" i="13"/>
  <c r="E66" i="13"/>
  <c r="D32" i="13"/>
  <c r="I31" i="13"/>
  <c r="L15" i="13"/>
  <c r="L52" i="13"/>
  <c r="F15" i="13"/>
  <c r="G14" i="13"/>
  <c r="G51" i="13"/>
  <c r="E43" i="13"/>
  <c r="E49" i="13"/>
  <c r="G15" i="13" l="1"/>
  <c r="G52" i="13"/>
  <c r="F16" i="13"/>
  <c r="L53" i="13"/>
  <c r="L16" i="13"/>
  <c r="H53" i="13"/>
  <c r="H16" i="13"/>
  <c r="I49" i="13"/>
  <c r="F33" i="13"/>
  <c r="F51" i="13"/>
  <c r="E50" i="13"/>
  <c r="D50" i="13"/>
  <c r="D13" i="13"/>
  <c r="I12" i="13"/>
  <c r="D33" i="13"/>
  <c r="I32" i="13"/>
  <c r="I50" i="13" l="1"/>
  <c r="F17" i="13"/>
  <c r="H17" i="13"/>
  <c r="H54" i="13"/>
  <c r="L17" i="13"/>
  <c r="L54" i="13"/>
  <c r="D34" i="13"/>
  <c r="I33" i="13"/>
  <c r="E51" i="13"/>
  <c r="G53" i="13"/>
  <c r="G16" i="13"/>
  <c r="F34" i="13"/>
  <c r="F52" i="13"/>
  <c r="I13" i="13"/>
  <c r="D14" i="13"/>
  <c r="D51" i="13"/>
  <c r="L55" i="13" l="1"/>
  <c r="L18" i="13"/>
  <c r="I34" i="13"/>
  <c r="D35" i="13"/>
  <c r="H55" i="13"/>
  <c r="H18" i="13"/>
  <c r="D52" i="13"/>
  <c r="D15" i="13"/>
  <c r="I14" i="13"/>
  <c r="E52" i="13"/>
  <c r="F18" i="13"/>
  <c r="F35" i="13"/>
  <c r="F53" i="13"/>
  <c r="I51" i="13"/>
  <c r="G17" i="13"/>
  <c r="G54" i="13"/>
  <c r="E53" i="13" l="1"/>
  <c r="I15" i="13"/>
  <c r="D53" i="13"/>
  <c r="I53" i="13" s="1"/>
  <c r="D16" i="13"/>
  <c r="H19" i="13"/>
  <c r="H56" i="13"/>
  <c r="G55" i="13"/>
  <c r="G18" i="13"/>
  <c r="D36" i="13"/>
  <c r="I35" i="13"/>
  <c r="F19" i="13"/>
  <c r="L19" i="13"/>
  <c r="L56" i="13"/>
  <c r="F36" i="13"/>
  <c r="F54" i="13"/>
  <c r="I52" i="13"/>
  <c r="G56" i="13" l="1"/>
  <c r="G19" i="13"/>
  <c r="E54" i="13"/>
  <c r="L57" i="13"/>
  <c r="L20" i="13"/>
  <c r="D37" i="13"/>
  <c r="I36" i="13"/>
  <c r="D54" i="13"/>
  <c r="I54" i="13" s="1"/>
  <c r="D17" i="13"/>
  <c r="I16" i="13"/>
  <c r="F37" i="13"/>
  <c r="F55" i="13"/>
  <c r="F20" i="13"/>
  <c r="H57" i="13"/>
  <c r="H20" i="13"/>
  <c r="F38" i="13" l="1"/>
  <c r="F56" i="13"/>
  <c r="I37" i="13"/>
  <c r="D38" i="13"/>
  <c r="E55" i="13"/>
  <c r="I17" i="13"/>
  <c r="D55" i="13"/>
  <c r="D18" i="13"/>
  <c r="H21" i="13"/>
  <c r="H58" i="13"/>
  <c r="G20" i="13"/>
  <c r="G57" i="13"/>
  <c r="L21" i="13"/>
  <c r="L58" i="13"/>
  <c r="F21" i="13"/>
  <c r="I55" i="13" l="1"/>
  <c r="G21" i="13"/>
  <c r="G58" i="13"/>
  <c r="H59" i="13"/>
  <c r="H22" i="13"/>
  <c r="L59" i="13"/>
  <c r="L22" i="13"/>
  <c r="D39" i="13"/>
  <c r="I38" i="13"/>
  <c r="E56" i="13"/>
  <c r="D56" i="13"/>
  <c r="D19" i="13"/>
  <c r="I18" i="13"/>
  <c r="F22" i="13"/>
  <c r="F39" i="13"/>
  <c r="F57" i="13"/>
  <c r="I56" i="13" l="1"/>
  <c r="E57" i="13"/>
  <c r="F24" i="13"/>
  <c r="I19" i="13"/>
  <c r="D20" i="13"/>
  <c r="D57" i="13"/>
  <c r="I57" i="13" s="1"/>
  <c r="I39" i="13"/>
  <c r="D40" i="13"/>
  <c r="L60" i="13"/>
  <c r="L62" i="13" s="1"/>
  <c r="L24" i="13"/>
  <c r="L65" i="13" s="1"/>
  <c r="L64" i="13" s="1"/>
  <c r="H60" i="13"/>
  <c r="H62" i="13" s="1"/>
  <c r="H24" i="13"/>
  <c r="F40" i="13"/>
  <c r="F58" i="13"/>
  <c r="G59" i="13"/>
  <c r="G22" i="13"/>
  <c r="F41" i="13" l="1"/>
  <c r="F59" i="13"/>
  <c r="D41" i="13"/>
  <c r="I40" i="13"/>
  <c r="G60" i="13"/>
  <c r="G62" i="13" s="1"/>
  <c r="G24" i="13"/>
  <c r="G65" i="13" s="1"/>
  <c r="G64" i="13" s="1"/>
  <c r="D58" i="13"/>
  <c r="D21" i="13"/>
  <c r="I20" i="13"/>
  <c r="E58" i="13"/>
  <c r="E59" i="13" l="1"/>
  <c r="D22" i="13"/>
  <c r="I21" i="13"/>
  <c r="D59" i="13"/>
  <c r="I59" i="13" s="1"/>
  <c r="I58" i="13"/>
  <c r="I41" i="13"/>
  <c r="D66" i="13"/>
  <c r="D43" i="13"/>
  <c r="F65" i="13"/>
  <c r="F64" i="13" s="1"/>
  <c r="F66" i="13"/>
  <c r="F43" i="13"/>
  <c r="F60" i="13"/>
  <c r="F62" i="13" s="1"/>
  <c r="I66" i="13" l="1"/>
  <c r="I43" i="13"/>
  <c r="D60" i="13"/>
  <c r="I22" i="13"/>
  <c r="D24" i="13"/>
  <c r="D65" i="13" s="1"/>
  <c r="D64" i="13" s="1"/>
  <c r="E60" i="13"/>
  <c r="E62" i="13" s="1"/>
  <c r="E24" i="13"/>
  <c r="E65" i="13" s="1"/>
  <c r="E64" i="13" s="1"/>
  <c r="I24" i="13" l="1"/>
  <c r="I65" i="13" s="1"/>
  <c r="I64" i="13" s="1"/>
  <c r="I60" i="13"/>
  <c r="I62" i="13" s="1"/>
  <c r="D62" i="13"/>
  <c r="F15" i="9" l="1"/>
  <c r="F16" i="9" s="1"/>
  <c r="F17" i="9" s="1"/>
  <c r="F18" i="9" s="1"/>
  <c r="F19" i="9" s="1"/>
  <c r="F20" i="9" s="1"/>
  <c r="F21" i="9" s="1"/>
  <c r="F22" i="9" s="1"/>
  <c r="F23" i="9" s="1"/>
  <c r="F24" i="9" s="1"/>
  <c r="F14" i="9"/>
  <c r="F15" i="8"/>
  <c r="F16" i="8" s="1"/>
  <c r="F17" i="8" s="1"/>
  <c r="F18" i="8" s="1"/>
  <c r="F19" i="8" s="1"/>
  <c r="F20" i="8" s="1"/>
  <c r="F21" i="8" s="1"/>
  <c r="F22" i="8" s="1"/>
  <c r="F23" i="8" s="1"/>
  <c r="F24" i="8" s="1"/>
  <c r="F14" i="8"/>
  <c r="B4" i="9" l="1"/>
  <c r="B4" i="8"/>
  <c r="B4" i="7"/>
  <c r="B4" i="6"/>
  <c r="B4" i="5"/>
  <c r="G8" i="9" l="1"/>
  <c r="B7" i="9"/>
  <c r="G12" i="9"/>
  <c r="G24" i="9"/>
  <c r="G8" i="8"/>
  <c r="B7" i="8"/>
  <c r="F15" i="6"/>
  <c r="F16" i="6" s="1"/>
  <c r="F17" i="6" s="1"/>
  <c r="F18" i="6" s="1"/>
  <c r="F19" i="6" s="1"/>
  <c r="F20" i="6" s="1"/>
  <c r="F21" i="6" s="1"/>
  <c r="F22" i="6" s="1"/>
  <c r="F23" i="6" s="1"/>
  <c r="F24" i="6" s="1"/>
  <c r="F14" i="6"/>
  <c r="F15" i="7"/>
  <c r="F16" i="7" s="1"/>
  <c r="F17" i="7" s="1"/>
  <c r="F18" i="7" s="1"/>
  <c r="F19" i="7" s="1"/>
  <c r="F20" i="7" s="1"/>
  <c r="F21" i="7" s="1"/>
  <c r="F22" i="7" s="1"/>
  <c r="F23" i="7" s="1"/>
  <c r="F24" i="7" s="1"/>
  <c r="F14" i="7"/>
  <c r="G8" i="7"/>
  <c r="B7" i="7"/>
  <c r="H8" i="6"/>
  <c r="B7" i="6"/>
  <c r="G8" i="5"/>
  <c r="B7" i="5"/>
  <c r="F14" i="4" l="1"/>
  <c r="F15" i="4" s="1"/>
  <c r="F16" i="4" s="1"/>
  <c r="F17" i="4" s="1"/>
  <c r="F18" i="4" s="1"/>
  <c r="F19" i="4" s="1"/>
  <c r="F20" i="4" s="1"/>
  <c r="F21" i="4" s="1"/>
  <c r="F22" i="4" s="1"/>
  <c r="F23" i="4" s="1"/>
  <c r="F13" i="4"/>
  <c r="F12" i="4"/>
  <c r="H26" i="9" l="1"/>
  <c r="G26" i="9"/>
  <c r="H26" i="8" l="1"/>
  <c r="G26" i="8"/>
  <c r="G26" i="7"/>
  <c r="G19" i="5"/>
  <c r="H25" i="4" l="1"/>
</calcChain>
</file>

<file path=xl/comments1.xml><?xml version="1.0" encoding="utf-8"?>
<comments xmlns="http://schemas.openxmlformats.org/spreadsheetml/2006/main">
  <authors>
    <author>Brent Dwyer</author>
  </authors>
  <commentList>
    <comment ref="H11" authorId="0">
      <text>
        <r>
          <rPr>
            <b/>
            <sz val="8"/>
            <color indexed="81"/>
            <rFont val="Tahoma"/>
            <family val="2"/>
          </rPr>
          <t>Brent Dwyer:</t>
        </r>
        <r>
          <rPr>
            <sz val="8"/>
            <color indexed="81"/>
            <rFont val="Tahoma"/>
            <family val="2"/>
          </rPr>
          <t xml:space="preserve">
from John Young</t>
        </r>
      </text>
    </comment>
  </commentList>
</comments>
</file>

<file path=xl/comments2.xml><?xml version="1.0" encoding="utf-8"?>
<comments xmlns="http://schemas.openxmlformats.org/spreadsheetml/2006/main">
  <authors>
    <author>Brent Dwyer</author>
  </authors>
  <commentList>
    <comment ref="D10" authorId="0">
      <text>
        <r>
          <rPr>
            <b/>
            <sz val="8"/>
            <color indexed="81"/>
            <rFont val="Tahoma"/>
            <family val="2"/>
          </rPr>
          <t>Brent Dwyer:</t>
        </r>
        <r>
          <rPr>
            <sz val="8"/>
            <color indexed="81"/>
            <rFont val="Tahoma"/>
            <family val="2"/>
          </rPr>
          <t xml:space="preserve">
exclude alma 4 &amp; 5</t>
        </r>
      </text>
    </comment>
    <comment ref="E10" authorId="0">
      <text>
        <r>
          <rPr>
            <b/>
            <sz val="8"/>
            <color indexed="81"/>
            <rFont val="Tahoma"/>
            <family val="2"/>
          </rPr>
          <t>Brent Dwyer:</t>
        </r>
        <r>
          <rPr>
            <sz val="8"/>
            <color indexed="81"/>
            <rFont val="Tahoma"/>
            <family val="2"/>
          </rPr>
          <t xml:space="preserve">
includes Q1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Brent Dwyer:</t>
        </r>
        <r>
          <rPr>
            <sz val="8"/>
            <color indexed="81"/>
            <rFont val="Tahoma"/>
            <family val="2"/>
          </rPr>
          <t xml:space="preserve">
Dec 2013
-  12/13 Alma Accum Depr
-  2014 Alma Depr
+ 2014 depreciaiton</t>
        </r>
      </text>
    </comment>
    <comment ref="E29" authorId="0">
      <text>
        <r>
          <rPr>
            <b/>
            <sz val="8"/>
            <color indexed="81"/>
            <rFont val="Tahoma"/>
            <family val="2"/>
          </rPr>
          <t>Brent Dwyer:</t>
        </r>
        <r>
          <rPr>
            <sz val="8"/>
            <color indexed="81"/>
            <rFont val="Tahoma"/>
            <family val="2"/>
          </rPr>
          <t xml:space="preserve">
includes Q1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>Brent Dwyer:</t>
        </r>
        <r>
          <rPr>
            <sz val="8"/>
            <color indexed="81"/>
            <rFont val="Tahoma"/>
            <family val="2"/>
          </rPr>
          <t xml:space="preserve">
includes b/s depreciation &amp; CC O&amp;M</t>
        </r>
      </text>
    </comment>
  </commentList>
</comments>
</file>

<file path=xl/comments3.xml><?xml version="1.0" encoding="utf-8"?>
<comments xmlns="http://schemas.openxmlformats.org/spreadsheetml/2006/main">
  <authors>
    <author>Brent Dwyer</author>
  </authors>
  <commentList>
    <comment ref="G11" authorId="0">
      <text>
        <r>
          <rPr>
            <b/>
            <sz val="8"/>
            <color indexed="81"/>
            <rFont val="Tahoma"/>
            <family val="2"/>
          </rPr>
          <t>Brent Dwyer:</t>
        </r>
        <r>
          <rPr>
            <sz val="8"/>
            <color indexed="81"/>
            <rFont val="Tahoma"/>
            <family val="2"/>
          </rPr>
          <t xml:space="preserve">
LT Debt
+ Current maturities
+ capital lease obligations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>Brent Dwyer:</t>
        </r>
        <r>
          <rPr>
            <sz val="8"/>
            <color indexed="81"/>
            <rFont val="Tahoma"/>
            <family val="2"/>
          </rPr>
          <t xml:space="preserve">
Financial Fcst</t>
        </r>
      </text>
    </comment>
  </commentList>
</comments>
</file>

<file path=xl/comments4.xml><?xml version="1.0" encoding="utf-8"?>
<comments xmlns="http://schemas.openxmlformats.org/spreadsheetml/2006/main">
  <authors>
    <author>Brent Dwyer</author>
  </authors>
  <commentList>
    <comment ref="I18" authorId="0">
      <text>
        <r>
          <rPr>
            <b/>
            <sz val="8"/>
            <color indexed="81"/>
            <rFont val="Tahoma"/>
            <family val="2"/>
          </rPr>
          <t>Brent Dwyer:</t>
        </r>
        <r>
          <rPr>
            <sz val="8"/>
            <color indexed="81"/>
            <rFont val="Tahoma"/>
            <family val="2"/>
          </rPr>
          <t xml:space="preserve">
included in O&amp;M</t>
        </r>
      </text>
    </comment>
  </commentList>
</comments>
</file>

<file path=xl/sharedStrings.xml><?xml version="1.0" encoding="utf-8"?>
<sst xmlns="http://schemas.openxmlformats.org/spreadsheetml/2006/main" count="341" uniqueCount="168">
  <si>
    <t>Dairyland Power Cooperative</t>
  </si>
  <si>
    <t>DPC ATRR Workpapers</t>
  </si>
  <si>
    <t>Attachment O Workpapers - Divisor</t>
  </si>
  <si>
    <t xml:space="preserve">Forecasted 12 Months Ended December 31, </t>
  </si>
  <si>
    <t>Line No.</t>
  </si>
  <si>
    <t>Month</t>
  </si>
  <si>
    <t>Year</t>
  </si>
  <si>
    <t>Divisor</t>
  </si>
  <si>
    <t>January</t>
  </si>
  <si>
    <t>March</t>
  </si>
  <si>
    <t>February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</si>
  <si>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</si>
  <si>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</si>
  <si>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</si>
  <si>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</si>
  <si>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</si>
  <si>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</si>
  <si>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</si>
  <si>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</si>
  <si>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</si>
  <si>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12 Month Average</t>
  </si>
  <si>
    <t>Attachment O Workpapers - Plant</t>
  </si>
  <si>
    <t>Gross Plant in Service</t>
  </si>
  <si>
    <t>13 Month Average</t>
  </si>
  <si>
    <t>Production</t>
  </si>
  <si>
    <t xml:space="preserve">Transmission </t>
  </si>
  <si>
    <t>Distribution</t>
  </si>
  <si>
    <t>General &amp;</t>
  </si>
  <si>
    <t>Intangible</t>
  </si>
  <si>
    <t>Common</t>
  </si>
  <si>
    <t xml:space="preserve">Total Gross </t>
  </si>
  <si>
    <t>Plant in Service</t>
  </si>
  <si>
    <t>HRL</t>
  </si>
  <si>
    <t>Accumulated</t>
  </si>
  <si>
    <t>Depreciation</t>
  </si>
  <si>
    <t xml:space="preserve">Total Accumulated </t>
  </si>
  <si>
    <t xml:space="preserve">Accumulated </t>
  </si>
  <si>
    <t>Depr. HRL</t>
  </si>
  <si>
    <t>Line 1</t>
  </si>
  <si>
    <t>Attachment O, Page 2</t>
  </si>
  <si>
    <t>Line 2</t>
  </si>
  <si>
    <t>Line 3</t>
  </si>
  <si>
    <t>Line 4</t>
  </si>
  <si>
    <t>Line 5</t>
  </si>
  <si>
    <t>Line 6</t>
  </si>
  <si>
    <t>Q-1</t>
  </si>
  <si>
    <t>Line 7</t>
  </si>
  <si>
    <t>Line 8</t>
  </si>
  <si>
    <t>Line 9</t>
  </si>
  <si>
    <t>Line 10</t>
  </si>
  <si>
    <t>Line 11</t>
  </si>
  <si>
    <t>Line 12</t>
  </si>
  <si>
    <t>Depr. Q-1</t>
  </si>
  <si>
    <t>Net Plant</t>
  </si>
  <si>
    <t>Total Net Plant</t>
  </si>
  <si>
    <t>Line 8a</t>
  </si>
  <si>
    <t>Monthly Depr. Rate</t>
  </si>
  <si>
    <t>Annual Depr. Rate</t>
  </si>
  <si>
    <t>Attachmment O, page 1, line 8</t>
  </si>
  <si>
    <t>Attachment O Workpapers - Adjustments to Rate Base</t>
  </si>
  <si>
    <t>Adjustments to Rate Base</t>
  </si>
  <si>
    <t>Account 281 (enter as negative)</t>
  </si>
  <si>
    <t>Account 282 (enter as negative)</t>
  </si>
  <si>
    <t>Account 283 (enter as negative)</t>
  </si>
  <si>
    <t>Account 190</t>
  </si>
  <si>
    <t>Account 255 (enter as negative)</t>
  </si>
  <si>
    <t>Total Adjustments to Rate Base</t>
  </si>
  <si>
    <t>Attachment O, page 2, line 24</t>
  </si>
  <si>
    <t xml:space="preserve">Total </t>
  </si>
  <si>
    <t>Abandonded Plant</t>
  </si>
  <si>
    <t>Attachmment O, page 3, line 9a</t>
  </si>
  <si>
    <t>Attachment O Workpapers - Abandonded Plant</t>
  </si>
  <si>
    <r>
      <t xml:space="preserve">Attachment O Workpapers - </t>
    </r>
    <r>
      <rPr>
        <b/>
        <sz val="10"/>
        <color theme="1"/>
        <rFont val="Calibri"/>
        <family val="2"/>
        <scheme val="minor"/>
      </rPr>
      <t>Transmission Related</t>
    </r>
    <r>
      <rPr>
        <sz val="10"/>
        <color theme="1"/>
        <rFont val="Calibri"/>
        <family val="2"/>
        <scheme val="minor"/>
      </rPr>
      <t xml:space="preserve"> Land Held for Future Use</t>
    </r>
  </si>
  <si>
    <t>Transmission Related Land</t>
  </si>
  <si>
    <t>Held for Future Use</t>
  </si>
  <si>
    <t>Attachmment O, page 2, line 25</t>
  </si>
  <si>
    <t>Attachment O Workpapers - Materials &amp; Supplies and Prepayments</t>
  </si>
  <si>
    <t>Supplies</t>
  </si>
  <si>
    <t>Materials &amp;</t>
  </si>
  <si>
    <t>Prepayments</t>
  </si>
  <si>
    <t xml:space="preserve">Attachmment O, page 2, </t>
  </si>
  <si>
    <t>line 27</t>
  </si>
  <si>
    <t>line 28</t>
  </si>
  <si>
    <t>Accumulated Depr.</t>
  </si>
  <si>
    <t>Attachment O Workpapers - Capital Structure</t>
  </si>
  <si>
    <t>Outstanding</t>
  </si>
  <si>
    <t>Long-term Debt</t>
  </si>
  <si>
    <t>Net Assets</t>
  </si>
  <si>
    <t>(Propritary Capital)</t>
  </si>
  <si>
    <t xml:space="preserve">Attachmment O, page 4, </t>
  </si>
  <si>
    <t>line 22</t>
  </si>
  <si>
    <t>line 23</t>
  </si>
  <si>
    <t>Page 1 of 9</t>
  </si>
  <si>
    <t>Page 2 of 9</t>
  </si>
  <si>
    <t>Page 3 of 9</t>
  </si>
  <si>
    <t>Page 4 of 9</t>
  </si>
  <si>
    <t>Page 5 of 9</t>
  </si>
  <si>
    <t>Page 6 of 9</t>
  </si>
  <si>
    <t>Page 7 of 9</t>
  </si>
  <si>
    <t>Attachment O Workpapers - Transmission O &amp; M Expenses</t>
  </si>
  <si>
    <t>Transmission O &amp; M Expenses</t>
  </si>
  <si>
    <t>Amount</t>
  </si>
  <si>
    <t>Operation</t>
  </si>
  <si>
    <t>Supervision &amp; Engineering</t>
  </si>
  <si>
    <t>Load Dispatching</t>
  </si>
  <si>
    <t>Station Expenses</t>
  </si>
  <si>
    <t>Overhead Line Expenses</t>
  </si>
  <si>
    <t>Underground Line Expenses</t>
  </si>
  <si>
    <t>Transmission of Electricity by Others</t>
  </si>
  <si>
    <t>Miscellaneous Expenses</t>
  </si>
  <si>
    <t>Rents</t>
  </si>
  <si>
    <t>Maintnenance</t>
  </si>
  <si>
    <t>Station Equipment</t>
  </si>
  <si>
    <t>Structures</t>
  </si>
  <si>
    <t>Overhead Lines</t>
  </si>
  <si>
    <t>Underground Lines</t>
  </si>
  <si>
    <t>Miscellanous Transmission Plant</t>
  </si>
  <si>
    <t>Attachment O Workpapers - Other Expenses/Income</t>
  </si>
  <si>
    <t>Page 8 of 9</t>
  </si>
  <si>
    <t>Page 9 of 9</t>
  </si>
  <si>
    <t>Expense or Income</t>
  </si>
  <si>
    <t>Budgeted</t>
  </si>
  <si>
    <t>FERC Annual Fees</t>
  </si>
  <si>
    <t>Attach O,page 3, line 4</t>
  </si>
  <si>
    <t>Attach O,page 3, line 6</t>
  </si>
  <si>
    <t>Attach O,page 3, line 7</t>
  </si>
  <si>
    <t>Attach O,page 3, line 9</t>
  </si>
  <si>
    <t>Attach O,page 3, line 10</t>
  </si>
  <si>
    <t>Attach O,page 3, line 11</t>
  </si>
  <si>
    <t>Attach O,page 3, line 13</t>
  </si>
  <si>
    <t>Attach O,page 3, line 14</t>
  </si>
  <si>
    <t>Attach O,page 3, line 16</t>
  </si>
  <si>
    <t>Attach O,page 3, line 17</t>
  </si>
  <si>
    <t>Attach O,page 3, line 18</t>
  </si>
  <si>
    <t>Attach O,page 3, line 19</t>
  </si>
  <si>
    <t>Common Expenses</t>
  </si>
  <si>
    <t>Transmission Lease Payments</t>
  </si>
  <si>
    <t>Transmission Plant Depreciation Expense</t>
  </si>
  <si>
    <t>General Plant Depreciation Expense</t>
  </si>
  <si>
    <t>Common Plant Depreciation Expense</t>
  </si>
  <si>
    <t>Payroll Taxes</t>
  </si>
  <si>
    <t>Highway and Vehicle Taxes</t>
  </si>
  <si>
    <t>Gross Receipt Taxes</t>
  </si>
  <si>
    <t>Other Taxes</t>
  </si>
  <si>
    <t>Payments in Lieu of Taxes</t>
  </si>
  <si>
    <t>Property Taxes</t>
  </si>
  <si>
    <t>Long Term Interest Expense</t>
  </si>
  <si>
    <t>Attach O,page 4, line 21</t>
  </si>
  <si>
    <t>454 - Rent From Electric Property</t>
  </si>
  <si>
    <t>Attach O, page 4, line 34</t>
  </si>
  <si>
    <t>456 - Other Electric Revenues</t>
  </si>
  <si>
    <t>Transmission charges for transmission transactions</t>
  </si>
  <si>
    <t>Attach O, page 4, line 35</t>
  </si>
  <si>
    <t>Transmission charges for all transmission transactions included in Divisor on Page 1</t>
  </si>
  <si>
    <t>Transmission charges associated with Schedules 26 and 37 (Note V)</t>
  </si>
  <si>
    <t>Transmission charges associated with Schedule 26 -A (Note X)</t>
  </si>
  <si>
    <t xml:space="preserve">  Production</t>
  </si>
  <si>
    <t xml:space="preserve">  Transmission</t>
  </si>
  <si>
    <t xml:space="preserve">  Distribution</t>
  </si>
  <si>
    <t xml:space="preserve">  Other</t>
  </si>
  <si>
    <t>Wages &amp; Salary</t>
  </si>
  <si>
    <t>Attach O, page 4, line 12</t>
  </si>
  <si>
    <t>Attach O, page 4, line 13</t>
  </si>
  <si>
    <t>Attach O, page 4, line 14</t>
  </si>
  <si>
    <t>Attach O, page 4, line 15</t>
  </si>
  <si>
    <t>Attach O, page 4, line 33</t>
  </si>
  <si>
    <t>Attach O, page 4, line 35a</t>
  </si>
  <si>
    <t>Attach O, page 4, line 35b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</si>
</sst>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_);_(&quot;$&quot;* \(#,##0\);_(&quot;$&quot;* &quot;-&quot;???_);_(@_)"/>
    <numFmt numFmtId="166" formatCode="#,##0.0"/>
    <numFmt numFmtId="167" formatCode="_(&quot;$&quot;* #,##0.000_);_(&quot;$&quot;* \(#,##0.000\);_(&quot;$&quot;* &quot;-&quot;??_);_(@_)"/>
    <numFmt numFmtId="168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/>
    <xf numFmtId="164" fontId="6" fillId="0" borderId="0" xfId="1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0" xfId="1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8" fillId="0" borderId="2" xfId="0" applyNumberFormat="1" applyFont="1" applyBorder="1"/>
    <xf numFmtId="0" fontId="8" fillId="0" borderId="2" xfId="0" applyFont="1" applyBorder="1" applyAlignment="1">
      <alignment horizontal="center"/>
    </xf>
    <xf numFmtId="164" fontId="8" fillId="0" borderId="0" xfId="0" applyNumberFormat="1" applyFont="1" applyBorder="1"/>
    <xf numFmtId="164" fontId="8" fillId="0" borderId="0" xfId="0" applyNumberFormat="1" applyFont="1" applyBorder="1" applyAlignment="1">
      <alignment horizontal="center"/>
    </xf>
    <xf numFmtId="165" fontId="6" fillId="0" borderId="0" xfId="0" applyNumberFormat="1" applyFont="1"/>
    <xf numFmtId="164" fontId="8" fillId="2" borderId="0" xfId="0" applyNumberFormat="1" applyFont="1" applyFill="1" applyBorder="1" applyAlignment="1">
      <alignment horizontal="center"/>
    </xf>
    <xf numFmtId="0" fontId="6" fillId="0" borderId="0" xfId="0" applyFont="1" applyBorder="1"/>
    <xf numFmtId="44" fontId="6" fillId="0" borderId="0" xfId="1" applyFont="1" applyBorder="1"/>
    <xf numFmtId="44" fontId="6" fillId="0" borderId="2" xfId="1" applyFont="1" applyBorder="1"/>
    <xf numFmtId="44" fontId="6" fillId="0" borderId="0" xfId="1" applyFont="1" applyAlignment="1"/>
    <xf numFmtId="0" fontId="4" fillId="0" borderId="0" xfId="0" applyFont="1" applyBorder="1"/>
    <xf numFmtId="44" fontId="6" fillId="0" borderId="0" xfId="1" applyFont="1" applyBorder="1" applyAlignment="1"/>
    <xf numFmtId="164" fontId="6" fillId="0" borderId="0" xfId="1" applyNumberFormat="1" applyFont="1" applyAlignment="1"/>
    <xf numFmtId="10" fontId="6" fillId="2" borderId="0" xfId="2" applyNumberFormat="1" applyFont="1" applyFill="1" applyBorder="1"/>
    <xf numFmtId="164" fontId="6" fillId="2" borderId="0" xfId="1" applyNumberFormat="1" applyFont="1" applyFill="1" applyBorder="1"/>
    <xf numFmtId="0" fontId="6" fillId="0" borderId="1" xfId="0" applyFont="1" applyBorder="1" applyAlignment="1">
      <alignment horizontal="left"/>
    </xf>
    <xf numFmtId="0" fontId="4" fillId="0" borderId="1" xfId="0" applyFont="1" applyBorder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6" fillId="0" borderId="3" xfId="1" applyNumberFormat="1" applyFont="1" applyBorder="1"/>
    <xf numFmtId="164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6" fillId="0" borderId="0" xfId="1" applyNumberFormat="1" applyFont="1" applyBorder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left"/>
    </xf>
    <xf numFmtId="164" fontId="4" fillId="0" borderId="0" xfId="0" applyNumberFormat="1" applyFont="1"/>
    <xf numFmtId="165" fontId="4" fillId="0" borderId="0" xfId="0" applyNumberFormat="1" applyFont="1"/>
    <xf numFmtId="164" fontId="6" fillId="0" borderId="0" xfId="0" applyNumberFormat="1" applyFont="1"/>
    <xf numFmtId="164" fontId="6" fillId="0" borderId="0" xfId="1" applyNumberFormat="1" applyFont="1" applyFill="1" applyAlignment="1"/>
    <xf numFmtId="166" fontId="6" fillId="0" borderId="0" xfId="0" applyNumberFormat="1" applyFont="1"/>
    <xf numFmtId="166" fontId="6" fillId="0" borderId="2" xfId="0" applyNumberFormat="1" applyFont="1" applyBorder="1"/>
    <xf numFmtId="0" fontId="8" fillId="2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8" fillId="0" borderId="0" xfId="0" applyNumberFormat="1" applyFont="1"/>
    <xf numFmtId="167" fontId="4" fillId="0" borderId="0" xfId="0" applyNumberFormat="1" applyFont="1"/>
    <xf numFmtId="164" fontId="6" fillId="2" borderId="0" xfId="0" applyNumberFormat="1" applyFont="1" applyFill="1" applyAlignment="1">
      <alignment horizontal="center"/>
    </xf>
    <xf numFmtId="168" fontId="6" fillId="0" borderId="3" xfId="0" applyNumberFormat="1" applyFont="1" applyBorder="1"/>
    <xf numFmtId="0" fontId="5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49"/>
  <sheetViews>
    <sheetView workbookViewId="0">
      <selection activeCell="H3" sqref="H3"/>
    </sheetView>
  </sheetViews>
  <sheetFormatPr defaultColWidth="9.140625" defaultRowHeight="15" x14ac:dyDescent="0.25"/>
  <cols>
    <col min="1" max="1" width="7.28515625" customWidth="1"/>
    <col min="2" max="12" width="7.28515625" style="3" customWidth="1"/>
    <col min="13" max="16384" width="9.140625" style="3"/>
  </cols>
  <sheetData>
    <row r="3" spans="1:9" ht="12.75" x14ac:dyDescent="0.2">
      <c r="A3" s="2"/>
      <c r="B3" s="7" t="s">
        <v>0</v>
      </c>
      <c r="C3" s="7"/>
      <c r="D3" s="7"/>
      <c r="E3" s="7"/>
      <c r="F3" s="2"/>
      <c r="G3" s="2"/>
      <c r="H3" s="64"/>
      <c r="I3" s="65"/>
    </row>
    <row r="4" spans="1:9" ht="12.75" x14ac:dyDescent="0.2">
      <c r="A4" s="2"/>
      <c r="B4" s="8">
        <v>2015</v>
      </c>
      <c r="C4" s="7" t="s">
        <v>1</v>
      </c>
      <c r="D4" s="7"/>
      <c r="E4" s="7"/>
      <c r="F4" s="2"/>
      <c r="G4" s="2"/>
      <c r="H4" s="64" t="s">
        <v>92</v>
      </c>
      <c r="I4" s="65"/>
    </row>
    <row r="5" spans="1:9" ht="9.9499999999999993" customHeight="1" x14ac:dyDescent="0.25"/>
    <row r="6" spans="1:9" ht="12" customHeight="1" x14ac:dyDescent="0.25">
      <c r="B6" s="3" t="s">
        <v>0</v>
      </c>
    </row>
    <row r="7" spans="1:9" ht="12" customHeight="1" x14ac:dyDescent="0.2">
      <c r="A7" s="3"/>
      <c r="B7" s="6">
        <v>2015</v>
      </c>
      <c r="C7" s="3" t="s">
        <v>2</v>
      </c>
    </row>
    <row r="8" spans="1:9" ht="12" customHeight="1" x14ac:dyDescent="0.2">
      <c r="A8" s="3"/>
      <c r="B8" s="3" t="s">
        <v>3</v>
      </c>
      <c r="G8" s="6">
        <v>2015</v>
      </c>
    </row>
    <row r="9" spans="1:9" ht="12" customHeight="1" x14ac:dyDescent="0.25"/>
    <row r="10" spans="1:9" ht="12" customHeight="1" x14ac:dyDescent="0.25"/>
    <row r="11" spans="1:9" ht="12" customHeight="1" thickBot="1" x14ac:dyDescent="0.25">
      <c r="A11" s="9" t="s">
        <v>4</v>
      </c>
      <c r="B11" s="10"/>
      <c r="C11" s="9"/>
      <c r="D11" s="9" t="s">
        <v>5</v>
      </c>
      <c r="E11" s="9"/>
      <c r="F11" s="9" t="s">
        <v>6</v>
      </c>
      <c r="G11" s="11"/>
      <c r="H11" s="9" t="s">
        <v>7</v>
      </c>
      <c r="I11" s="2"/>
    </row>
    <row r="12" spans="1:9" ht="12" customHeight="1" x14ac:dyDescent="0.2">
      <c r="A12" s="12">
        <v>1</v>
      </c>
      <c r="B12" s="10"/>
      <c r="C12" s="10"/>
      <c r="D12" s="12" t="s">
        <v>8</v>
      </c>
      <c r="E12" s="10"/>
      <c r="F12" s="12">
        <f>G8</f>
        <v>2015</v>
      </c>
      <c r="G12" s="10"/>
      <c r="H12" s="56">
        <v>829.2</v>
      </c>
      <c r="I12" s="2"/>
    </row>
    <row r="13" spans="1:9" ht="12" customHeight="1" x14ac:dyDescent="0.2">
      <c r="A13" s="12">
        <v>2</v>
      </c>
      <c r="B13" s="10"/>
      <c r="C13" s="10"/>
      <c r="D13" s="12" t="s">
        <v>10</v>
      </c>
      <c r="E13" s="10"/>
      <c r="F13" s="12">
        <f>F12</f>
        <v>2015</v>
      </c>
      <c r="G13" s="10"/>
      <c r="H13" s="56">
        <v>865.8</v>
      </c>
      <c r="I13" s="2"/>
    </row>
    <row r="14" spans="1:9" ht="12" customHeight="1" x14ac:dyDescent="0.2">
      <c r="A14" s="12">
        <v>3</v>
      </c>
      <c r="B14" s="10"/>
      <c r="C14" s="10"/>
      <c r="D14" s="12" t="s">
        <v>9</v>
      </c>
      <c r="E14" s="10"/>
      <c r="F14" s="12">
        <f t="shared" ref="F14:F23" si="0">F13</f>
        <v>2015</v>
      </c>
      <c r="G14" s="10"/>
      <c r="H14" s="56">
        <v>820.1</v>
      </c>
      <c r="I14" s="2"/>
    </row>
    <row r="15" spans="1:9" ht="12" customHeight="1" x14ac:dyDescent="0.2">
      <c r="A15" s="12">
        <v>4</v>
      </c>
      <c r="B15" s="10"/>
      <c r="C15" s="10"/>
      <c r="D15" s="12" t="s">
        <v>11</v>
      </c>
      <c r="E15" s="10"/>
      <c r="F15" s="12">
        <f t="shared" si="0"/>
        <v>2015</v>
      </c>
      <c r="G15" s="10"/>
      <c r="H15" s="56">
        <v>709.6</v>
      </c>
      <c r="I15" s="2"/>
    </row>
    <row r="16" spans="1:9" ht="12" customHeight="1" x14ac:dyDescent="0.2">
      <c r="A16" s="12">
        <v>5</v>
      </c>
      <c r="B16" s="10"/>
      <c r="C16" s="10"/>
      <c r="D16" s="12" t="s">
        <v>12</v>
      </c>
      <c r="E16" s="10"/>
      <c r="F16" s="12">
        <f t="shared" si="0"/>
        <v>2015</v>
      </c>
      <c r="G16" s="10"/>
      <c r="H16" s="56">
        <v>736.9</v>
      </c>
      <c r="I16" s="2"/>
    </row>
    <row r="17" spans="1:9" ht="12" customHeight="1" x14ac:dyDescent="0.2">
      <c r="A17" s="12">
        <v>6</v>
      </c>
      <c r="B17" s="10"/>
      <c r="C17" s="10"/>
      <c r="D17" s="12" t="s">
        <v>13</v>
      </c>
      <c r="E17" s="10"/>
      <c r="F17" s="12">
        <f t="shared" si="0"/>
        <v>2015</v>
      </c>
      <c r="G17" s="10"/>
      <c r="H17" s="56">
        <v>962.6</v>
      </c>
      <c r="I17" s="2"/>
    </row>
    <row r="18" spans="1:9" ht="12" customHeight="1" x14ac:dyDescent="0.2">
      <c r="A18" s="12">
        <v>7</v>
      </c>
      <c r="B18" s="10"/>
      <c r="C18" s="10"/>
      <c r="D18" s="12" t="s">
        <v>14</v>
      </c>
      <c r="E18" s="10"/>
      <c r="F18" s="12">
        <f t="shared" si="0"/>
        <v>2015</v>
      </c>
      <c r="G18" s="10"/>
      <c r="H18" s="56">
        <v>1072.8</v>
      </c>
      <c r="I18" s="2"/>
    </row>
    <row r="19" spans="1:9" ht="12" customHeight="1" x14ac:dyDescent="0.2">
      <c r="A19" s="12">
        <v>8</v>
      </c>
      <c r="B19" s="10"/>
      <c r="C19" s="10"/>
      <c r="D19" s="12" t="s">
        <v>15</v>
      </c>
      <c r="E19" s="10"/>
      <c r="F19" s="12">
        <f t="shared" si="0"/>
        <v>2015</v>
      </c>
      <c r="G19" s="10"/>
      <c r="H19" s="56">
        <v>1032.9000000000001</v>
      </c>
      <c r="I19" s="2"/>
    </row>
    <row r="20" spans="1:9" ht="12" customHeight="1" x14ac:dyDescent="0.2">
      <c r="A20" s="12">
        <v>9</v>
      </c>
      <c r="B20" s="10"/>
      <c r="C20" s="10"/>
      <c r="D20" s="12" t="s">
        <v>16</v>
      </c>
      <c r="E20" s="10"/>
      <c r="F20" s="12">
        <f t="shared" si="0"/>
        <v>2015</v>
      </c>
      <c r="G20" s="10"/>
      <c r="H20" s="56">
        <v>1010.4</v>
      </c>
      <c r="I20" s="2"/>
    </row>
    <row r="21" spans="1:9" ht="12" customHeight="1" x14ac:dyDescent="0.2">
      <c r="A21" s="12">
        <v>10</v>
      </c>
      <c r="B21" s="10"/>
      <c r="C21" s="10"/>
      <c r="D21" s="12" t="s">
        <v>17</v>
      </c>
      <c r="E21" s="10"/>
      <c r="F21" s="12">
        <f t="shared" si="0"/>
        <v>2015</v>
      </c>
      <c r="G21" s="10"/>
      <c r="H21" s="56">
        <v>786.5</v>
      </c>
      <c r="I21" s="2"/>
    </row>
    <row r="22" spans="1:9" ht="12" customHeight="1" x14ac:dyDescent="0.2">
      <c r="A22" s="12">
        <v>11</v>
      </c>
      <c r="B22" s="10"/>
      <c r="C22" s="10"/>
      <c r="D22" s="12" t="s">
        <v>18</v>
      </c>
      <c r="E22" s="10"/>
      <c r="F22" s="12">
        <f t="shared" si="0"/>
        <v>2015</v>
      </c>
      <c r="G22" s="10"/>
      <c r="H22" s="56">
        <v>803.1</v>
      </c>
      <c r="I22" s="2"/>
    </row>
    <row r="23" spans="1:9" ht="12" customHeight="1" x14ac:dyDescent="0.2">
      <c r="A23" s="12">
        <v>12</v>
      </c>
      <c r="B23" s="10"/>
      <c r="C23" s="10"/>
      <c r="D23" s="12" t="s">
        <v>19</v>
      </c>
      <c r="E23" s="10"/>
      <c r="F23" s="12">
        <f t="shared" si="0"/>
        <v>2015</v>
      </c>
      <c r="G23" s="10"/>
      <c r="H23" s="57">
        <v>888.4</v>
      </c>
      <c r="I23" s="2"/>
    </row>
    <row r="24" spans="1:9" ht="12" customHeight="1" x14ac:dyDescent="0.2">
      <c r="A24" s="12">
        <v>13</v>
      </c>
      <c r="B24" s="10"/>
      <c r="C24" s="10"/>
      <c r="D24" s="10"/>
      <c r="E24" s="10"/>
      <c r="F24" s="10"/>
      <c r="G24" s="10"/>
      <c r="H24" s="56"/>
      <c r="I24" s="2"/>
    </row>
    <row r="25" spans="1:9" ht="12" customHeight="1" thickBot="1" x14ac:dyDescent="0.25">
      <c r="A25" s="12">
        <v>14</v>
      </c>
      <c r="B25" s="10"/>
      <c r="C25" s="10"/>
      <c r="D25" s="14" t="s">
        <v>20</v>
      </c>
      <c r="E25" s="10"/>
      <c r="F25" s="10"/>
      <c r="G25" s="10"/>
      <c r="H25" s="63">
        <f>AVERAGE(H12:H23)</f>
        <v>876.52499999999998</v>
      </c>
      <c r="I25" s="2"/>
    </row>
    <row r="26" spans="1:9" ht="12" customHeight="1" thickTop="1" x14ac:dyDescent="0.2">
      <c r="A26" s="10"/>
      <c r="B26" s="10"/>
      <c r="C26" s="10"/>
      <c r="D26" s="10"/>
      <c r="E26" s="10"/>
      <c r="G26" s="10"/>
      <c r="H26" s="10"/>
      <c r="I26" s="2"/>
    </row>
    <row r="27" spans="1:9" ht="12" customHeight="1" x14ac:dyDescent="0.25">
      <c r="F27" s="10" t="s">
        <v>58</v>
      </c>
    </row>
    <row r="28" spans="1:9" ht="9.9499999999999993" customHeight="1" x14ac:dyDescent="0.25"/>
    <row r="29" spans="1:9" ht="9.9499999999999993" customHeight="1" x14ac:dyDescent="0.25"/>
    <row r="30" spans="1:9" ht="9.9499999999999993" customHeight="1" x14ac:dyDescent="0.25"/>
    <row r="31" spans="1:9" ht="9.9499999999999993" customHeight="1" x14ac:dyDescent="0.25"/>
    <row r="32" spans="1:9" ht="9.9499999999999993" customHeight="1" x14ac:dyDescent="0.25"/>
    <row r="33" ht="9.9499999999999993" customHeight="1" x14ac:dyDescent="0.25"/>
    <row r="34" ht="9.9499999999999993" customHeight="1" x14ac:dyDescent="0.25"/>
    <row r="35" ht="9.9499999999999993" customHeight="1" x14ac:dyDescent="0.25"/>
    <row r="36" ht="9.9499999999999993" customHeight="1" x14ac:dyDescent="0.25"/>
    <row r="37" ht="9.9499999999999993" customHeight="1" x14ac:dyDescent="0.25"/>
    <row r="38" ht="9.9499999999999993" customHeight="1" x14ac:dyDescent="0.25"/>
    <row r="39" ht="9.9499999999999993" customHeight="1" x14ac:dyDescent="0.25"/>
    <row r="40" ht="9.9499999999999993" customHeight="1" x14ac:dyDescent="0.25"/>
    <row r="41" ht="9.9499999999999993" customHeight="1" x14ac:dyDescent="0.25"/>
    <row r="42" ht="9.9499999999999993" customHeight="1" x14ac:dyDescent="0.25"/>
    <row r="43" ht="9.9499999999999993" customHeight="1" x14ac:dyDescent="0.25"/>
    <row r="44" ht="9.9499999999999993" customHeight="1" x14ac:dyDescent="0.25"/>
    <row r="45" ht="9.9499999999999993" customHeight="1" x14ac:dyDescent="0.25"/>
    <row r="46" ht="9.9499999999999993" customHeight="1" x14ac:dyDescent="0.25"/>
    <row r="47" ht="9.9499999999999993" customHeight="1" x14ac:dyDescent="0.25"/>
    <row r="48" ht="9.9499999999999993" customHeight="1" x14ac:dyDescent="0.25"/>
    <row r="49" ht="9.9499999999999993" customHeight="1" x14ac:dyDescent="0.25"/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9" sqref="C9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72"/>
  <sheetViews>
    <sheetView zoomScale="110" zoomScaleNormal="110" workbookViewId="0">
      <pane xSplit="3" ySplit="9" topLeftCell="D56" activePane="bottomRight" state="frozen"/>
      <selection pane="topRight" activeCell="D1" sqref="D1"/>
      <selection pane="bottomLeft" activeCell="A10" sqref="A10"/>
      <selection pane="bottomRight" activeCell="G2" sqref="G2"/>
    </sheetView>
  </sheetViews>
  <sheetFormatPr defaultColWidth="9.140625" defaultRowHeight="12.75" x14ac:dyDescent="0.2"/>
  <cols>
    <col min="1" max="1" width="6.7109375" style="3" customWidth="1"/>
    <col min="2" max="2" width="16.42578125" style="3" customWidth="1"/>
    <col min="3" max="3" width="4.5703125" style="3" bestFit="1" customWidth="1"/>
    <col min="4" max="4" width="14.5703125" style="3" customWidth="1"/>
    <col min="5" max="5" width="12.5703125" style="3" bestFit="1" customWidth="1"/>
    <col min="6" max="6" width="12.5703125" style="3" customWidth="1"/>
    <col min="7" max="7" width="11.5703125" style="3" bestFit="1" customWidth="1"/>
    <col min="8" max="8" width="10.7109375" style="3" bestFit="1" customWidth="1"/>
    <col min="9" max="9" width="12.85546875" style="3" bestFit="1" customWidth="1"/>
    <col min="10" max="10" width="2.42578125" style="3" customWidth="1"/>
    <col min="11" max="11" width="10.7109375" style="3" customWidth="1"/>
    <col min="12" max="12" width="11.28515625" style="3" bestFit="1" customWidth="1"/>
    <col min="13" max="13" width="9.5703125" style="3" bestFit="1" customWidth="1"/>
    <col min="14" max="14" width="12.42578125" style="3" customWidth="1"/>
    <col min="15" max="16384" width="9.140625" style="3"/>
  </cols>
  <sheetData>
    <row r="2" spans="1:12" ht="15" x14ac:dyDescent="0.25">
      <c r="A2" s="1" t="s">
        <v>0</v>
      </c>
      <c r="B2" s="1"/>
      <c r="C2" s="1"/>
      <c r="D2" s="1"/>
      <c r="E2" s="4"/>
      <c r="F2" s="4"/>
      <c r="G2" s="66"/>
      <c r="H2" s="67"/>
    </row>
    <row r="3" spans="1:12" ht="15" x14ac:dyDescent="0.25">
      <c r="A3" s="5">
        <f>Divisor!B4</f>
        <v>2015</v>
      </c>
      <c r="B3" s="1" t="s">
        <v>1</v>
      </c>
      <c r="C3" s="1"/>
      <c r="D3" s="1"/>
      <c r="E3" s="4"/>
      <c r="F3" s="4"/>
      <c r="G3" s="66" t="s">
        <v>93</v>
      </c>
      <c r="H3" s="67"/>
    </row>
    <row r="5" spans="1:12" x14ac:dyDescent="0.2">
      <c r="A5" s="17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s="17" customFormat="1" ht="11.25" x14ac:dyDescent="0.2">
      <c r="A6" s="18">
        <f>A3</f>
        <v>2015</v>
      </c>
      <c r="B6" s="17" t="s">
        <v>21</v>
      </c>
    </row>
    <row r="7" spans="1:12" s="17" customFormat="1" ht="11.25" x14ac:dyDescent="0.2">
      <c r="A7" s="17" t="s">
        <v>3</v>
      </c>
      <c r="E7" s="18">
        <f>A3</f>
        <v>2015</v>
      </c>
    </row>
    <row r="8" spans="1:12" s="17" customFormat="1" ht="11.25" x14ac:dyDescent="0.2">
      <c r="G8" s="17" t="s">
        <v>27</v>
      </c>
      <c r="I8" s="17" t="s">
        <v>30</v>
      </c>
    </row>
    <row r="9" spans="1:12" s="17" customFormat="1" ht="12" thickBot="1" x14ac:dyDescent="0.25">
      <c r="A9" s="19" t="s">
        <v>4</v>
      </c>
      <c r="B9" s="19" t="s">
        <v>22</v>
      </c>
      <c r="C9" s="19" t="s">
        <v>6</v>
      </c>
      <c r="D9" s="19" t="s">
        <v>24</v>
      </c>
      <c r="E9" s="19" t="s">
        <v>25</v>
      </c>
      <c r="F9" s="20" t="s">
        <v>26</v>
      </c>
      <c r="G9" s="20" t="s">
        <v>28</v>
      </c>
      <c r="H9" s="19" t="s">
        <v>29</v>
      </c>
      <c r="I9" s="20" t="s">
        <v>31</v>
      </c>
      <c r="K9" s="25" t="s">
        <v>32</v>
      </c>
      <c r="L9" s="25" t="s">
        <v>45</v>
      </c>
    </row>
    <row r="10" spans="1:12" s="17" customFormat="1" ht="11.25" x14ac:dyDescent="0.2">
      <c r="A10" s="18">
        <v>1</v>
      </c>
      <c r="B10" s="18" t="s">
        <v>19</v>
      </c>
      <c r="C10" s="18">
        <v>2014</v>
      </c>
      <c r="D10" s="21">
        <f>956476310-47251441+9023640+1758274+34222385+1900080</f>
        <v>956129248</v>
      </c>
      <c r="E10" s="21">
        <f>431660911+39305915+5719472-19200000+1200000</f>
        <v>458686298</v>
      </c>
      <c r="F10" s="21">
        <f>78279593+8450367</f>
        <v>86729960</v>
      </c>
      <c r="G10" s="21">
        <f>1761507+71949810+2812675+3000000</f>
        <v>79523992</v>
      </c>
      <c r="H10" s="21">
        <v>0</v>
      </c>
      <c r="I10" s="21">
        <f>SUM(D10:H10)</f>
        <v>1581069498</v>
      </c>
      <c r="K10" s="21">
        <v>0</v>
      </c>
      <c r="L10" s="21">
        <v>18813435</v>
      </c>
    </row>
    <row r="11" spans="1:12" s="17" customFormat="1" ht="11.25" x14ac:dyDescent="0.2">
      <c r="A11" s="18">
        <v>2</v>
      </c>
      <c r="B11" s="18" t="s">
        <v>8</v>
      </c>
      <c r="C11" s="18">
        <v>2015</v>
      </c>
      <c r="D11" s="21">
        <f>D10</f>
        <v>956129248</v>
      </c>
      <c r="E11" s="21">
        <f>E10</f>
        <v>458686298</v>
      </c>
      <c r="F11" s="21">
        <f>F10+17400649</f>
        <v>104130609</v>
      </c>
      <c r="G11" s="21">
        <f>G10</f>
        <v>79523992</v>
      </c>
      <c r="H11" s="21">
        <f t="shared" ref="H11:H22" si="0">H10</f>
        <v>0</v>
      </c>
      <c r="I11" s="21">
        <f t="shared" ref="I11:I22" si="1">SUM(D11:H11)</f>
        <v>1598470147</v>
      </c>
      <c r="K11" s="21">
        <v>0</v>
      </c>
      <c r="L11" s="21">
        <f>L10</f>
        <v>18813435</v>
      </c>
    </row>
    <row r="12" spans="1:12" s="17" customFormat="1" ht="11.25" x14ac:dyDescent="0.2">
      <c r="A12" s="18">
        <v>3</v>
      </c>
      <c r="B12" s="18" t="s">
        <v>10</v>
      </c>
      <c r="C12" s="18">
        <f>C11</f>
        <v>2015</v>
      </c>
      <c r="D12" s="21">
        <f t="shared" ref="D12:E15" si="2">D11</f>
        <v>956129248</v>
      </c>
      <c r="E12" s="21">
        <f t="shared" si="2"/>
        <v>458686298</v>
      </c>
      <c r="F12" s="21">
        <f>F11</f>
        <v>104130609</v>
      </c>
      <c r="G12" s="21">
        <f t="shared" ref="G12:G21" si="3">G11</f>
        <v>79523992</v>
      </c>
      <c r="H12" s="21">
        <f t="shared" si="0"/>
        <v>0</v>
      </c>
      <c r="I12" s="21">
        <f t="shared" si="1"/>
        <v>1598470147</v>
      </c>
      <c r="K12" s="21">
        <v>0</v>
      </c>
      <c r="L12" s="21">
        <f t="shared" ref="L12:L22" si="4">L11</f>
        <v>18813435</v>
      </c>
    </row>
    <row r="13" spans="1:12" s="17" customFormat="1" ht="11.25" x14ac:dyDescent="0.2">
      <c r="A13" s="18">
        <v>4</v>
      </c>
      <c r="B13" s="18" t="s">
        <v>9</v>
      </c>
      <c r="C13" s="18">
        <f t="shared" ref="C13:C22" si="5">C12</f>
        <v>2015</v>
      </c>
      <c r="D13" s="21">
        <f>D12+3438200</f>
        <v>959567448</v>
      </c>
      <c r="E13" s="21">
        <f t="shared" ref="E13:E15" si="6">E12</f>
        <v>458686298</v>
      </c>
      <c r="F13" s="21">
        <f t="shared" ref="F13:F22" si="7">F12</f>
        <v>104130609</v>
      </c>
      <c r="G13" s="21">
        <f t="shared" si="3"/>
        <v>79523992</v>
      </c>
      <c r="H13" s="21">
        <f t="shared" si="0"/>
        <v>0</v>
      </c>
      <c r="I13" s="21">
        <f t="shared" si="1"/>
        <v>1601908347</v>
      </c>
      <c r="K13" s="21">
        <v>0</v>
      </c>
      <c r="L13" s="21">
        <f t="shared" si="4"/>
        <v>18813435</v>
      </c>
    </row>
    <row r="14" spans="1:12" s="17" customFormat="1" ht="11.25" x14ac:dyDescent="0.2">
      <c r="A14" s="18">
        <v>5</v>
      </c>
      <c r="B14" s="18" t="s">
        <v>11</v>
      </c>
      <c r="C14" s="18">
        <f t="shared" si="5"/>
        <v>2015</v>
      </c>
      <c r="D14" s="21">
        <f t="shared" si="2"/>
        <v>959567448</v>
      </c>
      <c r="E14" s="21">
        <f t="shared" si="6"/>
        <v>458686298</v>
      </c>
      <c r="F14" s="21">
        <f t="shared" si="7"/>
        <v>104130609</v>
      </c>
      <c r="G14" s="21">
        <f t="shared" si="3"/>
        <v>79523992</v>
      </c>
      <c r="H14" s="21">
        <f t="shared" si="0"/>
        <v>0</v>
      </c>
      <c r="I14" s="21">
        <f t="shared" si="1"/>
        <v>1601908347</v>
      </c>
      <c r="K14" s="21">
        <v>0</v>
      </c>
      <c r="L14" s="21">
        <f t="shared" si="4"/>
        <v>18813435</v>
      </c>
    </row>
    <row r="15" spans="1:12" s="17" customFormat="1" ht="11.25" x14ac:dyDescent="0.2">
      <c r="A15" s="18">
        <v>6</v>
      </c>
      <c r="B15" s="18" t="s">
        <v>12</v>
      </c>
      <c r="C15" s="18">
        <f t="shared" si="5"/>
        <v>2015</v>
      </c>
      <c r="D15" s="21">
        <f t="shared" si="2"/>
        <v>959567448</v>
      </c>
      <c r="E15" s="21">
        <f t="shared" si="6"/>
        <v>458686298</v>
      </c>
      <c r="F15" s="21">
        <f t="shared" si="7"/>
        <v>104130609</v>
      </c>
      <c r="G15" s="21">
        <f t="shared" si="3"/>
        <v>79523992</v>
      </c>
      <c r="H15" s="21">
        <f t="shared" si="0"/>
        <v>0</v>
      </c>
      <c r="I15" s="21">
        <f t="shared" si="1"/>
        <v>1601908347</v>
      </c>
      <c r="K15" s="21">
        <v>0</v>
      </c>
      <c r="L15" s="21">
        <f t="shared" si="4"/>
        <v>18813435</v>
      </c>
    </row>
    <row r="16" spans="1:12" s="17" customFormat="1" ht="11.25" x14ac:dyDescent="0.2">
      <c r="A16" s="18">
        <v>7</v>
      </c>
      <c r="B16" s="18" t="s">
        <v>13</v>
      </c>
      <c r="C16" s="18">
        <f t="shared" si="5"/>
        <v>2015</v>
      </c>
      <c r="D16" s="21">
        <f>D15</f>
        <v>959567448</v>
      </c>
      <c r="E16" s="21">
        <f>E15+17354871+4747621</f>
        <v>480788790</v>
      </c>
      <c r="F16" s="21">
        <f t="shared" si="7"/>
        <v>104130609</v>
      </c>
      <c r="G16" s="21">
        <f t="shared" si="3"/>
        <v>79523992</v>
      </c>
      <c r="H16" s="21">
        <f t="shared" si="0"/>
        <v>0</v>
      </c>
      <c r="I16" s="21">
        <f t="shared" si="1"/>
        <v>1624010839</v>
      </c>
      <c r="K16" s="21">
        <v>0</v>
      </c>
      <c r="L16" s="21">
        <f t="shared" si="4"/>
        <v>18813435</v>
      </c>
    </row>
    <row r="17" spans="1:12" s="17" customFormat="1" ht="11.25" x14ac:dyDescent="0.2">
      <c r="A17" s="18">
        <v>8</v>
      </c>
      <c r="B17" s="18" t="s">
        <v>14</v>
      </c>
      <c r="C17" s="18">
        <f t="shared" si="5"/>
        <v>2015</v>
      </c>
      <c r="D17" s="21">
        <f>D16+81000+4390367</f>
        <v>964038815</v>
      </c>
      <c r="E17" s="21">
        <f>E16</f>
        <v>480788790</v>
      </c>
      <c r="F17" s="21">
        <f>F16+1143064</f>
        <v>105273673</v>
      </c>
      <c r="G17" s="21">
        <f t="shared" si="3"/>
        <v>79523992</v>
      </c>
      <c r="H17" s="21">
        <f t="shared" si="0"/>
        <v>0</v>
      </c>
      <c r="I17" s="21">
        <f t="shared" si="1"/>
        <v>1629625270</v>
      </c>
      <c r="K17" s="21">
        <v>0</v>
      </c>
      <c r="L17" s="21">
        <f t="shared" si="4"/>
        <v>18813435</v>
      </c>
    </row>
    <row r="18" spans="1:12" s="17" customFormat="1" ht="11.25" x14ac:dyDescent="0.2">
      <c r="A18" s="18">
        <v>9</v>
      </c>
      <c r="B18" s="18" t="s">
        <v>15</v>
      </c>
      <c r="C18" s="18">
        <f t="shared" si="5"/>
        <v>2015</v>
      </c>
      <c r="D18" s="21">
        <f>D17</f>
        <v>964038815</v>
      </c>
      <c r="E18" s="21">
        <f t="shared" ref="E18:E22" si="8">E17</f>
        <v>480788790</v>
      </c>
      <c r="F18" s="21">
        <f t="shared" si="7"/>
        <v>105273673</v>
      </c>
      <c r="G18" s="21">
        <f t="shared" si="3"/>
        <v>79523992</v>
      </c>
      <c r="H18" s="21">
        <f t="shared" si="0"/>
        <v>0</v>
      </c>
      <c r="I18" s="21">
        <f t="shared" si="1"/>
        <v>1629625270</v>
      </c>
      <c r="K18" s="21">
        <v>0</v>
      </c>
      <c r="L18" s="21">
        <f t="shared" si="4"/>
        <v>18813435</v>
      </c>
    </row>
    <row r="19" spans="1:12" s="17" customFormat="1" ht="11.25" x14ac:dyDescent="0.2">
      <c r="A19" s="18">
        <v>10</v>
      </c>
      <c r="B19" s="18" t="s">
        <v>16</v>
      </c>
      <c r="C19" s="18">
        <f t="shared" si="5"/>
        <v>2015</v>
      </c>
      <c r="D19" s="21">
        <f>D18</f>
        <v>964038815</v>
      </c>
      <c r="E19" s="21">
        <f t="shared" si="8"/>
        <v>480788790</v>
      </c>
      <c r="F19" s="21">
        <f t="shared" si="7"/>
        <v>105273673</v>
      </c>
      <c r="G19" s="21">
        <f t="shared" si="3"/>
        <v>79523992</v>
      </c>
      <c r="H19" s="21">
        <f t="shared" si="0"/>
        <v>0</v>
      </c>
      <c r="I19" s="21">
        <f t="shared" si="1"/>
        <v>1629625270</v>
      </c>
      <c r="K19" s="21">
        <v>0</v>
      </c>
      <c r="L19" s="21">
        <f t="shared" si="4"/>
        <v>18813435</v>
      </c>
    </row>
    <row r="20" spans="1:12" s="17" customFormat="1" ht="11.25" x14ac:dyDescent="0.2">
      <c r="A20" s="18">
        <v>11</v>
      </c>
      <c r="B20" s="18" t="s">
        <v>17</v>
      </c>
      <c r="C20" s="18">
        <f t="shared" si="5"/>
        <v>2015</v>
      </c>
      <c r="D20" s="21">
        <f>D19</f>
        <v>964038815</v>
      </c>
      <c r="E20" s="21">
        <f t="shared" si="8"/>
        <v>480788790</v>
      </c>
      <c r="F20" s="21">
        <f t="shared" si="7"/>
        <v>105273673</v>
      </c>
      <c r="G20" s="21">
        <f t="shared" si="3"/>
        <v>79523992</v>
      </c>
      <c r="H20" s="21">
        <f t="shared" si="0"/>
        <v>0</v>
      </c>
      <c r="I20" s="21">
        <f t="shared" si="1"/>
        <v>1629625270</v>
      </c>
      <c r="K20" s="21">
        <v>0</v>
      </c>
      <c r="L20" s="21">
        <f t="shared" si="4"/>
        <v>18813435</v>
      </c>
    </row>
    <row r="21" spans="1:12" s="17" customFormat="1" ht="11.25" x14ac:dyDescent="0.2">
      <c r="A21" s="18">
        <v>12</v>
      </c>
      <c r="B21" s="18" t="s">
        <v>18</v>
      </c>
      <c r="C21" s="18">
        <f t="shared" si="5"/>
        <v>2015</v>
      </c>
      <c r="D21" s="21">
        <f>D20</f>
        <v>964038815</v>
      </c>
      <c r="E21" s="21">
        <f t="shared" si="8"/>
        <v>480788790</v>
      </c>
      <c r="F21" s="21">
        <f t="shared" si="7"/>
        <v>105273673</v>
      </c>
      <c r="G21" s="21">
        <f t="shared" si="3"/>
        <v>79523992</v>
      </c>
      <c r="H21" s="21">
        <f t="shared" si="0"/>
        <v>0</v>
      </c>
      <c r="I21" s="21">
        <f t="shared" si="1"/>
        <v>1629625270</v>
      </c>
      <c r="K21" s="21">
        <v>0</v>
      </c>
      <c r="L21" s="21">
        <f t="shared" si="4"/>
        <v>18813435</v>
      </c>
    </row>
    <row r="22" spans="1:12" s="17" customFormat="1" ht="11.25" x14ac:dyDescent="0.2">
      <c r="A22" s="18">
        <v>13</v>
      </c>
      <c r="B22" s="18" t="s">
        <v>19</v>
      </c>
      <c r="C22" s="18">
        <f t="shared" si="5"/>
        <v>2015</v>
      </c>
      <c r="D22" s="21">
        <f>D21+2901160+1640918+800000+3221496</f>
        <v>972602389</v>
      </c>
      <c r="E22" s="21">
        <f t="shared" si="8"/>
        <v>480788790</v>
      </c>
      <c r="F22" s="21">
        <f t="shared" si="7"/>
        <v>105273673</v>
      </c>
      <c r="G22" s="21">
        <f>G21+550000</f>
        <v>80073992</v>
      </c>
      <c r="H22" s="21">
        <f t="shared" si="0"/>
        <v>0</v>
      </c>
      <c r="I22" s="21">
        <f t="shared" si="1"/>
        <v>1638738844</v>
      </c>
      <c r="K22" s="21">
        <v>0</v>
      </c>
      <c r="L22" s="21">
        <f t="shared" si="4"/>
        <v>18813435</v>
      </c>
    </row>
    <row r="23" spans="1:12" s="17" customFormat="1" ht="11.25" x14ac:dyDescent="0.2">
      <c r="A23" s="18">
        <v>14</v>
      </c>
    </row>
    <row r="24" spans="1:12" s="17" customFormat="1" ht="11.25" x14ac:dyDescent="0.2">
      <c r="A24" s="18">
        <v>15</v>
      </c>
      <c r="B24" s="23" t="s">
        <v>23</v>
      </c>
      <c r="D24" s="24">
        <f>AVERAGE(D10:D22)</f>
        <v>961496461.53846157</v>
      </c>
      <c r="E24" s="24">
        <f t="shared" ref="E24:L24" si="9">AVERAGE(E10:E22)</f>
        <v>470587639.84615386</v>
      </c>
      <c r="F24" s="24">
        <f t="shared" si="9"/>
        <v>103319665.53846154</v>
      </c>
      <c r="G24" s="24">
        <f t="shared" si="9"/>
        <v>79566299.692307696</v>
      </c>
      <c r="H24" s="24">
        <f t="shared" si="9"/>
        <v>0</v>
      </c>
      <c r="I24" s="24">
        <f t="shared" si="9"/>
        <v>1614970066.6153846</v>
      </c>
      <c r="K24" s="24">
        <f t="shared" si="9"/>
        <v>0</v>
      </c>
      <c r="L24" s="24">
        <f t="shared" si="9"/>
        <v>18813435</v>
      </c>
    </row>
    <row r="25" spans="1:12" s="17" customFormat="1" ht="11.25" x14ac:dyDescent="0.2">
      <c r="A25" s="18"/>
      <c r="B25" s="58" t="s">
        <v>39</v>
      </c>
      <c r="D25" s="27" t="s">
        <v>38</v>
      </c>
      <c r="E25" s="27" t="s">
        <v>40</v>
      </c>
      <c r="F25" s="27" t="s">
        <v>41</v>
      </c>
      <c r="G25" s="27" t="s">
        <v>42</v>
      </c>
      <c r="H25" s="27" t="s">
        <v>43</v>
      </c>
      <c r="I25" s="27" t="s">
        <v>44</v>
      </c>
      <c r="K25" s="26"/>
    </row>
    <row r="26" spans="1:12" s="17" customFormat="1" ht="11.25" x14ac:dyDescent="0.2">
      <c r="D26" s="60"/>
      <c r="E26" s="60"/>
      <c r="F26" s="60"/>
      <c r="G26" s="60"/>
      <c r="H26" s="60"/>
      <c r="I26" s="60"/>
    </row>
    <row r="27" spans="1:12" s="17" customFormat="1" ht="11.25" x14ac:dyDescent="0.2">
      <c r="B27" s="18" t="s">
        <v>33</v>
      </c>
      <c r="G27" s="17" t="s">
        <v>27</v>
      </c>
      <c r="I27" s="18" t="s">
        <v>35</v>
      </c>
      <c r="K27" s="18" t="s">
        <v>36</v>
      </c>
      <c r="L27" s="18" t="s">
        <v>36</v>
      </c>
    </row>
    <row r="28" spans="1:12" s="10" customFormat="1" ht="12" thickBot="1" x14ac:dyDescent="0.25">
      <c r="A28" s="19" t="s">
        <v>4</v>
      </c>
      <c r="B28" s="19" t="s">
        <v>34</v>
      </c>
      <c r="C28" s="19" t="s">
        <v>6</v>
      </c>
      <c r="D28" s="19" t="s">
        <v>24</v>
      </c>
      <c r="E28" s="19" t="s">
        <v>25</v>
      </c>
      <c r="F28" s="20" t="s">
        <v>26</v>
      </c>
      <c r="G28" s="20" t="s">
        <v>28</v>
      </c>
      <c r="H28" s="19" t="s">
        <v>29</v>
      </c>
      <c r="I28" s="19" t="s">
        <v>34</v>
      </c>
      <c r="J28" s="17"/>
      <c r="K28" s="25" t="s">
        <v>37</v>
      </c>
      <c r="L28" s="25" t="s">
        <v>52</v>
      </c>
    </row>
    <row r="29" spans="1:12" s="10" customFormat="1" ht="11.25" x14ac:dyDescent="0.2">
      <c r="A29" s="18">
        <v>16</v>
      </c>
      <c r="B29" s="18" t="s">
        <v>19</v>
      </c>
      <c r="C29" s="18">
        <f>C10</f>
        <v>2014</v>
      </c>
      <c r="D29" s="21">
        <f>323301234-29081782-1952392+20385219+5709575+27737308</f>
        <v>346099162</v>
      </c>
      <c r="E29" s="21">
        <f>144100942+12321015</f>
        <v>156421957</v>
      </c>
      <c r="F29" s="21">
        <f>14999902+2175188</f>
        <v>17175090</v>
      </c>
      <c r="G29" s="21">
        <f>38520053+566368+1136332+56400+757376+1072715</f>
        <v>42109244</v>
      </c>
      <c r="H29" s="21">
        <v>0</v>
      </c>
      <c r="I29" s="21">
        <f>SUM(D29:H29)</f>
        <v>561805453</v>
      </c>
      <c r="J29" s="17"/>
      <c r="K29" s="21">
        <v>0</v>
      </c>
      <c r="L29" s="28">
        <f>270476+540952</f>
        <v>811428</v>
      </c>
    </row>
    <row r="30" spans="1:12" s="10" customFormat="1" ht="11.25" x14ac:dyDescent="0.2">
      <c r="A30" s="18">
        <v>17</v>
      </c>
      <c r="B30" s="18" t="s">
        <v>8</v>
      </c>
      <c r="C30" s="18">
        <f>C11</f>
        <v>2015</v>
      </c>
      <c r="D30" s="21">
        <f>D29+2347864-162699</f>
        <v>348284327</v>
      </c>
      <c r="E30" s="21">
        <f t="shared" ref="E30:E35" si="10">E29+1061047-50000</f>
        <v>157433004</v>
      </c>
      <c r="F30" s="21">
        <f>F29+178186</f>
        <v>17353276</v>
      </c>
      <c r="G30" s="21">
        <f>G29+255986</f>
        <v>42365230</v>
      </c>
      <c r="H30" s="21">
        <v>0</v>
      </c>
      <c r="I30" s="21">
        <f t="shared" ref="I30:I41" si="11">SUM(D30:H30)</f>
        <v>565435837</v>
      </c>
      <c r="J30" s="17"/>
      <c r="K30" s="21">
        <v>0</v>
      </c>
      <c r="L30" s="28">
        <f>L29+45080</f>
        <v>856508</v>
      </c>
    </row>
    <row r="31" spans="1:12" s="10" customFormat="1" ht="11.25" x14ac:dyDescent="0.2">
      <c r="A31" s="18">
        <v>18</v>
      </c>
      <c r="B31" s="18" t="s">
        <v>10</v>
      </c>
      <c r="C31" s="18">
        <f>C30</f>
        <v>2015</v>
      </c>
      <c r="D31" s="21">
        <f t="shared" ref="D31:D32" si="12">D30+2347864-162699</f>
        <v>350469492</v>
      </c>
      <c r="E31" s="21">
        <f t="shared" si="10"/>
        <v>158444051</v>
      </c>
      <c r="F31" s="21">
        <f>F30+214852</f>
        <v>17568128</v>
      </c>
      <c r="G31" s="21">
        <f t="shared" ref="G31:G41" si="13">G30+255986</f>
        <v>42621216</v>
      </c>
      <c r="H31" s="21">
        <v>0</v>
      </c>
      <c r="I31" s="21">
        <f t="shared" si="11"/>
        <v>569102887</v>
      </c>
      <c r="J31" s="17"/>
      <c r="K31" s="21">
        <v>0</v>
      </c>
      <c r="L31" s="28">
        <f t="shared" ref="L31:L41" si="14">L30+45080</f>
        <v>901588</v>
      </c>
    </row>
    <row r="32" spans="1:12" s="10" customFormat="1" ht="11.25" x14ac:dyDescent="0.2">
      <c r="A32" s="18">
        <v>19</v>
      </c>
      <c r="B32" s="18" t="s">
        <v>9</v>
      </c>
      <c r="C32" s="18">
        <f t="shared" ref="C32:C41" si="15">C31</f>
        <v>2015</v>
      </c>
      <c r="D32" s="21">
        <f t="shared" si="12"/>
        <v>352654657</v>
      </c>
      <c r="E32" s="21">
        <f t="shared" si="10"/>
        <v>159455098</v>
      </c>
      <c r="F32" s="21">
        <f t="shared" ref="F32:F33" si="16">F31+214852</f>
        <v>17782980</v>
      </c>
      <c r="G32" s="21">
        <f t="shared" si="13"/>
        <v>42877202</v>
      </c>
      <c r="H32" s="21">
        <v>0</v>
      </c>
      <c r="I32" s="21">
        <f t="shared" si="11"/>
        <v>572769937</v>
      </c>
      <c r="J32" s="17"/>
      <c r="K32" s="21">
        <v>0</v>
      </c>
      <c r="L32" s="28">
        <f t="shared" si="14"/>
        <v>946668</v>
      </c>
    </row>
    <row r="33" spans="1:14" s="10" customFormat="1" ht="11.25" x14ac:dyDescent="0.2">
      <c r="A33" s="18">
        <v>20</v>
      </c>
      <c r="B33" s="18" t="s">
        <v>11</v>
      </c>
      <c r="C33" s="18">
        <f t="shared" si="15"/>
        <v>2015</v>
      </c>
      <c r="D33" s="21">
        <f>D32+2361751-162699</f>
        <v>354853709</v>
      </c>
      <c r="E33" s="21">
        <f t="shared" si="10"/>
        <v>160466145</v>
      </c>
      <c r="F33" s="21">
        <f t="shared" si="16"/>
        <v>17997832</v>
      </c>
      <c r="G33" s="21">
        <f t="shared" si="13"/>
        <v>43133188</v>
      </c>
      <c r="H33" s="21">
        <v>0</v>
      </c>
      <c r="I33" s="21">
        <f t="shared" si="11"/>
        <v>576450874</v>
      </c>
      <c r="J33" s="17"/>
      <c r="K33" s="21">
        <v>0</v>
      </c>
      <c r="L33" s="28">
        <f t="shared" si="14"/>
        <v>991748</v>
      </c>
    </row>
    <row r="34" spans="1:14" s="10" customFormat="1" ht="11.25" x14ac:dyDescent="0.2">
      <c r="A34" s="18">
        <v>21</v>
      </c>
      <c r="B34" s="18" t="s">
        <v>12</v>
      </c>
      <c r="C34" s="18">
        <f t="shared" si="15"/>
        <v>2015</v>
      </c>
      <c r="D34" s="21">
        <f t="shared" ref="D34:D36" si="17">D33+2361751-162699</f>
        <v>357052761</v>
      </c>
      <c r="E34" s="21">
        <f t="shared" si="10"/>
        <v>161477192</v>
      </c>
      <c r="F34" s="21">
        <f>F33+214900</f>
        <v>18212732</v>
      </c>
      <c r="G34" s="21">
        <f t="shared" si="13"/>
        <v>43389174</v>
      </c>
      <c r="H34" s="21">
        <v>0</v>
      </c>
      <c r="I34" s="21">
        <f t="shared" si="11"/>
        <v>580131859</v>
      </c>
      <c r="J34" s="17"/>
      <c r="K34" s="21">
        <v>0</v>
      </c>
      <c r="L34" s="28">
        <f t="shared" si="14"/>
        <v>1036828</v>
      </c>
    </row>
    <row r="35" spans="1:14" x14ac:dyDescent="0.2">
      <c r="A35" s="18">
        <v>22</v>
      </c>
      <c r="B35" s="18" t="s">
        <v>13</v>
      </c>
      <c r="C35" s="18">
        <f t="shared" si="15"/>
        <v>2015</v>
      </c>
      <c r="D35" s="21">
        <f t="shared" si="17"/>
        <v>359251813</v>
      </c>
      <c r="E35" s="21">
        <f t="shared" si="10"/>
        <v>162488239</v>
      </c>
      <c r="F35" s="21">
        <f t="shared" ref="F35:F36" si="18">F34+214900</f>
        <v>18427632</v>
      </c>
      <c r="G35" s="21">
        <f t="shared" si="13"/>
        <v>43645160</v>
      </c>
      <c r="H35" s="21">
        <v>0</v>
      </c>
      <c r="I35" s="21">
        <f t="shared" si="11"/>
        <v>583812844</v>
      </c>
      <c r="J35" s="17"/>
      <c r="K35" s="21">
        <v>0</v>
      </c>
      <c r="L35" s="28">
        <f t="shared" si="14"/>
        <v>1081908</v>
      </c>
    </row>
    <row r="36" spans="1:14" x14ac:dyDescent="0.2">
      <c r="A36" s="18">
        <v>23</v>
      </c>
      <c r="B36" s="18" t="s">
        <v>14</v>
      </c>
      <c r="C36" s="18">
        <f t="shared" si="15"/>
        <v>2015</v>
      </c>
      <c r="D36" s="21">
        <f t="shared" si="17"/>
        <v>361450865</v>
      </c>
      <c r="E36" s="21">
        <f t="shared" ref="E36:E41" si="19">E35+1116115-50000</f>
        <v>163554354</v>
      </c>
      <c r="F36" s="21">
        <f t="shared" si="18"/>
        <v>18642532</v>
      </c>
      <c r="G36" s="21">
        <f t="shared" si="13"/>
        <v>43901146</v>
      </c>
      <c r="H36" s="21">
        <v>0</v>
      </c>
      <c r="I36" s="21">
        <f t="shared" si="11"/>
        <v>587548897</v>
      </c>
      <c r="J36" s="17"/>
      <c r="K36" s="21">
        <v>0</v>
      </c>
      <c r="L36" s="28">
        <f t="shared" si="14"/>
        <v>1126988</v>
      </c>
    </row>
    <row r="37" spans="1:14" x14ac:dyDescent="0.2">
      <c r="A37" s="18">
        <v>24</v>
      </c>
      <c r="B37" s="18" t="s">
        <v>15</v>
      </c>
      <c r="C37" s="18">
        <f t="shared" si="15"/>
        <v>2015</v>
      </c>
      <c r="D37" s="21">
        <f>D36+2379933-162699</f>
        <v>363668099</v>
      </c>
      <c r="E37" s="21">
        <f t="shared" si="19"/>
        <v>164620469</v>
      </c>
      <c r="F37" s="21">
        <f>F36+217307</f>
        <v>18859839</v>
      </c>
      <c r="G37" s="21">
        <f t="shared" si="13"/>
        <v>44157132</v>
      </c>
      <c r="H37" s="21">
        <v>0</v>
      </c>
      <c r="I37" s="21">
        <f t="shared" si="11"/>
        <v>591305539</v>
      </c>
      <c r="J37" s="17"/>
      <c r="K37" s="21">
        <v>0</v>
      </c>
      <c r="L37" s="28">
        <f t="shared" si="14"/>
        <v>1172068</v>
      </c>
    </row>
    <row r="38" spans="1:14" x14ac:dyDescent="0.2">
      <c r="A38" s="18">
        <v>25</v>
      </c>
      <c r="B38" s="18" t="s">
        <v>16</v>
      </c>
      <c r="C38" s="18">
        <f t="shared" si="15"/>
        <v>2015</v>
      </c>
      <c r="D38" s="21">
        <f t="shared" ref="D38:D41" si="20">D37+2379933-162699</f>
        <v>365885333</v>
      </c>
      <c r="E38" s="21">
        <f t="shared" si="19"/>
        <v>165686584</v>
      </c>
      <c r="F38" s="21">
        <f t="shared" ref="F38:F39" si="21">F37+217307</f>
        <v>19077146</v>
      </c>
      <c r="G38" s="21">
        <f t="shared" si="13"/>
        <v>44413118</v>
      </c>
      <c r="H38" s="21">
        <v>0</v>
      </c>
      <c r="I38" s="21">
        <f t="shared" si="11"/>
        <v>595062181</v>
      </c>
      <c r="J38" s="17"/>
      <c r="K38" s="21">
        <v>0</v>
      </c>
      <c r="L38" s="28">
        <f t="shared" si="14"/>
        <v>1217148</v>
      </c>
    </row>
    <row r="39" spans="1:14" x14ac:dyDescent="0.2">
      <c r="A39" s="18">
        <v>26</v>
      </c>
      <c r="B39" s="18" t="s">
        <v>17</v>
      </c>
      <c r="C39" s="18">
        <f t="shared" si="15"/>
        <v>2015</v>
      </c>
      <c r="D39" s="21">
        <f t="shared" si="20"/>
        <v>368102567</v>
      </c>
      <c r="E39" s="21">
        <f t="shared" si="19"/>
        <v>166752699</v>
      </c>
      <c r="F39" s="21">
        <f t="shared" si="21"/>
        <v>19294453</v>
      </c>
      <c r="G39" s="21">
        <f t="shared" si="13"/>
        <v>44669104</v>
      </c>
      <c r="H39" s="21">
        <v>0</v>
      </c>
      <c r="I39" s="21">
        <f t="shared" si="11"/>
        <v>598818823</v>
      </c>
      <c r="J39" s="17"/>
      <c r="K39" s="21">
        <v>0</v>
      </c>
      <c r="L39" s="28">
        <f t="shared" si="14"/>
        <v>1262228</v>
      </c>
    </row>
    <row r="40" spans="1:14" x14ac:dyDescent="0.2">
      <c r="A40" s="18">
        <v>27</v>
      </c>
      <c r="B40" s="18" t="s">
        <v>18</v>
      </c>
      <c r="C40" s="18">
        <f t="shared" si="15"/>
        <v>2015</v>
      </c>
      <c r="D40" s="21">
        <f t="shared" si="20"/>
        <v>370319801</v>
      </c>
      <c r="E40" s="21">
        <f t="shared" si="19"/>
        <v>167818814</v>
      </c>
      <c r="F40" s="21">
        <f>F39+217311</f>
        <v>19511764</v>
      </c>
      <c r="G40" s="21">
        <f t="shared" si="13"/>
        <v>44925090</v>
      </c>
      <c r="H40" s="21">
        <v>0</v>
      </c>
      <c r="I40" s="21">
        <f t="shared" si="11"/>
        <v>602575469</v>
      </c>
      <c r="J40" s="17"/>
      <c r="K40" s="21">
        <v>0</v>
      </c>
      <c r="L40" s="28">
        <f t="shared" si="14"/>
        <v>1307308</v>
      </c>
    </row>
    <row r="41" spans="1:14" x14ac:dyDescent="0.2">
      <c r="A41" s="18">
        <v>28</v>
      </c>
      <c r="B41" s="18" t="s">
        <v>19</v>
      </c>
      <c r="C41" s="18">
        <f t="shared" si="15"/>
        <v>2015</v>
      </c>
      <c r="D41" s="21">
        <f t="shared" si="20"/>
        <v>372537035</v>
      </c>
      <c r="E41" s="21">
        <f t="shared" si="19"/>
        <v>168884929</v>
      </c>
      <c r="F41" s="21">
        <f>F40+217311</f>
        <v>19729075</v>
      </c>
      <c r="G41" s="21">
        <f t="shared" si="13"/>
        <v>45181076</v>
      </c>
      <c r="H41" s="21">
        <v>0</v>
      </c>
      <c r="I41" s="21">
        <f t="shared" si="11"/>
        <v>606332115</v>
      </c>
      <c r="J41" s="17"/>
      <c r="K41" s="21">
        <v>0</v>
      </c>
      <c r="L41" s="28">
        <f t="shared" si="14"/>
        <v>1352388</v>
      </c>
      <c r="M41" s="53"/>
      <c r="N41" s="28"/>
    </row>
    <row r="42" spans="1:14" x14ac:dyDescent="0.2">
      <c r="A42" s="18">
        <v>29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4" x14ac:dyDescent="0.2">
      <c r="A43" s="18">
        <v>30</v>
      </c>
      <c r="B43" s="23" t="s">
        <v>23</v>
      </c>
      <c r="C43" s="17"/>
      <c r="D43" s="24">
        <f>AVERAGE(D29:D41)</f>
        <v>359279201.61538464</v>
      </c>
      <c r="E43" s="24">
        <f t="shared" ref="E43:I43" si="22">AVERAGE(E29:E41)</f>
        <v>162577195</v>
      </c>
      <c r="F43" s="24">
        <f t="shared" si="22"/>
        <v>18433267.615384616</v>
      </c>
      <c r="G43" s="24">
        <f t="shared" si="22"/>
        <v>43645160</v>
      </c>
      <c r="H43" s="24">
        <f t="shared" si="22"/>
        <v>0</v>
      </c>
      <c r="I43" s="24">
        <f t="shared" si="22"/>
        <v>583934824.23076928</v>
      </c>
      <c r="J43" s="17"/>
      <c r="K43" s="24">
        <f t="shared" ref="K43:L43" si="23">AVERAGE(K29:K41)</f>
        <v>0</v>
      </c>
      <c r="L43" s="24">
        <f t="shared" si="23"/>
        <v>1081908</v>
      </c>
    </row>
    <row r="44" spans="1:14" x14ac:dyDescent="0.2">
      <c r="A44" s="18"/>
      <c r="B44" s="58" t="s">
        <v>39</v>
      </c>
      <c r="C44" s="17"/>
      <c r="D44" s="27" t="s">
        <v>46</v>
      </c>
      <c r="E44" s="27" t="s">
        <v>47</v>
      </c>
      <c r="F44" s="27" t="s">
        <v>48</v>
      </c>
      <c r="G44" s="27" t="s">
        <v>49</v>
      </c>
      <c r="H44" s="27" t="s">
        <v>50</v>
      </c>
      <c r="I44" s="27" t="s">
        <v>51</v>
      </c>
      <c r="J44" s="17"/>
      <c r="K44" s="29" t="s">
        <v>55</v>
      </c>
    </row>
    <row r="45" spans="1:14" x14ac:dyDescent="0.2">
      <c r="D45" s="52"/>
      <c r="E45" s="52"/>
      <c r="F45" s="52"/>
      <c r="G45" s="52"/>
      <c r="H45" s="52"/>
      <c r="I45" s="52"/>
      <c r="L45" s="52"/>
    </row>
    <row r="46" spans="1:14" x14ac:dyDescent="0.2">
      <c r="A46" s="17"/>
      <c r="B46" s="18"/>
      <c r="C46" s="17"/>
      <c r="D46" s="17"/>
      <c r="E46" s="17"/>
      <c r="F46" s="17"/>
      <c r="G46" s="17" t="s">
        <v>27</v>
      </c>
      <c r="H46" s="17"/>
      <c r="I46" s="18"/>
      <c r="J46" s="17"/>
      <c r="K46" s="18" t="s">
        <v>53</v>
      </c>
      <c r="L46" s="18" t="s">
        <v>53</v>
      </c>
    </row>
    <row r="47" spans="1:14" ht="13.5" thickBot="1" x14ac:dyDescent="0.25">
      <c r="A47" s="19" t="s">
        <v>4</v>
      </c>
      <c r="B47" s="19" t="s">
        <v>53</v>
      </c>
      <c r="C47" s="19" t="s">
        <v>6</v>
      </c>
      <c r="D47" s="19" t="s">
        <v>24</v>
      </c>
      <c r="E47" s="19" t="s">
        <v>25</v>
      </c>
      <c r="F47" s="20" t="s">
        <v>26</v>
      </c>
      <c r="G47" s="20" t="s">
        <v>28</v>
      </c>
      <c r="H47" s="19" t="s">
        <v>29</v>
      </c>
      <c r="I47" s="19" t="s">
        <v>54</v>
      </c>
      <c r="J47" s="17"/>
      <c r="K47" s="25" t="s">
        <v>32</v>
      </c>
      <c r="L47" s="25" t="s">
        <v>45</v>
      </c>
    </row>
    <row r="48" spans="1:14" x14ac:dyDescent="0.2">
      <c r="A48" s="18">
        <v>31</v>
      </c>
      <c r="B48" s="18" t="s">
        <v>19</v>
      </c>
      <c r="C48" s="18">
        <v>2013</v>
      </c>
      <c r="D48" s="21">
        <f>D10-D29</f>
        <v>610030086</v>
      </c>
      <c r="E48" s="21">
        <f t="shared" ref="E48:H48" si="24">E10-E29</f>
        <v>302264341</v>
      </c>
      <c r="F48" s="21">
        <f t="shared" si="24"/>
        <v>69554870</v>
      </c>
      <c r="G48" s="21">
        <f t="shared" si="24"/>
        <v>37414748</v>
      </c>
      <c r="H48" s="21">
        <f t="shared" si="24"/>
        <v>0</v>
      </c>
      <c r="I48" s="21">
        <f>SUM(D48:H48)</f>
        <v>1019264045</v>
      </c>
      <c r="J48" s="17"/>
      <c r="K48" s="21">
        <f>K10-K29</f>
        <v>0</v>
      </c>
      <c r="L48" s="21">
        <f>L10-L29</f>
        <v>18002007</v>
      </c>
    </row>
    <row r="49" spans="1:12" x14ac:dyDescent="0.2">
      <c r="A49" s="18">
        <v>32</v>
      </c>
      <c r="B49" s="18" t="s">
        <v>8</v>
      </c>
      <c r="C49" s="18">
        <v>2014</v>
      </c>
      <c r="D49" s="21">
        <f t="shared" ref="D49:H60" si="25">D11-D30</f>
        <v>607844921</v>
      </c>
      <c r="E49" s="21">
        <f t="shared" si="25"/>
        <v>301253294</v>
      </c>
      <c r="F49" s="21">
        <f t="shared" si="25"/>
        <v>86777333</v>
      </c>
      <c r="G49" s="21">
        <f t="shared" si="25"/>
        <v>37158762</v>
      </c>
      <c r="H49" s="21">
        <f t="shared" si="25"/>
        <v>0</v>
      </c>
      <c r="I49" s="21">
        <f t="shared" ref="I49:I60" si="26">SUM(D49:H49)</f>
        <v>1033034310</v>
      </c>
      <c r="J49" s="17"/>
      <c r="K49" s="21">
        <f t="shared" ref="K49:L60" si="27">K11-K30</f>
        <v>0</v>
      </c>
      <c r="L49" s="21">
        <f t="shared" si="27"/>
        <v>17956927</v>
      </c>
    </row>
    <row r="50" spans="1:12" x14ac:dyDescent="0.2">
      <c r="A50" s="18">
        <v>33</v>
      </c>
      <c r="B50" s="18" t="s">
        <v>10</v>
      </c>
      <c r="C50" s="18">
        <v>2014</v>
      </c>
      <c r="D50" s="21">
        <f t="shared" si="25"/>
        <v>605659756</v>
      </c>
      <c r="E50" s="21">
        <f t="shared" si="25"/>
        <v>300242247</v>
      </c>
      <c r="F50" s="21">
        <f t="shared" si="25"/>
        <v>86562481</v>
      </c>
      <c r="G50" s="21">
        <f t="shared" si="25"/>
        <v>36902776</v>
      </c>
      <c r="H50" s="21">
        <f t="shared" si="25"/>
        <v>0</v>
      </c>
      <c r="I50" s="21">
        <f t="shared" si="26"/>
        <v>1029367260</v>
      </c>
      <c r="J50" s="17"/>
      <c r="K50" s="21">
        <f t="shared" si="27"/>
        <v>0</v>
      </c>
      <c r="L50" s="21">
        <f t="shared" si="27"/>
        <v>17911847</v>
      </c>
    </row>
    <row r="51" spans="1:12" x14ac:dyDescent="0.2">
      <c r="A51" s="18">
        <v>34</v>
      </c>
      <c r="B51" s="18" t="s">
        <v>9</v>
      </c>
      <c r="C51" s="18">
        <v>2014</v>
      </c>
      <c r="D51" s="21">
        <f t="shared" si="25"/>
        <v>606912791</v>
      </c>
      <c r="E51" s="21">
        <f t="shared" si="25"/>
        <v>299231200</v>
      </c>
      <c r="F51" s="21">
        <f t="shared" si="25"/>
        <v>86347629</v>
      </c>
      <c r="G51" s="21">
        <f t="shared" si="25"/>
        <v>36646790</v>
      </c>
      <c r="H51" s="21">
        <f t="shared" si="25"/>
        <v>0</v>
      </c>
      <c r="I51" s="21">
        <f t="shared" si="26"/>
        <v>1029138410</v>
      </c>
      <c r="J51" s="17"/>
      <c r="K51" s="21">
        <f t="shared" si="27"/>
        <v>0</v>
      </c>
      <c r="L51" s="21">
        <f t="shared" si="27"/>
        <v>17866767</v>
      </c>
    </row>
    <row r="52" spans="1:12" x14ac:dyDescent="0.2">
      <c r="A52" s="18">
        <v>35</v>
      </c>
      <c r="B52" s="18" t="s">
        <v>11</v>
      </c>
      <c r="C52" s="18">
        <v>2014</v>
      </c>
      <c r="D52" s="21">
        <f t="shared" si="25"/>
        <v>604713739</v>
      </c>
      <c r="E52" s="21">
        <f t="shared" si="25"/>
        <v>298220153</v>
      </c>
      <c r="F52" s="21">
        <f t="shared" si="25"/>
        <v>86132777</v>
      </c>
      <c r="G52" s="21">
        <f t="shared" si="25"/>
        <v>36390804</v>
      </c>
      <c r="H52" s="21">
        <f t="shared" si="25"/>
        <v>0</v>
      </c>
      <c r="I52" s="21">
        <f t="shared" si="26"/>
        <v>1025457473</v>
      </c>
      <c r="J52" s="17"/>
      <c r="K52" s="21">
        <f t="shared" si="27"/>
        <v>0</v>
      </c>
      <c r="L52" s="21">
        <f t="shared" si="27"/>
        <v>17821687</v>
      </c>
    </row>
    <row r="53" spans="1:12" x14ac:dyDescent="0.2">
      <c r="A53" s="18">
        <v>36</v>
      </c>
      <c r="B53" s="18" t="s">
        <v>12</v>
      </c>
      <c r="C53" s="18">
        <v>2014</v>
      </c>
      <c r="D53" s="21">
        <f t="shared" si="25"/>
        <v>602514687</v>
      </c>
      <c r="E53" s="21">
        <f t="shared" si="25"/>
        <v>297209106</v>
      </c>
      <c r="F53" s="21">
        <f t="shared" si="25"/>
        <v>85917877</v>
      </c>
      <c r="G53" s="21">
        <f t="shared" si="25"/>
        <v>36134818</v>
      </c>
      <c r="H53" s="21">
        <f t="shared" si="25"/>
        <v>0</v>
      </c>
      <c r="I53" s="21">
        <f t="shared" si="26"/>
        <v>1021776488</v>
      </c>
      <c r="J53" s="17"/>
      <c r="K53" s="21">
        <f t="shared" si="27"/>
        <v>0</v>
      </c>
      <c r="L53" s="21">
        <f t="shared" si="27"/>
        <v>17776607</v>
      </c>
    </row>
    <row r="54" spans="1:12" x14ac:dyDescent="0.2">
      <c r="A54" s="18">
        <v>37</v>
      </c>
      <c r="B54" s="18" t="s">
        <v>13</v>
      </c>
      <c r="C54" s="18">
        <v>2014</v>
      </c>
      <c r="D54" s="21">
        <f t="shared" si="25"/>
        <v>600315635</v>
      </c>
      <c r="E54" s="21">
        <f t="shared" si="25"/>
        <v>318300551</v>
      </c>
      <c r="F54" s="21">
        <f t="shared" si="25"/>
        <v>85702977</v>
      </c>
      <c r="G54" s="21">
        <f t="shared" si="25"/>
        <v>35878832</v>
      </c>
      <c r="H54" s="21">
        <f t="shared" si="25"/>
        <v>0</v>
      </c>
      <c r="I54" s="21">
        <f t="shared" si="26"/>
        <v>1040197995</v>
      </c>
      <c r="J54" s="17"/>
      <c r="K54" s="21">
        <f t="shared" si="27"/>
        <v>0</v>
      </c>
      <c r="L54" s="21">
        <f t="shared" si="27"/>
        <v>17731527</v>
      </c>
    </row>
    <row r="55" spans="1:12" x14ac:dyDescent="0.2">
      <c r="A55" s="18">
        <v>38</v>
      </c>
      <c r="B55" s="18" t="s">
        <v>14</v>
      </c>
      <c r="C55" s="18">
        <v>2014</v>
      </c>
      <c r="D55" s="21">
        <f t="shared" si="25"/>
        <v>602587950</v>
      </c>
      <c r="E55" s="21">
        <f t="shared" si="25"/>
        <v>317234436</v>
      </c>
      <c r="F55" s="21">
        <f t="shared" si="25"/>
        <v>86631141</v>
      </c>
      <c r="G55" s="21">
        <f t="shared" si="25"/>
        <v>35622846</v>
      </c>
      <c r="H55" s="21">
        <f t="shared" si="25"/>
        <v>0</v>
      </c>
      <c r="I55" s="21">
        <f t="shared" si="26"/>
        <v>1042076373</v>
      </c>
      <c r="J55" s="17"/>
      <c r="K55" s="21">
        <f t="shared" si="27"/>
        <v>0</v>
      </c>
      <c r="L55" s="21">
        <f t="shared" si="27"/>
        <v>17686447</v>
      </c>
    </row>
    <row r="56" spans="1:12" x14ac:dyDescent="0.2">
      <c r="A56" s="18">
        <v>39</v>
      </c>
      <c r="B56" s="18" t="s">
        <v>15</v>
      </c>
      <c r="C56" s="18">
        <v>2014</v>
      </c>
      <c r="D56" s="21">
        <f t="shared" si="25"/>
        <v>600370716</v>
      </c>
      <c r="E56" s="21">
        <f t="shared" si="25"/>
        <v>316168321</v>
      </c>
      <c r="F56" s="21">
        <f t="shared" si="25"/>
        <v>86413834</v>
      </c>
      <c r="G56" s="21">
        <f t="shared" si="25"/>
        <v>35366860</v>
      </c>
      <c r="H56" s="21">
        <f t="shared" si="25"/>
        <v>0</v>
      </c>
      <c r="I56" s="21">
        <f t="shared" si="26"/>
        <v>1038319731</v>
      </c>
      <c r="J56" s="17"/>
      <c r="K56" s="21">
        <f t="shared" si="27"/>
        <v>0</v>
      </c>
      <c r="L56" s="21">
        <f t="shared" si="27"/>
        <v>17641367</v>
      </c>
    </row>
    <row r="57" spans="1:12" x14ac:dyDescent="0.2">
      <c r="A57" s="18">
        <v>40</v>
      </c>
      <c r="B57" s="18" t="s">
        <v>16</v>
      </c>
      <c r="C57" s="18">
        <v>2014</v>
      </c>
      <c r="D57" s="21">
        <f t="shared" si="25"/>
        <v>598153482</v>
      </c>
      <c r="E57" s="21">
        <f t="shared" si="25"/>
        <v>315102206</v>
      </c>
      <c r="F57" s="21">
        <f t="shared" si="25"/>
        <v>86196527</v>
      </c>
      <c r="G57" s="21">
        <f t="shared" si="25"/>
        <v>35110874</v>
      </c>
      <c r="H57" s="21">
        <f t="shared" si="25"/>
        <v>0</v>
      </c>
      <c r="I57" s="21">
        <f t="shared" si="26"/>
        <v>1034563089</v>
      </c>
      <c r="J57" s="17"/>
      <c r="K57" s="21">
        <f t="shared" si="27"/>
        <v>0</v>
      </c>
      <c r="L57" s="21">
        <f t="shared" si="27"/>
        <v>17596287</v>
      </c>
    </row>
    <row r="58" spans="1:12" x14ac:dyDescent="0.2">
      <c r="A58" s="18">
        <v>41</v>
      </c>
      <c r="B58" s="18" t="s">
        <v>17</v>
      </c>
      <c r="C58" s="18">
        <v>2014</v>
      </c>
      <c r="D58" s="21">
        <f t="shared" si="25"/>
        <v>595936248</v>
      </c>
      <c r="E58" s="21">
        <f t="shared" si="25"/>
        <v>314036091</v>
      </c>
      <c r="F58" s="21">
        <f t="shared" si="25"/>
        <v>85979220</v>
      </c>
      <c r="G58" s="21">
        <f t="shared" si="25"/>
        <v>34854888</v>
      </c>
      <c r="H58" s="21">
        <f t="shared" si="25"/>
        <v>0</v>
      </c>
      <c r="I58" s="21">
        <f t="shared" si="26"/>
        <v>1030806447</v>
      </c>
      <c r="J58" s="17"/>
      <c r="K58" s="21">
        <f t="shared" si="27"/>
        <v>0</v>
      </c>
      <c r="L58" s="21">
        <f t="shared" si="27"/>
        <v>17551207</v>
      </c>
    </row>
    <row r="59" spans="1:12" x14ac:dyDescent="0.2">
      <c r="A59" s="18">
        <v>42</v>
      </c>
      <c r="B59" s="18" t="s">
        <v>18</v>
      </c>
      <c r="C59" s="22">
        <v>2014</v>
      </c>
      <c r="D59" s="21">
        <f t="shared" si="25"/>
        <v>593719014</v>
      </c>
      <c r="E59" s="21">
        <f t="shared" si="25"/>
        <v>312969976</v>
      </c>
      <c r="F59" s="21">
        <f t="shared" si="25"/>
        <v>85761909</v>
      </c>
      <c r="G59" s="21">
        <f t="shared" si="25"/>
        <v>34598902</v>
      </c>
      <c r="H59" s="21">
        <f t="shared" si="25"/>
        <v>0</v>
      </c>
      <c r="I59" s="21">
        <f t="shared" si="26"/>
        <v>1027049801</v>
      </c>
      <c r="J59" s="17"/>
      <c r="K59" s="21">
        <f t="shared" si="27"/>
        <v>0</v>
      </c>
      <c r="L59" s="21">
        <f t="shared" si="27"/>
        <v>17506127</v>
      </c>
    </row>
    <row r="60" spans="1:12" x14ac:dyDescent="0.2">
      <c r="A60" s="18">
        <v>43</v>
      </c>
      <c r="B60" s="18" t="s">
        <v>19</v>
      </c>
      <c r="C60" s="22">
        <v>2014</v>
      </c>
      <c r="D60" s="21">
        <f t="shared" si="25"/>
        <v>600065354</v>
      </c>
      <c r="E60" s="21">
        <f t="shared" si="25"/>
        <v>311903861</v>
      </c>
      <c r="F60" s="21">
        <f t="shared" si="25"/>
        <v>85544598</v>
      </c>
      <c r="G60" s="21">
        <f t="shared" si="25"/>
        <v>34892916</v>
      </c>
      <c r="H60" s="21">
        <f t="shared" si="25"/>
        <v>0</v>
      </c>
      <c r="I60" s="21">
        <f t="shared" si="26"/>
        <v>1032406729</v>
      </c>
      <c r="J60" s="17"/>
      <c r="K60" s="21">
        <f t="shared" si="27"/>
        <v>0</v>
      </c>
      <c r="L60" s="21">
        <f t="shared" si="27"/>
        <v>17461047</v>
      </c>
    </row>
    <row r="61" spans="1:12" x14ac:dyDescent="0.2">
      <c r="A61" s="18">
        <v>44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2" x14ac:dyDescent="0.2">
      <c r="A62" s="18">
        <v>45</v>
      </c>
      <c r="B62" s="23" t="s">
        <v>23</v>
      </c>
      <c r="C62" s="17"/>
      <c r="D62" s="24">
        <f>AVERAGE(D48:D60)</f>
        <v>602217259.92307687</v>
      </c>
      <c r="E62" s="24">
        <f t="shared" ref="E62:I62" si="28">AVERAGE(E48:E60)</f>
        <v>308010444.84615386</v>
      </c>
      <c r="F62" s="24">
        <f t="shared" si="28"/>
        <v>84886397.923076928</v>
      </c>
      <c r="G62" s="24">
        <f t="shared" si="28"/>
        <v>35921139.692307696</v>
      </c>
      <c r="H62" s="24">
        <f t="shared" si="28"/>
        <v>0</v>
      </c>
      <c r="I62" s="24">
        <f t="shared" si="28"/>
        <v>1031035242.3846154</v>
      </c>
      <c r="J62" s="17"/>
      <c r="K62" s="24">
        <f t="shared" ref="K62:L62" si="29">AVERAGE(K48:K60)</f>
        <v>0</v>
      </c>
      <c r="L62" s="24">
        <f t="shared" si="29"/>
        <v>17731527</v>
      </c>
    </row>
    <row r="63" spans="1:12" s="10" customFormat="1" ht="11.25" x14ac:dyDescent="0.2"/>
    <row r="64" spans="1:12" s="10" customFormat="1" ht="11.25" x14ac:dyDescent="0.2">
      <c r="B64" s="10" t="s">
        <v>56</v>
      </c>
      <c r="D64" s="37">
        <f>D65/12</f>
        <v>2.2913824142505213E-3</v>
      </c>
      <c r="E64" s="37">
        <f t="shared" ref="E64:L64" si="30">E65/12</f>
        <v>2.2069874175605982E-3</v>
      </c>
      <c r="F64" s="37">
        <f t="shared" si="30"/>
        <v>2.0599377884562061E-3</v>
      </c>
      <c r="G64" s="37">
        <f t="shared" si="30"/>
        <v>3.2172666190325321E-3</v>
      </c>
      <c r="H64" s="37">
        <f t="shared" si="30"/>
        <v>0</v>
      </c>
      <c r="I64" s="37">
        <f t="shared" si="30"/>
        <v>2.2975999638452488E-3</v>
      </c>
      <c r="J64" s="37"/>
      <c r="K64" s="37" t="e">
        <f t="shared" si="30"/>
        <v>#DIV/0!</v>
      </c>
      <c r="L64" s="37">
        <f t="shared" si="30"/>
        <v>2.3961599782283244E-3</v>
      </c>
    </row>
    <row r="65" spans="2:12" s="10" customFormat="1" ht="11.25" x14ac:dyDescent="0.2">
      <c r="B65" s="10" t="s">
        <v>57</v>
      </c>
      <c r="D65" s="37">
        <f>(D41-D29)/D24</f>
        <v>2.7496588971006253E-2</v>
      </c>
      <c r="E65" s="37">
        <f>(E41-E29)/E24</f>
        <v>2.648384901072718E-2</v>
      </c>
      <c r="F65" s="37">
        <f>(F41-F29)/F24</f>
        <v>2.4719253461474473E-2</v>
      </c>
      <c r="G65" s="37">
        <f>(G41-G29)/G24</f>
        <v>3.8607199428390387E-2</v>
      </c>
      <c r="H65" s="37"/>
      <c r="I65" s="37">
        <f>(I41-I29)/I24</f>
        <v>2.7571199566142984E-2</v>
      </c>
      <c r="J65" s="37"/>
      <c r="K65" s="37" t="e">
        <f>(K41-K29)/K24</f>
        <v>#DIV/0!</v>
      </c>
      <c r="L65" s="37">
        <f>(L41-L29)/L24</f>
        <v>2.8753919738739895E-2</v>
      </c>
    </row>
    <row r="66" spans="2:12" s="10" customFormat="1" ht="11.25" x14ac:dyDescent="0.2">
      <c r="B66" s="10" t="s">
        <v>83</v>
      </c>
      <c r="D66" s="38">
        <f>D41-D29</f>
        <v>26437873</v>
      </c>
      <c r="E66" s="38">
        <f t="shared" ref="E66:L66" si="31">E41-E29</f>
        <v>12462972</v>
      </c>
      <c r="F66" s="38">
        <f t="shared" si="31"/>
        <v>2553985</v>
      </c>
      <c r="G66" s="38">
        <f t="shared" si="31"/>
        <v>3071832</v>
      </c>
      <c r="H66" s="38">
        <f t="shared" si="31"/>
        <v>0</v>
      </c>
      <c r="I66" s="38">
        <f t="shared" si="31"/>
        <v>44526662</v>
      </c>
      <c r="J66" s="38"/>
      <c r="K66" s="38">
        <f t="shared" si="31"/>
        <v>0</v>
      </c>
      <c r="L66" s="38">
        <f t="shared" si="31"/>
        <v>540960</v>
      </c>
    </row>
    <row r="67" spans="2:12" s="10" customFormat="1" ht="11.25" x14ac:dyDescent="0.2">
      <c r="D67" s="30"/>
      <c r="L67" s="54"/>
    </row>
    <row r="68" spans="2:12" x14ac:dyDescent="0.2">
      <c r="B68" s="10"/>
      <c r="D68" s="21"/>
      <c r="E68" s="21"/>
      <c r="F68" s="21"/>
      <c r="G68" s="21"/>
      <c r="H68" s="21"/>
      <c r="I68" s="21"/>
      <c r="J68" s="21"/>
      <c r="K68" s="21"/>
      <c r="L68" s="21"/>
    </row>
    <row r="69" spans="2:12" x14ac:dyDescent="0.2">
      <c r="B69" s="10"/>
      <c r="D69" s="21"/>
      <c r="E69" s="21"/>
      <c r="F69" s="21"/>
      <c r="G69" s="21"/>
      <c r="H69" s="21"/>
      <c r="I69" s="21"/>
      <c r="J69" s="21"/>
      <c r="K69" s="21"/>
      <c r="L69" s="21"/>
    </row>
    <row r="70" spans="2:12" x14ac:dyDescent="0.2">
      <c r="B70" s="10"/>
      <c r="D70" s="21"/>
      <c r="E70" s="21"/>
      <c r="F70" s="21"/>
      <c r="G70" s="21"/>
      <c r="H70" s="21"/>
      <c r="I70" s="21"/>
      <c r="J70" s="21"/>
      <c r="K70" s="21"/>
      <c r="L70" s="21"/>
    </row>
    <row r="71" spans="2:12" x14ac:dyDescent="0.2">
      <c r="B71" s="10"/>
      <c r="D71" s="21"/>
      <c r="E71" s="21"/>
      <c r="F71" s="21"/>
      <c r="G71" s="21"/>
      <c r="H71" s="21"/>
      <c r="I71" s="21"/>
      <c r="J71" s="21"/>
      <c r="K71" s="21"/>
      <c r="L71" s="21"/>
    </row>
    <row r="72" spans="2:12" x14ac:dyDescent="0.2">
      <c r="D72" s="21"/>
      <c r="E72" s="21"/>
      <c r="F72" s="21"/>
      <c r="G72" s="21"/>
      <c r="H72" s="21"/>
      <c r="I72" s="21"/>
      <c r="J72" s="21"/>
      <c r="K72" s="21"/>
      <c r="L72" s="21"/>
    </row>
  </sheetData>
  <pageMargins left="0.45" right="0.45" top="0.5" bottom="0.5" header="0.3" footer="0.3"/>
  <pageSetup scale="7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9"/>
  <sheetViews>
    <sheetView topLeftCell="A3" zoomScale="110" zoomScaleNormal="110" workbookViewId="0">
      <selection activeCell="H3" sqref="H3"/>
    </sheetView>
  </sheetViews>
  <sheetFormatPr defaultColWidth="9.140625" defaultRowHeight="15" x14ac:dyDescent="0.25"/>
  <cols>
    <col min="1" max="1" width="7.28515625" customWidth="1"/>
    <col min="2" max="6" width="7.28515625" style="3" customWidth="1"/>
    <col min="7" max="7" width="15.140625" style="3" customWidth="1"/>
    <col min="8" max="12" width="7.28515625" style="3" customWidth="1"/>
    <col min="13" max="16384" width="9.140625" style="3"/>
  </cols>
  <sheetData>
    <row r="3" spans="1:9" ht="12.75" x14ac:dyDescent="0.2">
      <c r="A3" s="2"/>
      <c r="B3" s="7" t="s">
        <v>0</v>
      </c>
      <c r="C3" s="7"/>
      <c r="D3" s="7"/>
      <c r="E3" s="7"/>
      <c r="F3" s="2"/>
      <c r="G3" s="2"/>
      <c r="H3" s="64"/>
      <c r="I3" s="65"/>
    </row>
    <row r="4" spans="1:9" ht="12.75" x14ac:dyDescent="0.2">
      <c r="A4" s="2"/>
      <c r="B4" s="8">
        <f>Divisor!B4</f>
        <v>2015</v>
      </c>
      <c r="C4" s="7" t="s">
        <v>1</v>
      </c>
      <c r="D4" s="7"/>
      <c r="E4" s="7"/>
      <c r="F4" s="2"/>
      <c r="G4" s="2"/>
      <c r="H4" s="64" t="s">
        <v>94</v>
      </c>
      <c r="I4" s="65"/>
    </row>
    <row r="5" spans="1:9" ht="9.9499999999999993" customHeight="1" x14ac:dyDescent="0.25"/>
    <row r="6" spans="1:9" ht="12" customHeight="1" x14ac:dyDescent="0.25">
      <c r="B6" s="3" t="s">
        <v>0</v>
      </c>
    </row>
    <row r="7" spans="1:9" ht="12" customHeight="1" x14ac:dyDescent="0.2">
      <c r="A7" s="3"/>
      <c r="B7" s="6">
        <f>B4</f>
        <v>2015</v>
      </c>
      <c r="C7" s="3" t="s">
        <v>59</v>
      </c>
    </row>
    <row r="8" spans="1:9" ht="12" customHeight="1" x14ac:dyDescent="0.2">
      <c r="A8" s="3"/>
      <c r="B8" s="3" t="s">
        <v>3</v>
      </c>
      <c r="G8" s="6">
        <f>B4</f>
        <v>2015</v>
      </c>
    </row>
    <row r="9" spans="1:9" ht="12" customHeight="1" x14ac:dyDescent="0.25"/>
    <row r="10" spans="1:9" ht="12" customHeight="1" x14ac:dyDescent="0.25"/>
    <row r="11" spans="1:9" ht="12" customHeight="1" x14ac:dyDescent="0.2">
      <c r="A11" s="13"/>
      <c r="B11" s="10"/>
      <c r="C11" s="13" t="s">
        <v>60</v>
      </c>
      <c r="D11" s="13"/>
      <c r="E11" s="13"/>
      <c r="F11" s="13"/>
      <c r="G11" s="30"/>
      <c r="H11" s="13"/>
      <c r="I11" s="2"/>
    </row>
    <row r="12" spans="1:9" ht="12" customHeight="1" x14ac:dyDescent="0.2">
      <c r="A12" s="12"/>
      <c r="B12" s="10"/>
      <c r="C12" s="10"/>
      <c r="D12" s="12"/>
      <c r="E12" s="10"/>
      <c r="F12" s="12"/>
      <c r="G12" s="10"/>
      <c r="H12" s="10"/>
      <c r="I12" s="2"/>
    </row>
    <row r="13" spans="1:9" ht="12" customHeight="1" x14ac:dyDescent="0.2">
      <c r="A13" s="12"/>
      <c r="B13" s="10"/>
      <c r="C13" s="10" t="s">
        <v>61</v>
      </c>
      <c r="D13" s="12"/>
      <c r="E13" s="10"/>
      <c r="F13" s="12"/>
      <c r="G13" s="31">
        <v>0</v>
      </c>
      <c r="H13" s="10"/>
      <c r="I13" s="2"/>
    </row>
    <row r="14" spans="1:9" ht="12" customHeight="1" x14ac:dyDescent="0.2">
      <c r="A14" s="12"/>
      <c r="B14" s="10"/>
      <c r="C14" s="10" t="s">
        <v>62</v>
      </c>
      <c r="D14" s="12"/>
      <c r="E14" s="10"/>
      <c r="F14" s="12"/>
      <c r="G14" s="31">
        <v>0</v>
      </c>
      <c r="H14" s="10"/>
      <c r="I14" s="2"/>
    </row>
    <row r="15" spans="1:9" ht="12" customHeight="1" x14ac:dyDescent="0.2">
      <c r="A15" s="12"/>
      <c r="B15" s="10"/>
      <c r="C15" s="10" t="s">
        <v>63</v>
      </c>
      <c r="D15" s="12"/>
      <c r="E15" s="10"/>
      <c r="F15" s="12"/>
      <c r="G15" s="31">
        <v>0</v>
      </c>
      <c r="H15" s="10"/>
      <c r="I15" s="2"/>
    </row>
    <row r="16" spans="1:9" ht="12" customHeight="1" x14ac:dyDescent="0.2">
      <c r="A16" s="12"/>
      <c r="B16" s="10"/>
      <c r="C16" s="10" t="s">
        <v>64</v>
      </c>
      <c r="D16" s="12"/>
      <c r="E16" s="10"/>
      <c r="F16" s="12"/>
      <c r="G16" s="31">
        <v>0</v>
      </c>
      <c r="H16" s="10"/>
      <c r="I16" s="2"/>
    </row>
    <row r="17" spans="1:9" ht="12" customHeight="1" x14ac:dyDescent="0.2">
      <c r="A17" s="12"/>
      <c r="B17" s="10"/>
      <c r="C17" s="10" t="s">
        <v>65</v>
      </c>
      <c r="D17" s="12"/>
      <c r="E17" s="10"/>
      <c r="F17" s="12"/>
      <c r="G17" s="32">
        <v>0</v>
      </c>
      <c r="H17" s="10"/>
      <c r="I17" s="2"/>
    </row>
    <row r="18" spans="1:9" ht="12" customHeight="1" x14ac:dyDescent="0.2">
      <c r="A18" s="12"/>
      <c r="B18" s="10"/>
      <c r="C18" s="10"/>
      <c r="D18" s="12"/>
      <c r="E18" s="10"/>
      <c r="F18" s="12"/>
      <c r="G18" s="10"/>
      <c r="H18" s="10"/>
      <c r="I18" s="2"/>
    </row>
    <row r="19" spans="1:9" ht="12" customHeight="1" x14ac:dyDescent="0.2">
      <c r="A19" s="12"/>
      <c r="B19" s="10"/>
      <c r="C19" s="10" t="s">
        <v>66</v>
      </c>
      <c r="D19" s="12"/>
      <c r="E19" s="10"/>
      <c r="F19" s="12"/>
      <c r="G19" s="31">
        <f>SUM(G13:G17)</f>
        <v>0</v>
      </c>
      <c r="H19" s="10"/>
      <c r="I19" s="2"/>
    </row>
    <row r="20" spans="1:9" ht="12" customHeight="1" x14ac:dyDescent="0.2">
      <c r="A20" s="12"/>
      <c r="B20" s="10"/>
      <c r="C20" s="10"/>
      <c r="D20" s="12"/>
      <c r="E20" s="10"/>
      <c r="F20" s="12"/>
      <c r="G20" s="10"/>
      <c r="H20" s="10"/>
      <c r="I20" s="2"/>
    </row>
    <row r="21" spans="1:9" ht="12" customHeight="1" x14ac:dyDescent="0.2">
      <c r="A21" s="12"/>
      <c r="B21" s="10"/>
      <c r="C21" s="10"/>
      <c r="D21" s="12"/>
      <c r="E21" s="10"/>
      <c r="F21" s="10" t="s">
        <v>67</v>
      </c>
      <c r="G21" s="10"/>
      <c r="H21" s="10"/>
      <c r="I21" s="2"/>
    </row>
    <row r="22" spans="1:9" ht="12" customHeight="1" x14ac:dyDescent="0.2">
      <c r="A22" s="12"/>
      <c r="B22" s="10"/>
      <c r="C22" s="10"/>
      <c r="D22" s="12"/>
      <c r="E22" s="10"/>
      <c r="F22" s="12"/>
      <c r="G22" s="10"/>
      <c r="H22" s="10"/>
      <c r="I22" s="2"/>
    </row>
    <row r="23" spans="1:9" ht="12" customHeight="1" x14ac:dyDescent="0.2">
      <c r="A23" s="12"/>
      <c r="B23" s="10"/>
      <c r="C23" s="10"/>
      <c r="D23" s="12"/>
      <c r="E23" s="10"/>
      <c r="F23" s="13"/>
      <c r="G23" s="10"/>
      <c r="H23" s="30"/>
      <c r="I23" s="2"/>
    </row>
    <row r="24" spans="1:9" ht="9.9499999999999993" customHeight="1" x14ac:dyDescent="0.2">
      <c r="A24" s="12"/>
      <c r="B24" s="10"/>
      <c r="C24" s="10"/>
      <c r="D24" s="10"/>
      <c r="E24" s="10"/>
      <c r="F24" s="10"/>
      <c r="G24" s="10"/>
      <c r="H24" s="30"/>
      <c r="I24" s="2"/>
    </row>
    <row r="25" spans="1:9" ht="9.9499999999999993" customHeight="1" x14ac:dyDescent="0.2">
      <c r="A25" s="12"/>
      <c r="B25" s="10"/>
      <c r="C25" s="10"/>
      <c r="D25" s="14"/>
      <c r="E25" s="10"/>
      <c r="F25" s="10"/>
      <c r="G25" s="10"/>
      <c r="H25" s="30"/>
      <c r="I25" s="2"/>
    </row>
    <row r="26" spans="1:9" ht="9.9499999999999993" customHeight="1" x14ac:dyDescent="0.2">
      <c r="A26" s="10"/>
      <c r="B26" s="10"/>
      <c r="C26" s="10"/>
      <c r="D26" s="10"/>
      <c r="E26" s="10"/>
      <c r="G26" s="10"/>
      <c r="H26" s="10"/>
      <c r="I26" s="2"/>
    </row>
    <row r="27" spans="1:9" ht="9.9499999999999993" customHeight="1" x14ac:dyDescent="0.25"/>
    <row r="28" spans="1:9" ht="9.9499999999999993" customHeight="1" x14ac:dyDescent="0.25"/>
    <row r="29" spans="1:9" ht="9.9499999999999993" customHeight="1" x14ac:dyDescent="0.25"/>
    <row r="30" spans="1:9" ht="9.9499999999999993" customHeight="1" x14ac:dyDescent="0.25"/>
    <row r="31" spans="1:9" ht="9.9499999999999993" customHeight="1" x14ac:dyDescent="0.25"/>
    <row r="32" spans="1:9" ht="9.9499999999999993" customHeight="1" x14ac:dyDescent="0.25"/>
    <row r="33" ht="9.9499999999999993" customHeight="1" x14ac:dyDescent="0.25"/>
    <row r="34" ht="9.9499999999999993" customHeight="1" x14ac:dyDescent="0.25"/>
    <row r="35" ht="9.9499999999999993" customHeight="1" x14ac:dyDescent="0.25"/>
    <row r="36" ht="9.9499999999999993" customHeight="1" x14ac:dyDescent="0.25"/>
    <row r="37" ht="9.9499999999999993" customHeight="1" x14ac:dyDescent="0.25"/>
    <row r="38" ht="9.9499999999999993" customHeight="1" x14ac:dyDescent="0.25"/>
    <row r="39" ht="9.9499999999999993" customHeight="1" x14ac:dyDescent="0.25"/>
    <row r="40" ht="9.9499999999999993" customHeight="1" x14ac:dyDescent="0.25"/>
    <row r="41" ht="9.9499999999999993" customHeight="1" x14ac:dyDescent="0.25"/>
    <row r="42" ht="9.9499999999999993" customHeight="1" x14ac:dyDescent="0.25"/>
    <row r="43" ht="9.9499999999999993" customHeight="1" x14ac:dyDescent="0.25"/>
    <row r="44" ht="9.9499999999999993" customHeight="1" x14ac:dyDescent="0.25"/>
    <row r="45" ht="9.9499999999999993" customHeight="1" x14ac:dyDescent="0.25"/>
    <row r="46" ht="9.9499999999999993" customHeight="1" x14ac:dyDescent="0.25"/>
    <row r="47" ht="9.9499999999999993" customHeight="1" x14ac:dyDescent="0.25"/>
    <row r="48" ht="9.9499999999999993" customHeight="1" x14ac:dyDescent="0.25"/>
    <row r="49" ht="9.9499999999999993" customHeigh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9"/>
  <sheetViews>
    <sheetView topLeftCell="A3" zoomScale="110" zoomScaleNormal="110" workbookViewId="0">
      <selection activeCell="I3" sqref="I3"/>
    </sheetView>
  </sheetViews>
  <sheetFormatPr defaultColWidth="9.140625" defaultRowHeight="15" x14ac:dyDescent="0.25"/>
  <cols>
    <col min="1" max="1" width="7.28515625" customWidth="1"/>
    <col min="2" max="4" width="7.28515625" style="3" customWidth="1"/>
    <col min="5" max="5" width="4.5703125" style="3" customWidth="1"/>
    <col min="6" max="6" width="7.28515625" style="3" customWidth="1"/>
    <col min="7" max="7" width="13.140625" style="3" customWidth="1"/>
    <col min="8" max="8" width="5.5703125" style="3" customWidth="1"/>
    <col min="9" max="9" width="15.28515625" style="3" customWidth="1"/>
    <col min="10" max="13" width="7.28515625" style="3" customWidth="1"/>
    <col min="14" max="16384" width="9.140625" style="3"/>
  </cols>
  <sheetData>
    <row r="3" spans="1:10" ht="12.75" x14ac:dyDescent="0.2">
      <c r="A3" s="2"/>
      <c r="B3" s="7" t="s">
        <v>0</v>
      </c>
      <c r="C3" s="7"/>
      <c r="D3" s="7"/>
      <c r="E3" s="7"/>
      <c r="F3" s="7"/>
      <c r="G3" s="2"/>
      <c r="H3" s="2"/>
      <c r="I3" s="64"/>
      <c r="J3" s="65"/>
    </row>
    <row r="4" spans="1:10" ht="12.75" x14ac:dyDescent="0.2">
      <c r="A4" s="2"/>
      <c r="B4" s="8">
        <f>Divisor!B4</f>
        <v>2015</v>
      </c>
      <c r="C4" s="7" t="s">
        <v>1</v>
      </c>
      <c r="D4" s="7"/>
      <c r="E4" s="7"/>
      <c r="F4" s="7"/>
      <c r="G4" s="2"/>
      <c r="H4" s="2"/>
      <c r="I4" s="64" t="s">
        <v>95</v>
      </c>
      <c r="J4" s="65"/>
    </row>
    <row r="5" spans="1:10" ht="9.9499999999999993" customHeight="1" x14ac:dyDescent="0.25"/>
    <row r="6" spans="1:10" ht="12" customHeight="1" x14ac:dyDescent="0.25">
      <c r="B6" s="3" t="s">
        <v>0</v>
      </c>
    </row>
    <row r="7" spans="1:10" ht="12" customHeight="1" x14ac:dyDescent="0.2">
      <c r="A7" s="3"/>
      <c r="B7" s="6">
        <f>B4</f>
        <v>2015</v>
      </c>
      <c r="C7" s="3" t="s">
        <v>71</v>
      </c>
    </row>
    <row r="8" spans="1:10" ht="12" customHeight="1" x14ac:dyDescent="0.2">
      <c r="A8" s="3"/>
      <c r="B8" s="3" t="s">
        <v>3</v>
      </c>
      <c r="H8" s="6">
        <f>B4</f>
        <v>2015</v>
      </c>
    </row>
    <row r="9" spans="1:10" ht="12" customHeight="1" x14ac:dyDescent="0.25"/>
    <row r="10" spans="1:10" ht="12" customHeight="1" x14ac:dyDescent="0.25">
      <c r="I10" s="12" t="s">
        <v>68</v>
      </c>
    </row>
    <row r="11" spans="1:10" ht="12" customHeight="1" thickBot="1" x14ac:dyDescent="0.3">
      <c r="B11" s="9" t="s">
        <v>4</v>
      </c>
      <c r="C11" s="9"/>
      <c r="D11" s="9" t="s">
        <v>5</v>
      </c>
      <c r="E11" s="9"/>
      <c r="F11" s="9" t="s">
        <v>6</v>
      </c>
      <c r="G11" s="9" t="s">
        <v>32</v>
      </c>
      <c r="H11" s="11"/>
      <c r="I11" s="9" t="s">
        <v>69</v>
      </c>
      <c r="J11" s="2"/>
    </row>
    <row r="12" spans="1:10" ht="12" customHeight="1" x14ac:dyDescent="0.25">
      <c r="B12" s="12">
        <v>1</v>
      </c>
      <c r="C12" s="10"/>
      <c r="D12" s="12" t="s">
        <v>19</v>
      </c>
      <c r="E12" s="10"/>
      <c r="F12" s="12">
        <v>2014</v>
      </c>
      <c r="G12" s="33">
        <v>0</v>
      </c>
      <c r="H12" s="10"/>
      <c r="I12" s="33">
        <v>0</v>
      </c>
      <c r="J12" s="2"/>
    </row>
    <row r="13" spans="1:10" ht="12" customHeight="1" x14ac:dyDescent="0.25">
      <c r="B13" s="12">
        <v>2</v>
      </c>
      <c r="C13" s="10"/>
      <c r="D13" s="12" t="s">
        <v>8</v>
      </c>
      <c r="E13" s="10"/>
      <c r="F13" s="12">
        <v>2015</v>
      </c>
      <c r="G13" s="33">
        <v>0</v>
      </c>
      <c r="H13" s="10"/>
      <c r="I13" s="33">
        <v>0</v>
      </c>
      <c r="J13" s="2"/>
    </row>
    <row r="14" spans="1:10" ht="12" customHeight="1" x14ac:dyDescent="0.25">
      <c r="B14" s="12">
        <v>3</v>
      </c>
      <c r="C14" s="10"/>
      <c r="D14" s="12" t="s">
        <v>10</v>
      </c>
      <c r="E14" s="10"/>
      <c r="F14" s="12">
        <f>F13</f>
        <v>2015</v>
      </c>
      <c r="G14" s="33">
        <v>0</v>
      </c>
      <c r="H14" s="10"/>
      <c r="I14" s="33">
        <v>0</v>
      </c>
      <c r="J14" s="2"/>
    </row>
    <row r="15" spans="1:10" ht="12" customHeight="1" x14ac:dyDescent="0.25">
      <c r="B15" s="12">
        <v>4</v>
      </c>
      <c r="C15" s="10"/>
      <c r="D15" s="12" t="s">
        <v>9</v>
      </c>
      <c r="E15" s="10"/>
      <c r="F15" s="12">
        <f t="shared" ref="F15:F24" si="0">F14</f>
        <v>2015</v>
      </c>
      <c r="G15" s="33">
        <v>0</v>
      </c>
      <c r="H15" s="10"/>
      <c r="I15" s="33">
        <v>0</v>
      </c>
      <c r="J15" s="2"/>
    </row>
    <row r="16" spans="1:10" ht="12" customHeight="1" x14ac:dyDescent="0.25">
      <c r="B16" s="12">
        <v>5</v>
      </c>
      <c r="C16" s="10"/>
      <c r="D16" s="12" t="s">
        <v>11</v>
      </c>
      <c r="E16" s="10"/>
      <c r="F16" s="12">
        <f t="shared" si="0"/>
        <v>2015</v>
      </c>
      <c r="G16" s="33">
        <v>0</v>
      </c>
      <c r="H16" s="10"/>
      <c r="I16" s="33">
        <v>0</v>
      </c>
      <c r="J16" s="2"/>
    </row>
    <row r="17" spans="2:10" ht="12" customHeight="1" x14ac:dyDescent="0.25">
      <c r="B17" s="12">
        <v>6</v>
      </c>
      <c r="C17" s="10"/>
      <c r="D17" s="12" t="s">
        <v>12</v>
      </c>
      <c r="E17" s="10"/>
      <c r="F17" s="12">
        <f t="shared" si="0"/>
        <v>2015</v>
      </c>
      <c r="G17" s="33">
        <v>0</v>
      </c>
      <c r="H17" s="10"/>
      <c r="I17" s="33">
        <v>0</v>
      </c>
      <c r="J17" s="2"/>
    </row>
    <row r="18" spans="2:10" ht="12" customHeight="1" x14ac:dyDescent="0.25">
      <c r="B18" s="12">
        <v>7</v>
      </c>
      <c r="C18" s="10"/>
      <c r="D18" s="12" t="s">
        <v>13</v>
      </c>
      <c r="E18" s="10"/>
      <c r="F18" s="12">
        <f t="shared" si="0"/>
        <v>2015</v>
      </c>
      <c r="G18" s="33">
        <v>0</v>
      </c>
      <c r="H18" s="10"/>
      <c r="I18" s="33">
        <v>0</v>
      </c>
      <c r="J18" s="2"/>
    </row>
    <row r="19" spans="2:10" ht="12" customHeight="1" x14ac:dyDescent="0.25">
      <c r="B19" s="12">
        <v>8</v>
      </c>
      <c r="C19" s="10"/>
      <c r="D19" s="12" t="s">
        <v>14</v>
      </c>
      <c r="E19" s="10"/>
      <c r="F19" s="12">
        <f t="shared" si="0"/>
        <v>2015</v>
      </c>
      <c r="G19" s="33">
        <v>0</v>
      </c>
      <c r="H19" s="10"/>
      <c r="I19" s="33">
        <v>0</v>
      </c>
      <c r="J19" s="2"/>
    </row>
    <row r="20" spans="2:10" ht="12" customHeight="1" x14ac:dyDescent="0.25">
      <c r="B20" s="12">
        <v>9</v>
      </c>
      <c r="C20" s="10"/>
      <c r="D20" s="12" t="s">
        <v>15</v>
      </c>
      <c r="E20" s="10"/>
      <c r="F20" s="12">
        <f t="shared" si="0"/>
        <v>2015</v>
      </c>
      <c r="G20" s="33">
        <v>0</v>
      </c>
      <c r="H20" s="10"/>
      <c r="I20" s="33">
        <v>0</v>
      </c>
      <c r="J20" s="2"/>
    </row>
    <row r="21" spans="2:10" ht="12" customHeight="1" x14ac:dyDescent="0.25">
      <c r="B21" s="12">
        <v>10</v>
      </c>
      <c r="C21" s="10"/>
      <c r="D21" s="12" t="s">
        <v>16</v>
      </c>
      <c r="E21" s="10"/>
      <c r="F21" s="12">
        <f t="shared" si="0"/>
        <v>2015</v>
      </c>
      <c r="G21" s="33">
        <v>0</v>
      </c>
      <c r="H21" s="10"/>
      <c r="I21" s="33">
        <v>0</v>
      </c>
      <c r="J21" s="2"/>
    </row>
    <row r="22" spans="2:10" ht="12" customHeight="1" x14ac:dyDescent="0.25">
      <c r="B22" s="12">
        <v>11</v>
      </c>
      <c r="C22" s="10"/>
      <c r="D22" s="12" t="s">
        <v>17</v>
      </c>
      <c r="E22" s="10"/>
      <c r="F22" s="12">
        <f t="shared" si="0"/>
        <v>2015</v>
      </c>
      <c r="G22" s="33">
        <v>0</v>
      </c>
      <c r="H22" s="10"/>
      <c r="I22" s="33">
        <v>0</v>
      </c>
      <c r="J22" s="2"/>
    </row>
    <row r="23" spans="2:10" ht="12" customHeight="1" x14ac:dyDescent="0.25">
      <c r="B23" s="12">
        <v>12</v>
      </c>
      <c r="C23" s="10"/>
      <c r="D23" s="12" t="s">
        <v>18</v>
      </c>
      <c r="E23" s="10"/>
      <c r="F23" s="12">
        <f t="shared" si="0"/>
        <v>2015</v>
      </c>
      <c r="G23" s="33">
        <v>0</v>
      </c>
      <c r="H23" s="10"/>
      <c r="I23" s="33">
        <v>0</v>
      </c>
      <c r="J23" s="2"/>
    </row>
    <row r="24" spans="2:10" ht="12" customHeight="1" x14ac:dyDescent="0.25">
      <c r="B24" s="12">
        <v>13</v>
      </c>
      <c r="C24" s="10"/>
      <c r="D24" s="12" t="s">
        <v>19</v>
      </c>
      <c r="E24" s="10"/>
      <c r="F24" s="12">
        <f t="shared" si="0"/>
        <v>2015</v>
      </c>
      <c r="G24" s="33">
        <v>0</v>
      </c>
      <c r="H24" s="10"/>
      <c r="I24" s="33">
        <v>0</v>
      </c>
      <c r="J24" s="2"/>
    </row>
    <row r="25" spans="2:10" ht="12" customHeight="1" thickBot="1" x14ac:dyDescent="0.3">
      <c r="B25" s="12">
        <v>14</v>
      </c>
      <c r="C25" s="10"/>
      <c r="D25" s="10"/>
      <c r="E25" s="10"/>
      <c r="F25" s="10"/>
      <c r="G25" s="10"/>
      <c r="H25" s="10"/>
      <c r="I25" s="15"/>
      <c r="J25" s="2"/>
    </row>
    <row r="26" spans="2:10" ht="12" customHeight="1" thickTop="1" x14ac:dyDescent="0.25">
      <c r="B26" s="12">
        <v>15</v>
      </c>
      <c r="C26" s="10"/>
      <c r="D26" s="14" t="s">
        <v>23</v>
      </c>
      <c r="E26" s="10"/>
      <c r="F26" s="10"/>
      <c r="H26" s="10"/>
      <c r="I26" s="33">
        <v>0</v>
      </c>
      <c r="J26" s="2"/>
    </row>
    <row r="27" spans="2:10" ht="12" customHeight="1" x14ac:dyDescent="0.25"/>
    <row r="28" spans="2:10" ht="12" customHeight="1" x14ac:dyDescent="0.25">
      <c r="G28" s="10" t="s">
        <v>70</v>
      </c>
    </row>
    <row r="29" spans="2:10" ht="12" customHeight="1" x14ac:dyDescent="0.25"/>
    <row r="30" spans="2:10" ht="12" customHeight="1" x14ac:dyDescent="0.25"/>
    <row r="31" spans="2:10" ht="12" customHeight="1" x14ac:dyDescent="0.25"/>
    <row r="32" spans="2:10" ht="12" customHeight="1" x14ac:dyDescent="0.25"/>
    <row r="33" ht="12" customHeight="1" x14ac:dyDescent="0.25"/>
    <row r="34" ht="12" customHeight="1" x14ac:dyDescent="0.25"/>
    <row r="35" ht="9.9499999999999993" customHeight="1" x14ac:dyDescent="0.25"/>
    <row r="36" ht="9.9499999999999993" customHeight="1" x14ac:dyDescent="0.25"/>
    <row r="37" ht="9.9499999999999993" customHeight="1" x14ac:dyDescent="0.25"/>
    <row r="38" ht="9.9499999999999993" customHeight="1" x14ac:dyDescent="0.25"/>
    <row r="39" ht="9.9499999999999993" customHeight="1" x14ac:dyDescent="0.25"/>
    <row r="40" ht="9.9499999999999993" customHeight="1" x14ac:dyDescent="0.25"/>
    <row r="41" ht="9.9499999999999993" customHeight="1" x14ac:dyDescent="0.25"/>
    <row r="42" ht="9.9499999999999993" customHeight="1" x14ac:dyDescent="0.25"/>
    <row r="43" ht="9.9499999999999993" customHeight="1" x14ac:dyDescent="0.25"/>
    <row r="44" ht="9.9499999999999993" customHeight="1" x14ac:dyDescent="0.25"/>
    <row r="45" ht="9.9499999999999993" customHeight="1" x14ac:dyDescent="0.25"/>
    <row r="46" ht="9.9499999999999993" customHeight="1" x14ac:dyDescent="0.25"/>
    <row r="47" ht="9.9499999999999993" customHeight="1" x14ac:dyDescent="0.25"/>
    <row r="48" ht="9.9499999999999993" customHeight="1" x14ac:dyDescent="0.25"/>
    <row r="49" ht="9.9499999999999993" customHeight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9"/>
  <sheetViews>
    <sheetView topLeftCell="A3" zoomScale="110" zoomScaleNormal="110" workbookViewId="0">
      <selection activeCell="H3" sqref="H3"/>
    </sheetView>
  </sheetViews>
  <sheetFormatPr defaultColWidth="9.140625" defaultRowHeight="15" x14ac:dyDescent="0.25"/>
  <cols>
    <col min="1" max="1" width="7.28515625" customWidth="1"/>
    <col min="2" max="4" width="7.28515625" style="3" customWidth="1"/>
    <col min="5" max="5" width="3.5703125" style="3" customWidth="1"/>
    <col min="6" max="6" width="7.28515625" style="3" customWidth="1"/>
    <col min="7" max="7" width="13.140625" style="3" customWidth="1"/>
    <col min="8" max="8" width="14.140625" style="3" customWidth="1"/>
    <col min="9" max="12" width="7.28515625" style="3" customWidth="1"/>
    <col min="13" max="16384" width="9.140625" style="3"/>
  </cols>
  <sheetData>
    <row r="3" spans="1:9" ht="12.75" x14ac:dyDescent="0.2">
      <c r="A3" s="2"/>
      <c r="B3" s="7" t="s">
        <v>0</v>
      </c>
      <c r="C3" s="7"/>
      <c r="D3" s="7"/>
      <c r="E3" s="7"/>
      <c r="F3" s="7"/>
      <c r="G3" s="2"/>
      <c r="H3" s="64"/>
      <c r="I3" s="65"/>
    </row>
    <row r="4" spans="1:9" ht="12.75" x14ac:dyDescent="0.2">
      <c r="A4" s="2"/>
      <c r="B4" s="8">
        <f>Divisor!B4</f>
        <v>2015</v>
      </c>
      <c r="C4" s="7" t="s">
        <v>1</v>
      </c>
      <c r="D4" s="7"/>
      <c r="E4" s="7"/>
      <c r="F4" s="7"/>
      <c r="G4" s="2"/>
      <c r="H4" s="64" t="s">
        <v>96</v>
      </c>
      <c r="I4" s="65"/>
    </row>
    <row r="5" spans="1:9" ht="9.9499999999999993" customHeight="1" x14ac:dyDescent="0.25"/>
    <row r="6" spans="1:9" ht="12" customHeight="1" x14ac:dyDescent="0.25">
      <c r="B6" s="3" t="s">
        <v>0</v>
      </c>
    </row>
    <row r="7" spans="1:9" ht="12" customHeight="1" x14ac:dyDescent="0.2">
      <c r="A7" s="3"/>
      <c r="B7" s="6">
        <f>B4</f>
        <v>2015</v>
      </c>
      <c r="C7" s="3" t="s">
        <v>72</v>
      </c>
    </row>
    <row r="8" spans="1:9" ht="12" customHeight="1" x14ac:dyDescent="0.2">
      <c r="A8" s="3"/>
      <c r="B8" s="3" t="s">
        <v>3</v>
      </c>
      <c r="G8" s="3">
        <f>B4</f>
        <v>2015</v>
      </c>
    </row>
    <row r="9" spans="1:9" ht="12" customHeight="1" x14ac:dyDescent="0.25">
      <c r="H9" s="34"/>
    </row>
    <row r="10" spans="1:9" ht="12" customHeight="1" x14ac:dyDescent="0.25">
      <c r="F10" s="10"/>
      <c r="G10" s="10" t="s">
        <v>73</v>
      </c>
      <c r="H10" s="13"/>
    </row>
    <row r="11" spans="1:9" ht="12" customHeight="1" thickBot="1" x14ac:dyDescent="0.3">
      <c r="B11" s="9" t="s">
        <v>4</v>
      </c>
      <c r="C11" s="9"/>
      <c r="D11" s="9" t="s">
        <v>5</v>
      </c>
      <c r="E11" s="9"/>
      <c r="F11" s="9" t="s">
        <v>6</v>
      </c>
      <c r="G11" s="9" t="s">
        <v>74</v>
      </c>
      <c r="H11" s="13"/>
      <c r="I11" s="2"/>
    </row>
    <row r="12" spans="1:9" ht="12" customHeight="1" x14ac:dyDescent="0.25">
      <c r="B12" s="12">
        <v>1</v>
      </c>
      <c r="C12" s="10"/>
      <c r="D12" s="12" t="s">
        <v>19</v>
      </c>
      <c r="E12" s="12"/>
      <c r="F12" s="10">
        <v>2014</v>
      </c>
      <c r="G12" s="36">
        <v>55241</v>
      </c>
      <c r="H12" s="35"/>
      <c r="I12" s="2"/>
    </row>
    <row r="13" spans="1:9" ht="12" customHeight="1" x14ac:dyDescent="0.25">
      <c r="B13" s="12">
        <v>2</v>
      </c>
      <c r="C13" s="10"/>
      <c r="D13" s="12" t="s">
        <v>8</v>
      </c>
      <c r="E13" s="12"/>
      <c r="F13" s="10">
        <v>2015</v>
      </c>
      <c r="G13" s="36">
        <v>55241</v>
      </c>
      <c r="H13" s="35"/>
      <c r="I13" s="2"/>
    </row>
    <row r="14" spans="1:9" ht="12" customHeight="1" x14ac:dyDescent="0.25">
      <c r="B14" s="12">
        <v>3</v>
      </c>
      <c r="C14" s="10"/>
      <c r="D14" s="12" t="s">
        <v>10</v>
      </c>
      <c r="E14" s="12"/>
      <c r="F14" s="10">
        <f>F13</f>
        <v>2015</v>
      </c>
      <c r="G14" s="36">
        <v>55241</v>
      </c>
      <c r="H14" s="35"/>
      <c r="I14" s="2"/>
    </row>
    <row r="15" spans="1:9" ht="12" customHeight="1" x14ac:dyDescent="0.25">
      <c r="B15" s="12">
        <v>4</v>
      </c>
      <c r="C15" s="10"/>
      <c r="D15" s="12" t="s">
        <v>9</v>
      </c>
      <c r="E15" s="12"/>
      <c r="F15" s="10">
        <f t="shared" ref="F15:F24" si="0">F14</f>
        <v>2015</v>
      </c>
      <c r="G15" s="36">
        <v>55241</v>
      </c>
      <c r="H15" s="35"/>
      <c r="I15" s="2"/>
    </row>
    <row r="16" spans="1:9" ht="12" customHeight="1" x14ac:dyDescent="0.25">
      <c r="B16" s="12">
        <v>5</v>
      </c>
      <c r="C16" s="10"/>
      <c r="D16" s="12" t="s">
        <v>11</v>
      </c>
      <c r="E16" s="12"/>
      <c r="F16" s="10">
        <f t="shared" si="0"/>
        <v>2015</v>
      </c>
      <c r="G16" s="36">
        <v>55241</v>
      </c>
      <c r="H16" s="35"/>
      <c r="I16" s="2"/>
    </row>
    <row r="17" spans="2:9" ht="12" customHeight="1" x14ac:dyDescent="0.25">
      <c r="B17" s="12">
        <v>6</v>
      </c>
      <c r="C17" s="10"/>
      <c r="D17" s="12" t="s">
        <v>12</v>
      </c>
      <c r="E17" s="12"/>
      <c r="F17" s="10">
        <f t="shared" si="0"/>
        <v>2015</v>
      </c>
      <c r="G17" s="36">
        <v>55241</v>
      </c>
      <c r="H17" s="35"/>
      <c r="I17" s="2"/>
    </row>
    <row r="18" spans="2:9" ht="12" customHeight="1" x14ac:dyDescent="0.25">
      <c r="B18" s="12">
        <v>7</v>
      </c>
      <c r="C18" s="10"/>
      <c r="D18" s="12" t="s">
        <v>13</v>
      </c>
      <c r="E18" s="12"/>
      <c r="F18" s="10">
        <f t="shared" si="0"/>
        <v>2015</v>
      </c>
      <c r="G18" s="36">
        <v>55241</v>
      </c>
      <c r="H18" s="35"/>
      <c r="I18" s="2"/>
    </row>
    <row r="19" spans="2:9" ht="12" customHeight="1" x14ac:dyDescent="0.25">
      <c r="B19" s="12">
        <v>8</v>
      </c>
      <c r="C19" s="10"/>
      <c r="D19" s="12" t="s">
        <v>14</v>
      </c>
      <c r="E19" s="12"/>
      <c r="F19" s="10">
        <f t="shared" si="0"/>
        <v>2015</v>
      </c>
      <c r="G19" s="36">
        <v>55241</v>
      </c>
      <c r="H19" s="35"/>
      <c r="I19" s="2"/>
    </row>
    <row r="20" spans="2:9" ht="12" customHeight="1" x14ac:dyDescent="0.25">
      <c r="B20" s="12">
        <v>9</v>
      </c>
      <c r="C20" s="10"/>
      <c r="D20" s="12" t="s">
        <v>15</v>
      </c>
      <c r="E20" s="12"/>
      <c r="F20" s="10">
        <f t="shared" si="0"/>
        <v>2015</v>
      </c>
      <c r="G20" s="36">
        <v>55241</v>
      </c>
      <c r="H20" s="35"/>
      <c r="I20" s="2"/>
    </row>
    <row r="21" spans="2:9" ht="12" customHeight="1" x14ac:dyDescent="0.25">
      <c r="B21" s="12">
        <v>10</v>
      </c>
      <c r="C21" s="10"/>
      <c r="D21" s="12" t="s">
        <v>16</v>
      </c>
      <c r="E21" s="12"/>
      <c r="F21" s="10">
        <f t="shared" si="0"/>
        <v>2015</v>
      </c>
      <c r="G21" s="36">
        <v>55241</v>
      </c>
      <c r="H21" s="35"/>
      <c r="I21" s="2"/>
    </row>
    <row r="22" spans="2:9" ht="12" customHeight="1" x14ac:dyDescent="0.25">
      <c r="B22" s="12">
        <v>11</v>
      </c>
      <c r="C22" s="10"/>
      <c r="D22" s="12" t="s">
        <v>17</v>
      </c>
      <c r="E22" s="12"/>
      <c r="F22" s="10">
        <f t="shared" si="0"/>
        <v>2015</v>
      </c>
      <c r="G22" s="36">
        <v>55241</v>
      </c>
      <c r="H22" s="35"/>
      <c r="I22" s="2"/>
    </row>
    <row r="23" spans="2:9" ht="12" customHeight="1" x14ac:dyDescent="0.25">
      <c r="B23" s="12">
        <v>12</v>
      </c>
      <c r="C23" s="10"/>
      <c r="D23" s="12" t="s">
        <v>18</v>
      </c>
      <c r="E23" s="12"/>
      <c r="F23" s="10">
        <f t="shared" si="0"/>
        <v>2015</v>
      </c>
      <c r="G23" s="36">
        <v>55241</v>
      </c>
      <c r="H23" s="35"/>
      <c r="I23" s="2"/>
    </row>
    <row r="24" spans="2:9" ht="12" customHeight="1" x14ac:dyDescent="0.25">
      <c r="B24" s="12">
        <v>13</v>
      </c>
      <c r="C24" s="10"/>
      <c r="D24" s="12" t="s">
        <v>19</v>
      </c>
      <c r="E24" s="12"/>
      <c r="F24" s="10">
        <f t="shared" si="0"/>
        <v>2015</v>
      </c>
      <c r="G24" s="36">
        <v>55241</v>
      </c>
      <c r="H24" s="35"/>
      <c r="I24" s="2"/>
    </row>
    <row r="25" spans="2:9" ht="12" customHeight="1" thickBot="1" x14ac:dyDescent="0.3">
      <c r="B25" s="12">
        <v>14</v>
      </c>
      <c r="C25" s="10"/>
      <c r="D25" s="10"/>
      <c r="E25" s="10"/>
      <c r="F25" s="10"/>
      <c r="G25" s="15"/>
      <c r="H25" s="30"/>
      <c r="I25" s="2"/>
    </row>
    <row r="26" spans="2:9" ht="12" customHeight="1" thickTop="1" x14ac:dyDescent="0.25">
      <c r="B26" s="12">
        <v>15</v>
      </c>
      <c r="C26" s="10"/>
      <c r="D26" s="14" t="s">
        <v>23</v>
      </c>
      <c r="E26" s="14"/>
      <c r="F26" s="10"/>
      <c r="G26" s="36">
        <f>AVERAGE(G12:G24)</f>
        <v>55241</v>
      </c>
      <c r="H26" s="35"/>
      <c r="I26" s="2"/>
    </row>
    <row r="27" spans="2:9" ht="12" customHeight="1" x14ac:dyDescent="0.25"/>
    <row r="28" spans="2:9" ht="12" customHeight="1" x14ac:dyDescent="0.25">
      <c r="F28" s="10" t="s">
        <v>75</v>
      </c>
    </row>
    <row r="29" spans="2:9" ht="12" customHeight="1" x14ac:dyDescent="0.25"/>
    <row r="30" spans="2:9" ht="12" customHeight="1" x14ac:dyDescent="0.25"/>
    <row r="31" spans="2:9" ht="12" customHeight="1" x14ac:dyDescent="0.25"/>
    <row r="32" spans="2:9" ht="12" customHeight="1" x14ac:dyDescent="0.25"/>
    <row r="33" ht="9.9499999999999993" customHeight="1" x14ac:dyDescent="0.25"/>
    <row r="34" ht="9.9499999999999993" customHeight="1" x14ac:dyDescent="0.25"/>
    <row r="35" ht="9.9499999999999993" customHeight="1" x14ac:dyDescent="0.25"/>
    <row r="36" ht="9.9499999999999993" customHeight="1" x14ac:dyDescent="0.25"/>
    <row r="37" ht="9.9499999999999993" customHeight="1" x14ac:dyDescent="0.25"/>
    <row r="38" ht="9.9499999999999993" customHeight="1" x14ac:dyDescent="0.25"/>
    <row r="39" ht="9.9499999999999993" customHeight="1" x14ac:dyDescent="0.25"/>
    <row r="40" ht="9.9499999999999993" customHeight="1" x14ac:dyDescent="0.25"/>
    <row r="41" ht="9.9499999999999993" customHeight="1" x14ac:dyDescent="0.25"/>
    <row r="42" ht="9.9499999999999993" customHeight="1" x14ac:dyDescent="0.25"/>
    <row r="43" ht="9.9499999999999993" customHeight="1" x14ac:dyDescent="0.25"/>
    <row r="44" ht="9.9499999999999993" customHeight="1" x14ac:dyDescent="0.25"/>
    <row r="45" ht="9.9499999999999993" customHeight="1" x14ac:dyDescent="0.25"/>
    <row r="46" ht="9.9499999999999993" customHeight="1" x14ac:dyDescent="0.25"/>
    <row r="47" ht="9.9499999999999993" customHeight="1" x14ac:dyDescent="0.25"/>
    <row r="48" ht="9.9499999999999993" customHeight="1" x14ac:dyDescent="0.25"/>
    <row r="49" ht="9.9499999999999993" customHeigh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9"/>
  <sheetViews>
    <sheetView topLeftCell="A3" zoomScale="110" zoomScaleNormal="110" workbookViewId="0">
      <selection activeCell="H3" sqref="H3"/>
    </sheetView>
  </sheetViews>
  <sheetFormatPr defaultColWidth="9.140625" defaultRowHeight="15" x14ac:dyDescent="0.25"/>
  <cols>
    <col min="1" max="1" width="7.28515625" customWidth="1"/>
    <col min="2" max="4" width="7.28515625" style="3" customWidth="1"/>
    <col min="5" max="5" width="3.5703125" style="3" customWidth="1"/>
    <col min="6" max="6" width="7.28515625" style="3" customWidth="1"/>
    <col min="7" max="7" width="13.140625" style="3" customWidth="1"/>
    <col min="8" max="8" width="14.140625" style="3" customWidth="1"/>
    <col min="9" max="12" width="7.28515625" style="3" customWidth="1"/>
    <col min="13" max="16384" width="9.140625" style="3"/>
  </cols>
  <sheetData>
    <row r="3" spans="1:9" ht="12.75" x14ac:dyDescent="0.2">
      <c r="A3" s="2"/>
      <c r="B3" s="7" t="s">
        <v>0</v>
      </c>
      <c r="C3" s="7"/>
      <c r="D3" s="7"/>
      <c r="E3" s="7"/>
      <c r="F3" s="7"/>
      <c r="G3" s="2"/>
      <c r="H3" s="64"/>
      <c r="I3" s="65"/>
    </row>
    <row r="4" spans="1:9" ht="12.75" x14ac:dyDescent="0.2">
      <c r="A4" s="2"/>
      <c r="B4" s="8">
        <f>Divisor!B4</f>
        <v>2015</v>
      </c>
      <c r="C4" s="7" t="s">
        <v>1</v>
      </c>
      <c r="D4" s="7"/>
      <c r="E4" s="7"/>
      <c r="F4" s="7"/>
      <c r="G4" s="2"/>
      <c r="H4" s="64" t="s">
        <v>97</v>
      </c>
      <c r="I4" s="65"/>
    </row>
    <row r="5" spans="1:9" ht="9.9499999999999993" customHeight="1" x14ac:dyDescent="0.25"/>
    <row r="6" spans="1:9" ht="12" customHeight="1" x14ac:dyDescent="0.25">
      <c r="B6" s="3" t="s">
        <v>0</v>
      </c>
    </row>
    <row r="7" spans="1:9" ht="12" customHeight="1" x14ac:dyDescent="0.2">
      <c r="A7" s="3"/>
      <c r="B7" s="6">
        <f>B4</f>
        <v>2015</v>
      </c>
      <c r="C7" s="3" t="s">
        <v>76</v>
      </c>
    </row>
    <row r="8" spans="1:9" ht="12" customHeight="1" x14ac:dyDescent="0.2">
      <c r="A8" s="3"/>
      <c r="B8" s="3" t="s">
        <v>3</v>
      </c>
      <c r="G8" s="3">
        <f>B4</f>
        <v>2015</v>
      </c>
    </row>
    <row r="9" spans="1:9" ht="12" customHeight="1" x14ac:dyDescent="0.25">
      <c r="H9" s="34"/>
    </row>
    <row r="10" spans="1:9" ht="12" customHeight="1" x14ac:dyDescent="0.25">
      <c r="F10" s="10"/>
      <c r="G10" s="12" t="s">
        <v>78</v>
      </c>
      <c r="H10" s="10"/>
    </row>
    <row r="11" spans="1:9" ht="12" customHeight="1" thickBot="1" x14ac:dyDescent="0.3">
      <c r="B11" s="9" t="s">
        <v>4</v>
      </c>
      <c r="C11" s="9"/>
      <c r="D11" s="9" t="s">
        <v>5</v>
      </c>
      <c r="E11" s="9"/>
      <c r="F11" s="9" t="s">
        <v>6</v>
      </c>
      <c r="G11" s="9" t="s">
        <v>77</v>
      </c>
      <c r="H11" s="9" t="s">
        <v>79</v>
      </c>
      <c r="I11" s="2"/>
    </row>
    <row r="12" spans="1:9" ht="12" customHeight="1" x14ac:dyDescent="0.25">
      <c r="B12" s="12">
        <v>1</v>
      </c>
      <c r="C12" s="10"/>
      <c r="D12" s="12" t="s">
        <v>19</v>
      </c>
      <c r="E12" s="12"/>
      <c r="F12" s="10">
        <v>2014</v>
      </c>
      <c r="G12" s="36">
        <v>20182848</v>
      </c>
      <c r="H12" s="36">
        <v>8325576.6500000004</v>
      </c>
      <c r="I12" s="2"/>
    </row>
    <row r="13" spans="1:9" ht="12" customHeight="1" x14ac:dyDescent="0.25">
      <c r="B13" s="12">
        <v>2</v>
      </c>
      <c r="C13" s="10"/>
      <c r="D13" s="12" t="s">
        <v>8</v>
      </c>
      <c r="E13" s="12"/>
      <c r="F13" s="10">
        <v>2015</v>
      </c>
      <c r="G13" s="36">
        <v>20183514.816666681</v>
      </c>
      <c r="H13" s="36">
        <v>8325576.6500000004</v>
      </c>
      <c r="I13" s="2"/>
    </row>
    <row r="14" spans="1:9" ht="12" customHeight="1" x14ac:dyDescent="0.25">
      <c r="B14" s="12">
        <v>3</v>
      </c>
      <c r="C14" s="10"/>
      <c r="D14" s="12" t="s">
        <v>10</v>
      </c>
      <c r="E14" s="12"/>
      <c r="F14" s="10">
        <f>F13</f>
        <v>2015</v>
      </c>
      <c r="G14" s="36">
        <v>20184181.483333349</v>
      </c>
      <c r="H14" s="36">
        <v>8325576.6500000004</v>
      </c>
      <c r="I14" s="2"/>
    </row>
    <row r="15" spans="1:9" ht="12" customHeight="1" x14ac:dyDescent="0.25">
      <c r="B15" s="12">
        <v>4</v>
      </c>
      <c r="C15" s="10"/>
      <c r="D15" s="12" t="s">
        <v>9</v>
      </c>
      <c r="E15" s="12"/>
      <c r="F15" s="10">
        <f t="shared" ref="F15:F24" si="0">F14</f>
        <v>2015</v>
      </c>
      <c r="G15" s="36">
        <v>20184848.150000017</v>
      </c>
      <c r="H15" s="36">
        <v>8325576.6500000004</v>
      </c>
      <c r="I15" s="2"/>
    </row>
    <row r="16" spans="1:9" ht="12" customHeight="1" x14ac:dyDescent="0.25">
      <c r="B16" s="12">
        <v>5</v>
      </c>
      <c r="C16" s="10"/>
      <c r="D16" s="12" t="s">
        <v>11</v>
      </c>
      <c r="E16" s="12"/>
      <c r="F16" s="10">
        <f t="shared" si="0"/>
        <v>2015</v>
      </c>
      <c r="G16" s="36">
        <v>20185514.816666685</v>
      </c>
      <c r="H16" s="36">
        <v>8325576.6500000004</v>
      </c>
      <c r="I16" s="2"/>
    </row>
    <row r="17" spans="2:9" ht="12" customHeight="1" x14ac:dyDescent="0.25">
      <c r="B17" s="12">
        <v>6</v>
      </c>
      <c r="C17" s="10"/>
      <c r="D17" s="12" t="s">
        <v>12</v>
      </c>
      <c r="E17" s="12"/>
      <c r="F17" s="10">
        <f t="shared" si="0"/>
        <v>2015</v>
      </c>
      <c r="G17" s="36">
        <v>20186181.483333353</v>
      </c>
      <c r="H17" s="36">
        <v>8325576.6500000004</v>
      </c>
      <c r="I17" s="2"/>
    </row>
    <row r="18" spans="2:9" ht="12" customHeight="1" x14ac:dyDescent="0.25">
      <c r="B18" s="12">
        <v>7</v>
      </c>
      <c r="C18" s="10"/>
      <c r="D18" s="12" t="s">
        <v>13</v>
      </c>
      <c r="E18" s="12"/>
      <c r="F18" s="10">
        <f t="shared" si="0"/>
        <v>2015</v>
      </c>
      <c r="G18" s="36">
        <v>20186848.150000021</v>
      </c>
      <c r="H18" s="36">
        <v>8325576.6500000004</v>
      </c>
      <c r="I18" s="2"/>
    </row>
    <row r="19" spans="2:9" ht="12" customHeight="1" x14ac:dyDescent="0.25">
      <c r="B19" s="12">
        <v>8</v>
      </c>
      <c r="C19" s="10"/>
      <c r="D19" s="12" t="s">
        <v>14</v>
      </c>
      <c r="E19" s="12"/>
      <c r="F19" s="10">
        <f t="shared" si="0"/>
        <v>2015</v>
      </c>
      <c r="G19" s="36">
        <v>20187514.816666689</v>
      </c>
      <c r="H19" s="36">
        <v>8325576.6500000004</v>
      </c>
      <c r="I19" s="2"/>
    </row>
    <row r="20" spans="2:9" ht="12" customHeight="1" x14ac:dyDescent="0.25">
      <c r="B20" s="12">
        <v>9</v>
      </c>
      <c r="C20" s="10"/>
      <c r="D20" s="12" t="s">
        <v>15</v>
      </c>
      <c r="E20" s="12"/>
      <c r="F20" s="10">
        <f t="shared" si="0"/>
        <v>2015</v>
      </c>
      <c r="G20" s="36">
        <v>20188181.483333357</v>
      </c>
      <c r="H20" s="36">
        <v>8325576.6500000004</v>
      </c>
      <c r="I20" s="2"/>
    </row>
    <row r="21" spans="2:9" ht="12" customHeight="1" x14ac:dyDescent="0.25">
      <c r="B21" s="12">
        <v>10</v>
      </c>
      <c r="C21" s="10"/>
      <c r="D21" s="12" t="s">
        <v>16</v>
      </c>
      <c r="E21" s="12"/>
      <c r="F21" s="10">
        <f t="shared" si="0"/>
        <v>2015</v>
      </c>
      <c r="G21" s="36">
        <v>20188848.150000025</v>
      </c>
      <c r="H21" s="36">
        <v>8325576.6500000004</v>
      </c>
      <c r="I21" s="2"/>
    </row>
    <row r="22" spans="2:9" ht="12" customHeight="1" x14ac:dyDescent="0.25">
      <c r="B22" s="12">
        <v>11</v>
      </c>
      <c r="C22" s="10"/>
      <c r="D22" s="12" t="s">
        <v>17</v>
      </c>
      <c r="E22" s="12"/>
      <c r="F22" s="10">
        <f t="shared" si="0"/>
        <v>2015</v>
      </c>
      <c r="G22" s="36">
        <v>20189514.816666692</v>
      </c>
      <c r="H22" s="36">
        <v>8325576.6500000004</v>
      </c>
      <c r="I22" s="2"/>
    </row>
    <row r="23" spans="2:9" ht="12" customHeight="1" x14ac:dyDescent="0.25">
      <c r="B23" s="12">
        <v>12</v>
      </c>
      <c r="C23" s="10"/>
      <c r="D23" s="12" t="s">
        <v>18</v>
      </c>
      <c r="E23" s="12"/>
      <c r="F23" s="10">
        <f t="shared" si="0"/>
        <v>2015</v>
      </c>
      <c r="G23" s="36">
        <v>20190181.48333336</v>
      </c>
      <c r="H23" s="36">
        <v>8325576.6500000004</v>
      </c>
      <c r="I23" s="2"/>
    </row>
    <row r="24" spans="2:9" ht="12" customHeight="1" x14ac:dyDescent="0.25">
      <c r="B24" s="12">
        <v>13</v>
      </c>
      <c r="C24" s="10"/>
      <c r="D24" s="12" t="s">
        <v>19</v>
      </c>
      <c r="E24" s="12"/>
      <c r="F24" s="10">
        <f t="shared" si="0"/>
        <v>2015</v>
      </c>
      <c r="G24" s="36">
        <v>20190848.150000028</v>
      </c>
      <c r="H24" s="36">
        <v>8325576.6500000004</v>
      </c>
      <c r="I24" s="2"/>
    </row>
    <row r="25" spans="2:9" ht="12" customHeight="1" thickBot="1" x14ac:dyDescent="0.3">
      <c r="B25" s="12">
        <v>14</v>
      </c>
      <c r="C25" s="10"/>
      <c r="D25" s="10"/>
      <c r="E25" s="10"/>
      <c r="F25" s="10"/>
      <c r="G25" s="15"/>
      <c r="H25" s="15"/>
      <c r="I25" s="2"/>
    </row>
    <row r="26" spans="2:9" ht="12" customHeight="1" thickTop="1" x14ac:dyDescent="0.25">
      <c r="B26" s="12">
        <v>15</v>
      </c>
      <c r="C26" s="10"/>
      <c r="D26" s="14" t="s">
        <v>23</v>
      </c>
      <c r="E26" s="14"/>
      <c r="F26" s="10"/>
      <c r="G26" s="36">
        <f>AVERAGE(G12:G24)</f>
        <v>20186848.138461556</v>
      </c>
      <c r="H26" s="36">
        <f>AVERAGE(H12:H24)</f>
        <v>8325576.6500000013</v>
      </c>
      <c r="I26" s="2"/>
    </row>
    <row r="27" spans="2:9" ht="12" customHeight="1" x14ac:dyDescent="0.25"/>
    <row r="28" spans="2:9" ht="12" customHeight="1" x14ac:dyDescent="0.25">
      <c r="D28" s="10" t="s">
        <v>80</v>
      </c>
      <c r="G28" s="12" t="s">
        <v>81</v>
      </c>
      <c r="H28" s="12" t="s">
        <v>82</v>
      </c>
    </row>
    <row r="29" spans="2:9" ht="12" customHeight="1" x14ac:dyDescent="0.25">
      <c r="G29" s="10"/>
      <c r="H29" s="10"/>
    </row>
    <row r="30" spans="2:9" ht="12" customHeight="1" x14ac:dyDescent="0.25">
      <c r="H30" s="36"/>
    </row>
    <row r="31" spans="2:9" ht="12" customHeight="1" x14ac:dyDescent="0.25">
      <c r="H31" s="36"/>
    </row>
    <row r="32" spans="2:9" ht="12" customHeight="1" x14ac:dyDescent="0.25">
      <c r="H32" s="36"/>
    </row>
    <row r="33" spans="8:8" ht="12" customHeight="1" x14ac:dyDescent="0.25">
      <c r="H33" s="36"/>
    </row>
    <row r="34" spans="8:8" ht="12" customHeight="1" x14ac:dyDescent="0.25"/>
    <row r="35" spans="8:8" ht="12" customHeight="1" x14ac:dyDescent="0.25"/>
    <row r="36" spans="8:8" ht="12" customHeight="1" x14ac:dyDescent="0.25"/>
    <row r="37" spans="8:8" ht="12" customHeight="1" x14ac:dyDescent="0.25"/>
    <row r="38" spans="8:8" ht="9.9499999999999993" customHeight="1" x14ac:dyDescent="0.25"/>
    <row r="39" spans="8:8" ht="9.9499999999999993" customHeight="1" x14ac:dyDescent="0.25"/>
    <row r="40" spans="8:8" ht="9.9499999999999993" customHeight="1" x14ac:dyDescent="0.25"/>
    <row r="41" spans="8:8" ht="9.9499999999999993" customHeight="1" x14ac:dyDescent="0.25"/>
    <row r="42" spans="8:8" ht="9.9499999999999993" customHeight="1" x14ac:dyDescent="0.25"/>
    <row r="43" spans="8:8" ht="9.9499999999999993" customHeight="1" x14ac:dyDescent="0.25"/>
    <row r="44" spans="8:8" ht="9.9499999999999993" customHeight="1" x14ac:dyDescent="0.25"/>
    <row r="45" spans="8:8" ht="9.9499999999999993" customHeight="1" x14ac:dyDescent="0.25"/>
    <row r="46" spans="8:8" ht="9.9499999999999993" customHeight="1" x14ac:dyDescent="0.25"/>
    <row r="47" spans="8:8" ht="9.9499999999999993" customHeight="1" x14ac:dyDescent="0.25"/>
    <row r="48" spans="8:8" ht="9.9499999999999993" customHeight="1" x14ac:dyDescent="0.25"/>
    <row r="49" ht="9.9499999999999993" customHeight="1" x14ac:dyDescent="0.25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49"/>
  <sheetViews>
    <sheetView topLeftCell="A3" zoomScale="110" zoomScaleNormal="110" workbookViewId="0">
      <selection activeCell="H3" sqref="H3"/>
    </sheetView>
  </sheetViews>
  <sheetFormatPr defaultColWidth="9.140625" defaultRowHeight="15" x14ac:dyDescent="0.25"/>
  <cols>
    <col min="1" max="1" width="7.28515625" customWidth="1"/>
    <col min="2" max="4" width="7.28515625" style="3" customWidth="1"/>
    <col min="5" max="5" width="3.5703125" style="3" customWidth="1"/>
    <col min="6" max="6" width="8.5703125" style="3" customWidth="1"/>
    <col min="7" max="7" width="13.140625" style="3" customWidth="1"/>
    <col min="8" max="8" width="14.140625" style="3" customWidth="1"/>
    <col min="9" max="9" width="7.28515625" style="3" customWidth="1"/>
    <col min="10" max="10" width="10" style="3" customWidth="1"/>
    <col min="11" max="11" width="11.28515625" style="3" customWidth="1"/>
    <col min="12" max="12" width="11.7109375" style="3" customWidth="1"/>
    <col min="13" max="13" width="13.140625" style="3" bestFit="1" customWidth="1"/>
    <col min="14" max="14" width="16" style="3" customWidth="1"/>
    <col min="15" max="16384" width="9.140625" style="3"/>
  </cols>
  <sheetData>
    <row r="3" spans="1:14" ht="12.75" x14ac:dyDescent="0.2">
      <c r="A3" s="2"/>
      <c r="B3" s="7" t="s">
        <v>0</v>
      </c>
      <c r="C3" s="7"/>
      <c r="D3" s="7"/>
      <c r="E3" s="7"/>
      <c r="F3" s="7"/>
      <c r="G3" s="2"/>
      <c r="H3" s="64"/>
      <c r="I3" s="65"/>
    </row>
    <row r="4" spans="1:14" ht="12.75" x14ac:dyDescent="0.2">
      <c r="A4" s="2"/>
      <c r="B4" s="8">
        <f>Divisor!B4</f>
        <v>2015</v>
      </c>
      <c r="C4" s="7" t="s">
        <v>1</v>
      </c>
      <c r="D4" s="7"/>
      <c r="E4" s="7"/>
      <c r="F4" s="7"/>
      <c r="G4" s="2"/>
      <c r="H4" s="64" t="s">
        <v>98</v>
      </c>
      <c r="I4" s="65"/>
    </row>
    <row r="5" spans="1:14" ht="9.9499999999999993" customHeight="1" x14ac:dyDescent="0.25"/>
    <row r="6" spans="1:14" ht="12" customHeight="1" x14ac:dyDescent="0.25">
      <c r="B6" s="3" t="s">
        <v>0</v>
      </c>
    </row>
    <row r="7" spans="1:14" ht="12" customHeight="1" x14ac:dyDescent="0.2">
      <c r="A7" s="3"/>
      <c r="B7" s="6">
        <f>B4</f>
        <v>2015</v>
      </c>
      <c r="C7" s="3" t="s">
        <v>84</v>
      </c>
    </row>
    <row r="8" spans="1:14" ht="12" customHeight="1" x14ac:dyDescent="0.2">
      <c r="A8" s="3"/>
      <c r="B8" s="3" t="s">
        <v>3</v>
      </c>
      <c r="G8" s="3">
        <f>B4</f>
        <v>2015</v>
      </c>
    </row>
    <row r="9" spans="1:14" ht="12" customHeight="1" x14ac:dyDescent="0.25">
      <c r="H9" s="34"/>
    </row>
    <row r="10" spans="1:14" ht="12" customHeight="1" x14ac:dyDescent="0.25">
      <c r="F10" s="10"/>
      <c r="G10" s="12" t="s">
        <v>85</v>
      </c>
      <c r="H10" s="12" t="s">
        <v>87</v>
      </c>
    </row>
    <row r="11" spans="1:14" ht="12" customHeight="1" thickBot="1" x14ac:dyDescent="0.3">
      <c r="B11" s="9" t="s">
        <v>4</v>
      </c>
      <c r="C11" s="9"/>
      <c r="D11" s="9" t="s">
        <v>5</v>
      </c>
      <c r="E11" s="9"/>
      <c r="F11" s="9" t="s">
        <v>6</v>
      </c>
      <c r="G11" s="9" t="s">
        <v>86</v>
      </c>
      <c r="H11" s="9" t="s">
        <v>88</v>
      </c>
      <c r="I11" s="2"/>
    </row>
    <row r="12" spans="1:14" ht="12" customHeight="1" x14ac:dyDescent="0.25">
      <c r="B12" s="12">
        <v>1</v>
      </c>
      <c r="C12" s="10"/>
      <c r="D12" s="12" t="s">
        <v>19</v>
      </c>
      <c r="E12" s="12"/>
      <c r="F12" s="10">
        <v>2014</v>
      </c>
      <c r="G12" s="55">
        <f>865601978+45429972</f>
        <v>911031950</v>
      </c>
      <c r="H12" s="36">
        <v>232922994</v>
      </c>
      <c r="I12" s="2"/>
      <c r="N12" s="52"/>
    </row>
    <row r="13" spans="1:14" ht="12" customHeight="1" x14ac:dyDescent="0.25">
      <c r="B13" s="12">
        <v>2</v>
      </c>
      <c r="C13" s="10"/>
      <c r="D13" s="12" t="s">
        <v>8</v>
      </c>
      <c r="E13" s="12"/>
      <c r="F13" s="10">
        <v>2015</v>
      </c>
      <c r="G13" s="55">
        <v>915601978.33410466</v>
      </c>
      <c r="H13" s="36">
        <v>238275168.62819552</v>
      </c>
      <c r="I13" s="2"/>
      <c r="K13" s="52"/>
      <c r="L13" s="52"/>
      <c r="M13" s="52"/>
      <c r="N13" s="52"/>
    </row>
    <row r="14" spans="1:14" ht="12" customHeight="1" x14ac:dyDescent="0.25">
      <c r="B14" s="12">
        <v>3</v>
      </c>
      <c r="C14" s="10"/>
      <c r="D14" s="12" t="s">
        <v>10</v>
      </c>
      <c r="E14" s="12"/>
      <c r="F14" s="10">
        <f>F13</f>
        <v>2015</v>
      </c>
      <c r="G14" s="55">
        <v>915601978.33410466</v>
      </c>
      <c r="H14" s="36">
        <v>241643492.332605</v>
      </c>
      <c r="I14" s="2"/>
      <c r="K14" s="52"/>
      <c r="L14" s="52"/>
      <c r="M14" s="52"/>
      <c r="N14" s="52"/>
    </row>
    <row r="15" spans="1:14" ht="12" customHeight="1" x14ac:dyDescent="0.25">
      <c r="B15" s="12">
        <v>4</v>
      </c>
      <c r="C15" s="10"/>
      <c r="D15" s="12" t="s">
        <v>9</v>
      </c>
      <c r="E15" s="12"/>
      <c r="F15" s="10">
        <f t="shared" ref="F15:F24" si="0">F14</f>
        <v>2015</v>
      </c>
      <c r="G15" s="55">
        <v>915601978.33410466</v>
      </c>
      <c r="H15" s="36">
        <v>245392662.65193567</v>
      </c>
      <c r="I15" s="2"/>
      <c r="K15" s="52"/>
      <c r="L15" s="52"/>
      <c r="M15" s="52"/>
      <c r="N15" s="52"/>
    </row>
    <row r="16" spans="1:14" ht="12" customHeight="1" x14ac:dyDescent="0.25">
      <c r="B16" s="12">
        <v>5</v>
      </c>
      <c r="C16" s="10"/>
      <c r="D16" s="12" t="s">
        <v>11</v>
      </c>
      <c r="E16" s="12"/>
      <c r="F16" s="10">
        <f t="shared" si="0"/>
        <v>2015</v>
      </c>
      <c r="G16" s="55">
        <v>915601978.33410466</v>
      </c>
      <c r="H16" s="36">
        <v>243344791.3697291</v>
      </c>
      <c r="I16" s="2"/>
      <c r="K16" s="52"/>
      <c r="L16" s="52"/>
      <c r="M16" s="52"/>
      <c r="N16" s="52"/>
    </row>
    <row r="17" spans="2:14" ht="12" customHeight="1" x14ac:dyDescent="0.25">
      <c r="B17" s="12">
        <v>6</v>
      </c>
      <c r="C17" s="10"/>
      <c r="D17" s="12" t="s">
        <v>12</v>
      </c>
      <c r="E17" s="12"/>
      <c r="F17" s="10">
        <f t="shared" si="0"/>
        <v>2015</v>
      </c>
      <c r="G17" s="55">
        <v>915601978.33410466</v>
      </c>
      <c r="H17" s="36">
        <v>241142730.92038542</v>
      </c>
      <c r="I17" s="2"/>
      <c r="K17" s="52"/>
      <c r="L17" s="52"/>
      <c r="M17" s="52"/>
      <c r="N17" s="52"/>
    </row>
    <row r="18" spans="2:14" ht="12" customHeight="1" x14ac:dyDescent="0.25">
      <c r="B18" s="12">
        <v>7</v>
      </c>
      <c r="C18" s="10"/>
      <c r="D18" s="12" t="s">
        <v>13</v>
      </c>
      <c r="E18" s="12"/>
      <c r="F18" s="10">
        <f t="shared" si="0"/>
        <v>2015</v>
      </c>
      <c r="G18" s="55">
        <v>915601978.33410466</v>
      </c>
      <c r="H18" s="36">
        <v>240341556.86234504</v>
      </c>
      <c r="I18" s="2"/>
      <c r="K18" s="52"/>
      <c r="L18" s="52"/>
      <c r="M18" s="52"/>
      <c r="N18" s="52"/>
    </row>
    <row r="19" spans="2:14" ht="12" customHeight="1" x14ac:dyDescent="0.25">
      <c r="B19" s="12">
        <v>8</v>
      </c>
      <c r="C19" s="10"/>
      <c r="D19" s="12" t="s">
        <v>14</v>
      </c>
      <c r="E19" s="12"/>
      <c r="F19" s="10">
        <f t="shared" si="0"/>
        <v>2015</v>
      </c>
      <c r="G19" s="55">
        <v>960601978.33410466</v>
      </c>
      <c r="H19" s="36">
        <v>244063954.69994587</v>
      </c>
      <c r="I19" s="2"/>
      <c r="K19" s="52"/>
      <c r="L19" s="52"/>
      <c r="M19" s="52"/>
      <c r="N19" s="52"/>
    </row>
    <row r="20" spans="2:14" ht="12" customHeight="1" x14ac:dyDescent="0.25">
      <c r="B20" s="12">
        <v>9</v>
      </c>
      <c r="C20" s="10"/>
      <c r="D20" s="12" t="s">
        <v>15</v>
      </c>
      <c r="E20" s="12"/>
      <c r="F20" s="10">
        <f t="shared" si="0"/>
        <v>2015</v>
      </c>
      <c r="G20" s="55">
        <v>960601978.33410466</v>
      </c>
      <c r="H20" s="36">
        <v>246349207.49511698</v>
      </c>
      <c r="I20" s="2"/>
      <c r="K20" s="52"/>
      <c r="L20" s="52"/>
      <c r="M20" s="52"/>
      <c r="N20" s="52"/>
    </row>
    <row r="21" spans="2:14" ht="12" customHeight="1" x14ac:dyDescent="0.25">
      <c r="B21" s="12">
        <v>10</v>
      </c>
      <c r="C21" s="10"/>
      <c r="D21" s="12" t="s">
        <v>16</v>
      </c>
      <c r="E21" s="12"/>
      <c r="F21" s="10">
        <f t="shared" si="0"/>
        <v>2015</v>
      </c>
      <c r="G21" s="55">
        <v>960601978.33410466</v>
      </c>
      <c r="H21" s="36">
        <v>245785216.35221407</v>
      </c>
      <c r="I21" s="2"/>
      <c r="K21" s="52"/>
      <c r="L21" s="52"/>
      <c r="M21" s="52"/>
      <c r="N21" s="52"/>
    </row>
    <row r="22" spans="2:14" ht="12" customHeight="1" x14ac:dyDescent="0.25">
      <c r="B22" s="12">
        <v>11</v>
      </c>
      <c r="C22" s="10"/>
      <c r="D22" s="12" t="s">
        <v>17</v>
      </c>
      <c r="E22" s="12"/>
      <c r="F22" s="10">
        <f t="shared" si="0"/>
        <v>2015</v>
      </c>
      <c r="G22" s="55">
        <v>960601978.33410466</v>
      </c>
      <c r="H22" s="36">
        <v>242776629.93684319</v>
      </c>
      <c r="I22" s="2"/>
      <c r="K22" s="52"/>
      <c r="L22" s="52"/>
      <c r="M22" s="52"/>
      <c r="N22" s="52"/>
    </row>
    <row r="23" spans="2:14" ht="12" customHeight="1" x14ac:dyDescent="0.25">
      <c r="B23" s="12">
        <v>12</v>
      </c>
      <c r="C23" s="10"/>
      <c r="D23" s="12" t="s">
        <v>18</v>
      </c>
      <c r="E23" s="12"/>
      <c r="F23" s="10">
        <f t="shared" si="0"/>
        <v>2015</v>
      </c>
      <c r="G23" s="55">
        <v>960601978.33410466</v>
      </c>
      <c r="H23" s="36">
        <v>243603053.33605683</v>
      </c>
      <c r="I23" s="2"/>
      <c r="K23" s="52"/>
      <c r="L23" s="52"/>
      <c r="M23" s="52"/>
      <c r="N23" s="52"/>
    </row>
    <row r="24" spans="2:14" ht="12" customHeight="1" x14ac:dyDescent="0.25">
      <c r="B24" s="12">
        <v>13</v>
      </c>
      <c r="C24" s="10"/>
      <c r="D24" s="12" t="s">
        <v>19</v>
      </c>
      <c r="E24" s="12"/>
      <c r="F24" s="10">
        <f t="shared" si="0"/>
        <v>2015</v>
      </c>
      <c r="G24" s="55">
        <f>911981695.691542+47350559</f>
        <v>959332254.69154203</v>
      </c>
      <c r="H24" s="36">
        <v>249683099.07085887</v>
      </c>
      <c r="I24" s="2"/>
      <c r="K24" s="52"/>
      <c r="L24" s="52"/>
      <c r="M24" s="52"/>
      <c r="N24" s="52"/>
    </row>
    <row r="25" spans="2:14" ht="12" customHeight="1" thickBot="1" x14ac:dyDescent="0.3">
      <c r="B25" s="12">
        <v>14</v>
      </c>
      <c r="C25" s="10"/>
      <c r="D25" s="10"/>
      <c r="E25" s="10"/>
      <c r="F25" s="10"/>
      <c r="G25" s="15"/>
      <c r="H25" s="15"/>
      <c r="I25" s="2"/>
    </row>
    <row r="26" spans="2:14" ht="12" customHeight="1" thickTop="1" x14ac:dyDescent="0.25">
      <c r="B26" s="12">
        <v>15</v>
      </c>
      <c r="C26" s="10"/>
      <c r="D26" s="14" t="s">
        <v>23</v>
      </c>
      <c r="E26" s="14"/>
      <c r="F26" s="10"/>
      <c r="G26" s="36">
        <f>AVERAGE(G12:G24)</f>
        <v>935921997.41282248</v>
      </c>
      <c r="H26" s="36">
        <f>AVERAGE(H12:H24)</f>
        <v>242717273.66586396</v>
      </c>
      <c r="I26" s="2"/>
    </row>
    <row r="27" spans="2:14" ht="12" customHeight="1" x14ac:dyDescent="0.25"/>
    <row r="28" spans="2:14" ht="12" customHeight="1" x14ac:dyDescent="0.25">
      <c r="D28" s="10" t="s">
        <v>89</v>
      </c>
      <c r="G28" s="12" t="s">
        <v>90</v>
      </c>
      <c r="H28" s="12" t="s">
        <v>91</v>
      </c>
    </row>
    <row r="29" spans="2:14" ht="12" customHeight="1" x14ac:dyDescent="0.25">
      <c r="G29" s="10"/>
      <c r="H29" s="10"/>
    </row>
    <row r="30" spans="2:14" ht="12" customHeight="1" x14ac:dyDescent="0.25"/>
    <row r="31" spans="2:14" ht="12" customHeight="1" x14ac:dyDescent="0.25"/>
    <row r="32" spans="2:14" ht="12" customHeight="1" x14ac:dyDescent="0.25"/>
    <row r="33" ht="12" customHeight="1" x14ac:dyDescent="0.25"/>
    <row r="34" ht="9.9499999999999993" customHeight="1" x14ac:dyDescent="0.25"/>
    <row r="35" ht="9.9499999999999993" customHeight="1" x14ac:dyDescent="0.25"/>
    <row r="36" ht="9.9499999999999993" customHeight="1" x14ac:dyDescent="0.25"/>
    <row r="37" ht="9.9499999999999993" customHeight="1" x14ac:dyDescent="0.25"/>
    <row r="38" ht="9.9499999999999993" customHeight="1" x14ac:dyDescent="0.25"/>
    <row r="39" ht="9.9499999999999993" customHeight="1" x14ac:dyDescent="0.25"/>
    <row r="40" ht="9.9499999999999993" customHeight="1" x14ac:dyDescent="0.25"/>
    <row r="41" ht="9.9499999999999993" customHeight="1" x14ac:dyDescent="0.25"/>
    <row r="42" ht="9.9499999999999993" customHeight="1" x14ac:dyDescent="0.25"/>
    <row r="43" ht="9.9499999999999993" customHeight="1" x14ac:dyDescent="0.25"/>
    <row r="44" ht="9.9499999999999993" customHeight="1" x14ac:dyDescent="0.25"/>
    <row r="45" ht="9.9499999999999993" customHeight="1" x14ac:dyDescent="0.25"/>
    <row r="46" ht="9.9499999999999993" customHeight="1" x14ac:dyDescent="0.25"/>
    <row r="47" ht="9.9499999999999993" customHeight="1" x14ac:dyDescent="0.25"/>
    <row r="48" ht="9.9499999999999993" customHeight="1" x14ac:dyDescent="0.25"/>
    <row r="49" ht="9.9499999999999993" customHeight="1" x14ac:dyDescent="0.25"/>
  </sheetData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9"/>
  <sheetViews>
    <sheetView workbookViewId="0">
      <selection activeCell="H3" sqref="H3"/>
    </sheetView>
  </sheetViews>
  <sheetFormatPr defaultColWidth="9.140625" defaultRowHeight="15" x14ac:dyDescent="0.25"/>
  <cols>
    <col min="1" max="1" width="5" customWidth="1"/>
    <col min="2" max="4" width="7.28515625" style="3" customWidth="1"/>
    <col min="5" max="5" width="3.5703125" style="3" customWidth="1"/>
    <col min="6" max="6" width="8.5703125" style="3" customWidth="1"/>
    <col min="7" max="7" width="13.140625" style="3" customWidth="1"/>
    <col min="8" max="8" width="12.85546875" style="3" customWidth="1"/>
    <col min="9" max="9" width="4.28515625" style="3" customWidth="1"/>
    <col min="10" max="10" width="11.7109375" style="3" customWidth="1"/>
    <col min="11" max="11" width="12.42578125" style="3" customWidth="1"/>
    <col min="12" max="12" width="11" style="3" bestFit="1" customWidth="1"/>
    <col min="13" max="16384" width="9.140625" style="3"/>
  </cols>
  <sheetData>
    <row r="3" spans="1:11" ht="12.75" x14ac:dyDescent="0.2">
      <c r="A3" s="2"/>
      <c r="B3" s="7" t="s">
        <v>0</v>
      </c>
      <c r="C3" s="7"/>
      <c r="D3" s="7"/>
      <c r="E3" s="7"/>
      <c r="F3" s="7"/>
      <c r="G3" s="2"/>
      <c r="H3" s="64"/>
      <c r="I3" s="65"/>
    </row>
    <row r="4" spans="1:11" ht="12.75" x14ac:dyDescent="0.2">
      <c r="A4" s="2"/>
      <c r="B4" s="8">
        <f>Divisor!B4</f>
        <v>2015</v>
      </c>
      <c r="C4" s="7" t="s">
        <v>1</v>
      </c>
      <c r="D4" s="7"/>
      <c r="E4" s="7"/>
      <c r="F4" s="7"/>
      <c r="G4" s="2"/>
      <c r="H4" s="64" t="s">
        <v>118</v>
      </c>
      <c r="I4" s="65"/>
    </row>
    <row r="5" spans="1:11" ht="9.9499999999999993" customHeight="1" x14ac:dyDescent="0.25"/>
    <row r="6" spans="1:11" ht="12" customHeight="1" x14ac:dyDescent="0.25">
      <c r="B6" s="3" t="s">
        <v>0</v>
      </c>
    </row>
    <row r="7" spans="1:11" ht="12" customHeight="1" x14ac:dyDescent="0.2">
      <c r="A7" s="3"/>
      <c r="B7" s="6">
        <f>B4</f>
        <v>2015</v>
      </c>
      <c r="C7" s="3" t="s">
        <v>99</v>
      </c>
    </row>
    <row r="8" spans="1:11" ht="12" customHeight="1" x14ac:dyDescent="0.2">
      <c r="A8" s="3"/>
      <c r="B8" s="3" t="s">
        <v>3</v>
      </c>
      <c r="G8" s="3">
        <f>B4</f>
        <v>2015</v>
      </c>
    </row>
    <row r="9" spans="1:11" ht="12" customHeight="1" x14ac:dyDescent="0.25">
      <c r="H9" s="34"/>
    </row>
    <row r="10" spans="1:11" ht="12" customHeight="1" x14ac:dyDescent="0.25">
      <c r="F10" s="10"/>
      <c r="G10" s="12"/>
      <c r="H10" s="12"/>
    </row>
    <row r="11" spans="1:11" ht="12" customHeight="1" thickBot="1" x14ac:dyDescent="0.3">
      <c r="C11" s="40"/>
      <c r="D11" s="42" t="s">
        <v>100</v>
      </c>
      <c r="E11" s="43"/>
      <c r="F11" s="43"/>
      <c r="G11" s="9"/>
      <c r="H11" s="9" t="s">
        <v>101</v>
      </c>
      <c r="I11" s="2"/>
      <c r="J11" s="6"/>
      <c r="K11" s="6"/>
    </row>
    <row r="12" spans="1:11" ht="12" customHeight="1" thickBot="1" x14ac:dyDescent="0.3">
      <c r="B12" s="9" t="s">
        <v>4</v>
      </c>
      <c r="C12" s="10" t="s">
        <v>102</v>
      </c>
      <c r="E12" s="12"/>
      <c r="F12" s="10"/>
      <c r="G12" s="36"/>
      <c r="H12" s="36"/>
      <c r="I12" s="2"/>
    </row>
    <row r="13" spans="1:11" ht="12" customHeight="1" x14ac:dyDescent="0.25">
      <c r="B13" s="12">
        <v>1</v>
      </c>
      <c r="C13" s="10">
        <v>560</v>
      </c>
      <c r="D13" s="41" t="s">
        <v>103</v>
      </c>
      <c r="E13" s="12"/>
      <c r="F13" s="10"/>
      <c r="G13" s="36"/>
      <c r="H13" s="36">
        <f>441787+1615691+197664</f>
        <v>2255142</v>
      </c>
      <c r="I13" s="2"/>
      <c r="J13" s="36"/>
      <c r="K13" s="36"/>
    </row>
    <row r="14" spans="1:11" ht="12" customHeight="1" x14ac:dyDescent="0.25">
      <c r="B14" s="12">
        <v>2</v>
      </c>
      <c r="C14" s="10">
        <v>561</v>
      </c>
      <c r="D14" s="41" t="s">
        <v>104</v>
      </c>
      <c r="E14" s="12"/>
      <c r="F14" s="10"/>
      <c r="G14" s="36"/>
      <c r="H14" s="36">
        <v>1610718</v>
      </c>
      <c r="I14" s="2"/>
      <c r="J14" s="36"/>
      <c r="K14" s="36"/>
    </row>
    <row r="15" spans="1:11" ht="12" customHeight="1" x14ac:dyDescent="0.25">
      <c r="B15" s="12">
        <v>3</v>
      </c>
      <c r="C15" s="10">
        <v>562</v>
      </c>
      <c r="D15" s="41" t="s">
        <v>105</v>
      </c>
      <c r="E15" s="12"/>
      <c r="F15" s="10"/>
      <c r="G15" s="36"/>
      <c r="H15" s="36">
        <v>0</v>
      </c>
      <c r="I15" s="2"/>
      <c r="J15" s="36"/>
      <c r="K15" s="36"/>
    </row>
    <row r="16" spans="1:11" ht="12" customHeight="1" x14ac:dyDescent="0.25">
      <c r="B16" s="12">
        <v>4</v>
      </c>
      <c r="C16" s="10">
        <v>563</v>
      </c>
      <c r="D16" s="41" t="s">
        <v>106</v>
      </c>
      <c r="E16" s="12"/>
      <c r="F16" s="10"/>
      <c r="G16" s="36"/>
      <c r="H16" s="36">
        <v>605316</v>
      </c>
      <c r="I16" s="2"/>
      <c r="J16" s="36"/>
      <c r="K16" s="36"/>
    </row>
    <row r="17" spans="2:12" ht="12" customHeight="1" x14ac:dyDescent="0.25">
      <c r="B17" s="12">
        <v>5</v>
      </c>
      <c r="C17" s="10">
        <v>564</v>
      </c>
      <c r="D17" s="41" t="s">
        <v>107</v>
      </c>
      <c r="E17" s="12"/>
      <c r="F17" s="10"/>
      <c r="G17" s="36"/>
      <c r="H17" s="36">
        <v>0</v>
      </c>
      <c r="I17" s="2"/>
      <c r="J17" s="36"/>
      <c r="K17" s="36"/>
    </row>
    <row r="18" spans="2:12" ht="12" customHeight="1" x14ac:dyDescent="0.25">
      <c r="B18" s="12">
        <v>6</v>
      </c>
      <c r="C18" s="10">
        <v>565</v>
      </c>
      <c r="D18" s="41" t="s">
        <v>108</v>
      </c>
      <c r="E18" s="12"/>
      <c r="F18" s="10"/>
      <c r="G18" s="36"/>
      <c r="H18" s="36">
        <v>20139000</v>
      </c>
      <c r="I18" s="2"/>
      <c r="J18" s="36"/>
      <c r="K18" s="36"/>
      <c r="L18" s="36"/>
    </row>
    <row r="19" spans="2:12" ht="12" customHeight="1" x14ac:dyDescent="0.25">
      <c r="B19" s="12">
        <v>7</v>
      </c>
      <c r="C19" s="10">
        <v>566</v>
      </c>
      <c r="D19" s="41" t="s">
        <v>109</v>
      </c>
      <c r="E19" s="12"/>
      <c r="F19" s="10"/>
      <c r="G19" s="36"/>
      <c r="H19" s="36">
        <f>8452014+51082+1200-1200000-500000</f>
        <v>6804296</v>
      </c>
      <c r="I19" s="2"/>
      <c r="J19" s="36"/>
      <c r="K19" s="36"/>
    </row>
    <row r="20" spans="2:12" ht="12" customHeight="1" x14ac:dyDescent="0.25">
      <c r="B20" s="12">
        <v>8</v>
      </c>
      <c r="C20" s="10">
        <v>567</v>
      </c>
      <c r="D20" s="41" t="s">
        <v>110</v>
      </c>
      <c r="E20" s="12"/>
      <c r="F20" s="10"/>
      <c r="G20" s="36"/>
      <c r="H20" s="36">
        <v>888000</v>
      </c>
      <c r="I20" s="2"/>
      <c r="J20" s="36"/>
      <c r="K20" s="36"/>
    </row>
    <row r="21" spans="2:12" ht="12" customHeight="1" x14ac:dyDescent="0.25">
      <c r="B21" s="12">
        <v>9</v>
      </c>
      <c r="C21" s="10" t="s">
        <v>111</v>
      </c>
      <c r="D21" s="12"/>
      <c r="E21" s="12"/>
      <c r="F21" s="10"/>
      <c r="G21" s="36"/>
      <c r="H21" s="36"/>
      <c r="I21" s="2"/>
      <c r="J21" s="36"/>
      <c r="K21" s="36"/>
    </row>
    <row r="22" spans="2:12" ht="12" customHeight="1" x14ac:dyDescent="0.25">
      <c r="B22" s="12">
        <v>10</v>
      </c>
      <c r="C22" s="10">
        <v>568</v>
      </c>
      <c r="D22" s="41" t="s">
        <v>103</v>
      </c>
      <c r="E22" s="12"/>
      <c r="F22" s="10"/>
      <c r="G22" s="36"/>
      <c r="H22" s="36">
        <v>0</v>
      </c>
      <c r="I22" s="2"/>
      <c r="J22" s="36"/>
      <c r="K22" s="36"/>
    </row>
    <row r="23" spans="2:12" ht="12" customHeight="1" x14ac:dyDescent="0.25">
      <c r="B23" s="12">
        <v>11</v>
      </c>
      <c r="C23" s="10">
        <v>569</v>
      </c>
      <c r="D23" s="41" t="s">
        <v>113</v>
      </c>
      <c r="E23" s="12"/>
      <c r="F23" s="10"/>
      <c r="G23" s="36"/>
      <c r="H23" s="36">
        <v>0</v>
      </c>
      <c r="I23" s="2"/>
      <c r="J23" s="36"/>
      <c r="K23" s="36"/>
    </row>
    <row r="24" spans="2:12" ht="12" customHeight="1" x14ac:dyDescent="0.25">
      <c r="B24" s="12">
        <v>12</v>
      </c>
      <c r="C24" s="10">
        <v>570</v>
      </c>
      <c r="D24" s="41" t="s">
        <v>112</v>
      </c>
      <c r="E24" s="12"/>
      <c r="F24" s="10"/>
      <c r="G24" s="36"/>
      <c r="H24" s="16">
        <f>422361+603061+120866+404387</f>
        <v>1550675</v>
      </c>
      <c r="I24" s="2"/>
      <c r="J24" s="36"/>
      <c r="K24" s="16"/>
    </row>
    <row r="25" spans="2:12" ht="12" customHeight="1" x14ac:dyDescent="0.25">
      <c r="B25" s="12">
        <v>13</v>
      </c>
      <c r="C25" s="10">
        <v>571</v>
      </c>
      <c r="D25" s="41" t="s">
        <v>114</v>
      </c>
      <c r="E25" s="10"/>
      <c r="F25" s="10"/>
      <c r="H25" s="36">
        <f>5878472+104500-1000000-2</f>
        <v>4982970</v>
      </c>
      <c r="I25" s="2"/>
      <c r="J25" s="36"/>
      <c r="K25" s="16"/>
    </row>
    <row r="26" spans="2:12" ht="12" customHeight="1" x14ac:dyDescent="0.25">
      <c r="B26" s="12">
        <v>14</v>
      </c>
      <c r="C26" s="10">
        <v>572</v>
      </c>
      <c r="D26" s="41" t="s">
        <v>115</v>
      </c>
      <c r="E26" s="14"/>
      <c r="F26" s="10"/>
      <c r="G26" s="36"/>
      <c r="H26" s="36">
        <v>0</v>
      </c>
      <c r="I26" s="2"/>
      <c r="J26" s="36"/>
    </row>
    <row r="27" spans="2:12" ht="12" customHeight="1" thickBot="1" x14ac:dyDescent="0.3">
      <c r="B27" s="12">
        <v>15</v>
      </c>
      <c r="C27" s="10">
        <v>573</v>
      </c>
      <c r="D27" s="41" t="s">
        <v>116</v>
      </c>
      <c r="H27" s="44">
        <v>0</v>
      </c>
    </row>
    <row r="28" spans="2:12" ht="12" customHeight="1" thickTop="1" x14ac:dyDescent="0.25">
      <c r="B28" s="12">
        <v>16</v>
      </c>
      <c r="D28" s="10"/>
      <c r="G28" s="12"/>
      <c r="H28" s="45">
        <f>SUM(H13:H27)</f>
        <v>38836117</v>
      </c>
      <c r="J28" s="36"/>
      <c r="K28" s="36"/>
      <c r="L28" s="52"/>
    </row>
    <row r="29" spans="2:12" ht="12" customHeight="1" x14ac:dyDescent="0.25">
      <c r="G29" s="10"/>
      <c r="H29" s="10"/>
      <c r="J29" s="36"/>
    </row>
    <row r="30" spans="2:12" ht="12" customHeight="1" x14ac:dyDescent="0.25">
      <c r="G30" s="30"/>
      <c r="H30" s="30"/>
    </row>
    <row r="31" spans="2:12" ht="12" customHeight="1" x14ac:dyDescent="0.25">
      <c r="H31" s="61"/>
      <c r="K31" s="36"/>
    </row>
    <row r="32" spans="2:12" ht="12" customHeight="1" x14ac:dyDescent="0.25">
      <c r="K32" s="36"/>
    </row>
    <row r="33" spans="8:11" ht="12" customHeight="1" x14ac:dyDescent="0.25">
      <c r="H33" s="36"/>
      <c r="K33" s="36"/>
    </row>
    <row r="34" spans="8:11" ht="12" customHeight="1" x14ac:dyDescent="0.25">
      <c r="H34" s="36"/>
      <c r="K34" s="36"/>
    </row>
    <row r="35" spans="8:11" ht="12" customHeight="1" x14ac:dyDescent="0.25"/>
    <row r="36" spans="8:11" ht="9.9499999999999993" customHeight="1" x14ac:dyDescent="0.25"/>
    <row r="37" spans="8:11" ht="9.9499999999999993" customHeight="1" x14ac:dyDescent="0.25"/>
    <row r="38" spans="8:11" ht="9.9499999999999993" customHeight="1" x14ac:dyDescent="0.25"/>
    <row r="39" spans="8:11" ht="9.9499999999999993" customHeight="1" x14ac:dyDescent="0.25"/>
    <row r="40" spans="8:11" ht="9.9499999999999993" customHeight="1" x14ac:dyDescent="0.25"/>
    <row r="41" spans="8:11" ht="9.9499999999999993" customHeight="1" x14ac:dyDescent="0.25"/>
    <row r="42" spans="8:11" ht="9.9499999999999993" customHeight="1" x14ac:dyDescent="0.25"/>
    <row r="43" spans="8:11" ht="9.9499999999999993" customHeight="1" x14ac:dyDescent="0.25"/>
    <row r="44" spans="8:11" ht="9.9499999999999993" customHeight="1" x14ac:dyDescent="0.25"/>
    <row r="45" spans="8:11" ht="9.9499999999999993" customHeight="1" x14ac:dyDescent="0.25"/>
    <row r="46" spans="8:11" ht="9.9499999999999993" customHeight="1" x14ac:dyDescent="0.25"/>
    <row r="47" spans="8:11" ht="9.9499999999999993" customHeight="1" x14ac:dyDescent="0.25"/>
    <row r="48" spans="8:11" ht="9.9499999999999993" customHeight="1" x14ac:dyDescent="0.25"/>
    <row r="49" ht="9.9499999999999993" customHeight="1" x14ac:dyDescent="0.25"/>
  </sheetData>
  <pageMargins left="0.7" right="0.7" top="0.75" bottom="0.75" header="0.3" footer="0.3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49"/>
  <sheetViews>
    <sheetView tabSelected="1" view="pageBreakPreview" topLeftCell="A3" zoomScale="110" zoomScaleNormal="100" zoomScaleSheetLayoutView="110" workbookViewId="0">
      <selection activeCell="P28" sqref="P28"/>
    </sheetView>
  </sheetViews>
  <sheetFormatPr defaultColWidth="9.140625" defaultRowHeight="15" x14ac:dyDescent="0.25"/>
  <cols>
    <col min="1" max="1" width="5.28515625" customWidth="1"/>
    <col min="2" max="4" width="7.28515625" style="3" customWidth="1"/>
    <col min="5" max="5" width="3.5703125" style="3" customWidth="1"/>
    <col min="6" max="6" width="8.5703125" style="3" customWidth="1"/>
    <col min="7" max="7" width="30.140625" style="3" customWidth="1"/>
    <col min="8" max="8" width="6.7109375" style="3" customWidth="1"/>
    <col min="9" max="9" width="12.28515625" style="3" customWidth="1"/>
    <col min="10" max="10" width="3.42578125" style="3" customWidth="1"/>
    <col min="11" max="13" width="7.28515625" style="3" customWidth="1"/>
    <col min="14" max="14" width="9.140625" style="3"/>
    <col min="15" max="15" width="11.28515625" style="3" customWidth="1"/>
    <col min="16" max="16" width="12" style="3" customWidth="1"/>
    <col min="17" max="16384" width="9.140625" style="3"/>
  </cols>
  <sheetData>
    <row r="3" spans="1:14" ht="12.75" x14ac:dyDescent="0.2">
      <c r="A3" s="2"/>
      <c r="B3" s="7" t="s">
        <v>0</v>
      </c>
      <c r="C3" s="7"/>
      <c r="D3" s="7"/>
      <c r="E3" s="7"/>
      <c r="F3" s="7"/>
      <c r="G3" s="2"/>
      <c r="H3" s="64"/>
      <c r="I3" s="65"/>
      <c r="J3" s="65"/>
    </row>
    <row r="4" spans="1:14" ht="12.75" x14ac:dyDescent="0.2">
      <c r="A4" s="2"/>
      <c r="B4" s="8">
        <f>Divisor!B4</f>
        <v>2015</v>
      </c>
      <c r="C4" s="7" t="s">
        <v>1</v>
      </c>
      <c r="D4" s="7"/>
      <c r="E4" s="7"/>
      <c r="F4" s="7"/>
      <c r="G4" s="2"/>
      <c r="H4" s="64" t="s">
        <v>119</v>
      </c>
      <c r="I4" s="65"/>
      <c r="J4" s="65"/>
    </row>
    <row r="5" spans="1:14" ht="9.9499999999999993" customHeight="1" x14ac:dyDescent="0.25"/>
    <row r="6" spans="1:14" ht="12" customHeight="1" x14ac:dyDescent="0.25">
      <c r="B6" s="3" t="s">
        <v>0</v>
      </c>
    </row>
    <row r="7" spans="1:14" ht="12" customHeight="1" x14ac:dyDescent="0.2">
      <c r="A7" s="3"/>
      <c r="B7" s="6">
        <f>B4</f>
        <v>2015</v>
      </c>
      <c r="C7" s="3" t="s">
        <v>117</v>
      </c>
    </row>
    <row r="8" spans="1:14" ht="12" customHeight="1" x14ac:dyDescent="0.2">
      <c r="A8" s="3"/>
      <c r="B8" s="3" t="s">
        <v>3</v>
      </c>
      <c r="G8" s="3">
        <f>B4</f>
        <v>2015</v>
      </c>
    </row>
    <row r="9" spans="1:14" ht="12" customHeight="1" x14ac:dyDescent="0.25">
      <c r="H9" s="34"/>
    </row>
    <row r="10" spans="1:14" ht="12" customHeight="1" x14ac:dyDescent="0.25">
      <c r="F10" s="10"/>
      <c r="G10" s="12"/>
      <c r="H10" s="12"/>
      <c r="I10" s="12" t="s">
        <v>121</v>
      </c>
      <c r="J10" s="12"/>
    </row>
    <row r="11" spans="1:14" ht="12" customHeight="1" thickBot="1" x14ac:dyDescent="0.3">
      <c r="B11" s="9" t="s">
        <v>4</v>
      </c>
      <c r="C11" s="40"/>
      <c r="D11" s="42" t="s">
        <v>100</v>
      </c>
      <c r="E11" s="43"/>
      <c r="F11" s="43"/>
      <c r="G11" s="9"/>
      <c r="H11" s="46" t="s">
        <v>6</v>
      </c>
      <c r="I11" s="39" t="s">
        <v>120</v>
      </c>
      <c r="J11" s="51"/>
    </row>
    <row r="12" spans="1:14" ht="12" customHeight="1" x14ac:dyDescent="0.25">
      <c r="B12" s="12">
        <v>1</v>
      </c>
      <c r="C12" s="10" t="s">
        <v>122</v>
      </c>
      <c r="D12" s="41"/>
      <c r="E12" s="12"/>
      <c r="F12" s="10"/>
      <c r="G12" s="36"/>
      <c r="H12" s="10">
        <f>$G$8</f>
        <v>2015</v>
      </c>
      <c r="I12" s="36">
        <v>0</v>
      </c>
      <c r="J12" s="36"/>
      <c r="K12" s="10" t="s">
        <v>123</v>
      </c>
      <c r="L12" s="10"/>
      <c r="M12" s="10"/>
      <c r="N12" s="10"/>
    </row>
    <row r="13" spans="1:14" ht="12" customHeight="1" x14ac:dyDescent="0.25">
      <c r="B13" s="12">
        <v>2</v>
      </c>
      <c r="C13" s="10" t="s">
        <v>135</v>
      </c>
      <c r="D13" s="41"/>
      <c r="E13" s="12"/>
      <c r="F13" s="10"/>
      <c r="G13" s="36"/>
      <c r="H13" s="10">
        <f t="shared" ref="H13:H23" si="0">$G$8</f>
        <v>2015</v>
      </c>
      <c r="I13" s="36">
        <v>0</v>
      </c>
      <c r="J13" s="36"/>
      <c r="K13" s="10" t="s">
        <v>124</v>
      </c>
      <c r="L13" s="10"/>
      <c r="M13" s="10"/>
      <c r="N13" s="10"/>
    </row>
    <row r="14" spans="1:14" ht="12" customHeight="1" x14ac:dyDescent="0.25">
      <c r="B14" s="12">
        <v>3</v>
      </c>
      <c r="C14" s="10" t="s">
        <v>136</v>
      </c>
      <c r="D14" s="41"/>
      <c r="E14" s="12"/>
      <c r="F14" s="10"/>
      <c r="G14" s="36"/>
      <c r="H14" s="10">
        <f t="shared" si="0"/>
        <v>2015</v>
      </c>
      <c r="I14" s="36">
        <v>0</v>
      </c>
      <c r="J14" s="36"/>
      <c r="K14" s="10" t="s">
        <v>125</v>
      </c>
      <c r="L14" s="10"/>
      <c r="M14" s="10"/>
      <c r="N14" s="10"/>
    </row>
    <row r="15" spans="1:14" ht="12" customHeight="1" x14ac:dyDescent="0.25">
      <c r="B15" s="12">
        <v>4</v>
      </c>
      <c r="C15" s="48" t="s">
        <v>137</v>
      </c>
      <c r="D15" s="49"/>
      <c r="E15" s="50"/>
      <c r="F15" s="48"/>
      <c r="G15" s="36"/>
      <c r="H15" s="10">
        <f t="shared" si="0"/>
        <v>2015</v>
      </c>
      <c r="I15" s="36">
        <v>12462972</v>
      </c>
      <c r="J15" s="36"/>
      <c r="K15" s="10" t="s">
        <v>126</v>
      </c>
      <c r="L15" s="10"/>
      <c r="M15" s="10"/>
      <c r="N15" s="10"/>
    </row>
    <row r="16" spans="1:14" ht="12" customHeight="1" x14ac:dyDescent="0.25">
      <c r="B16" s="12">
        <v>5</v>
      </c>
      <c r="C16" s="48" t="s">
        <v>138</v>
      </c>
      <c r="D16" s="49"/>
      <c r="E16" s="50"/>
      <c r="F16" s="48"/>
      <c r="G16" s="36"/>
      <c r="H16" s="10">
        <f t="shared" si="0"/>
        <v>2015</v>
      </c>
      <c r="I16" s="36">
        <v>3071830</v>
      </c>
      <c r="J16" s="36"/>
      <c r="K16" s="10" t="s">
        <v>127</v>
      </c>
      <c r="L16" s="10"/>
      <c r="M16" s="10"/>
      <c r="N16" s="10"/>
    </row>
    <row r="17" spans="2:15" ht="12" customHeight="1" x14ac:dyDescent="0.25">
      <c r="B17" s="12">
        <v>6</v>
      </c>
      <c r="C17" s="10" t="s">
        <v>139</v>
      </c>
      <c r="D17" s="41"/>
      <c r="E17" s="12"/>
      <c r="F17" s="10"/>
      <c r="G17" s="36"/>
      <c r="H17" s="10">
        <f t="shared" si="0"/>
        <v>2015</v>
      </c>
      <c r="I17" s="36">
        <v>0</v>
      </c>
      <c r="J17" s="36"/>
      <c r="K17" s="10" t="s">
        <v>128</v>
      </c>
      <c r="L17" s="10"/>
      <c r="M17" s="10"/>
      <c r="N17" s="10"/>
    </row>
    <row r="18" spans="2:15" ht="12" customHeight="1" x14ac:dyDescent="0.25">
      <c r="B18" s="12">
        <v>7</v>
      </c>
      <c r="C18" s="10" t="s">
        <v>140</v>
      </c>
      <c r="D18" s="41"/>
      <c r="E18" s="12"/>
      <c r="F18" s="10"/>
      <c r="G18" s="36"/>
      <c r="H18" s="10">
        <f t="shared" si="0"/>
        <v>2015</v>
      </c>
      <c r="I18" s="36">
        <v>0</v>
      </c>
      <c r="J18" s="36"/>
      <c r="K18" s="10" t="s">
        <v>129</v>
      </c>
      <c r="L18" s="10"/>
      <c r="M18" s="10"/>
      <c r="N18" s="10"/>
    </row>
    <row r="19" spans="2:15" ht="12" customHeight="1" x14ac:dyDescent="0.25">
      <c r="B19" s="12">
        <v>8</v>
      </c>
      <c r="C19" s="10" t="s">
        <v>141</v>
      </c>
      <c r="D19" s="41"/>
      <c r="E19" s="12"/>
      <c r="F19" s="10"/>
      <c r="G19" s="36"/>
      <c r="H19" s="10">
        <f t="shared" si="0"/>
        <v>2015</v>
      </c>
      <c r="I19" s="36">
        <v>7854</v>
      </c>
      <c r="J19" s="36"/>
      <c r="K19" s="10" t="s">
        <v>130</v>
      </c>
      <c r="L19" s="10"/>
      <c r="M19" s="10"/>
      <c r="N19" s="10"/>
    </row>
    <row r="20" spans="2:15" ht="12" customHeight="1" x14ac:dyDescent="0.25">
      <c r="B20" s="12">
        <v>9</v>
      </c>
      <c r="C20" s="10" t="s">
        <v>145</v>
      </c>
      <c r="D20" s="12"/>
      <c r="E20" s="12"/>
      <c r="F20" s="10"/>
      <c r="G20" s="36"/>
      <c r="H20" s="10">
        <f t="shared" si="0"/>
        <v>2015</v>
      </c>
      <c r="I20" s="36">
        <v>2319000</v>
      </c>
      <c r="J20" s="36"/>
      <c r="K20" s="10" t="s">
        <v>131</v>
      </c>
      <c r="L20" s="10"/>
      <c r="M20" s="10"/>
      <c r="N20" s="10"/>
    </row>
    <row r="21" spans="2:15" ht="12" customHeight="1" x14ac:dyDescent="0.25">
      <c r="B21" s="12">
        <v>10</v>
      </c>
      <c r="C21" s="10" t="s">
        <v>142</v>
      </c>
      <c r="D21" s="41"/>
      <c r="E21" s="12"/>
      <c r="F21" s="10"/>
      <c r="G21" s="36"/>
      <c r="H21" s="10">
        <f t="shared" si="0"/>
        <v>2015</v>
      </c>
      <c r="I21" s="36">
        <v>5825962</v>
      </c>
      <c r="J21" s="36"/>
      <c r="K21" s="10" t="s">
        <v>132</v>
      </c>
      <c r="L21" s="10"/>
      <c r="M21" s="10"/>
      <c r="N21" s="10"/>
    </row>
    <row r="22" spans="2:15" ht="12" customHeight="1" x14ac:dyDescent="0.25">
      <c r="B22" s="12">
        <v>11</v>
      </c>
      <c r="C22" s="10" t="s">
        <v>143</v>
      </c>
      <c r="D22" s="41"/>
      <c r="E22" s="12"/>
      <c r="F22" s="10"/>
      <c r="G22" s="36"/>
      <c r="H22" s="10">
        <f t="shared" si="0"/>
        <v>2015</v>
      </c>
      <c r="I22" s="36">
        <v>0</v>
      </c>
      <c r="J22" s="36"/>
      <c r="K22" s="10" t="s">
        <v>133</v>
      </c>
      <c r="L22" s="10"/>
      <c r="M22" s="10"/>
      <c r="N22" s="10"/>
    </row>
    <row r="23" spans="2:15" ht="12" customHeight="1" x14ac:dyDescent="0.25">
      <c r="B23" s="12">
        <v>12</v>
      </c>
      <c r="C23" s="10" t="s">
        <v>144</v>
      </c>
      <c r="D23" s="41"/>
      <c r="E23" s="12"/>
      <c r="F23" s="10"/>
      <c r="G23" s="36"/>
      <c r="H23" s="10">
        <f t="shared" si="0"/>
        <v>2015</v>
      </c>
      <c r="I23" s="36">
        <v>0</v>
      </c>
      <c r="J23" s="36"/>
      <c r="K23" s="10" t="s">
        <v>134</v>
      </c>
      <c r="L23" s="10"/>
      <c r="M23" s="10"/>
      <c r="N23" s="10"/>
    </row>
    <row r="24" spans="2:15" ht="12" customHeight="1" x14ac:dyDescent="0.25">
      <c r="B24" s="12">
        <v>13</v>
      </c>
      <c r="C24" s="10"/>
      <c r="D24" s="41"/>
      <c r="E24" s="10"/>
      <c r="F24" s="10"/>
      <c r="G24" s="10"/>
      <c r="H24" s="10"/>
      <c r="I24" s="16"/>
      <c r="J24" s="16"/>
      <c r="K24" s="10"/>
      <c r="L24" s="10"/>
      <c r="M24" s="10"/>
      <c r="N24" s="10"/>
    </row>
    <row r="25" spans="2:15" ht="12" customHeight="1" x14ac:dyDescent="0.25">
      <c r="B25" s="12">
        <v>14</v>
      </c>
      <c r="C25" s="10" t="s">
        <v>146</v>
      </c>
      <c r="D25" s="41"/>
      <c r="E25" s="14"/>
      <c r="F25" s="10"/>
      <c r="G25" s="36"/>
      <c r="H25" s="10">
        <f>$G$8</f>
        <v>2015</v>
      </c>
      <c r="I25" s="36">
        <v>43501204</v>
      </c>
      <c r="J25" s="36"/>
      <c r="K25" s="10" t="s">
        <v>147</v>
      </c>
      <c r="L25" s="10"/>
      <c r="M25" s="10"/>
      <c r="N25" s="10"/>
    </row>
    <row r="26" spans="2:15" ht="12" customHeight="1" x14ac:dyDescent="0.25">
      <c r="B26" s="12">
        <v>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5" ht="12" customHeight="1" x14ac:dyDescent="0.25">
      <c r="B27" s="12">
        <v>16</v>
      </c>
      <c r="C27" s="10" t="s">
        <v>148</v>
      </c>
      <c r="D27" s="41"/>
      <c r="E27" s="10"/>
      <c r="F27" s="10"/>
      <c r="G27" s="10"/>
      <c r="H27" s="10">
        <f t="shared" ref="H27:H32" si="1">$G$8</f>
        <v>2015</v>
      </c>
      <c r="I27" s="47">
        <v>12700</v>
      </c>
      <c r="J27" s="47"/>
      <c r="K27" s="10" t="s">
        <v>165</v>
      </c>
      <c r="L27" s="10"/>
      <c r="M27" s="10"/>
      <c r="N27" s="10"/>
    </row>
    <row r="28" spans="2:15" ht="12" customHeight="1" x14ac:dyDescent="0.25">
      <c r="B28" s="12">
        <v>17</v>
      </c>
      <c r="C28" s="10" t="s">
        <v>150</v>
      </c>
      <c r="D28" s="10"/>
      <c r="E28" s="10"/>
      <c r="F28" s="10"/>
      <c r="G28" s="10"/>
      <c r="H28" s="10">
        <f t="shared" si="1"/>
        <v>2015</v>
      </c>
      <c r="I28" s="10"/>
      <c r="J28" s="10"/>
      <c r="K28" s="10"/>
      <c r="L28" s="10"/>
      <c r="M28" s="10"/>
      <c r="N28" s="10"/>
    </row>
    <row r="29" spans="2:15" ht="12" customHeight="1" x14ac:dyDescent="0.25">
      <c r="B29" s="12">
        <v>18</v>
      </c>
      <c r="C29" s="10" t="s">
        <v>151</v>
      </c>
      <c r="D29" s="10"/>
      <c r="E29" s="10"/>
      <c r="F29" s="10"/>
      <c r="G29" s="10"/>
      <c r="H29" s="10">
        <f t="shared" si="1"/>
        <v>2015</v>
      </c>
      <c r="I29" s="36">
        <f>14944000+710000</f>
        <v>15654000</v>
      </c>
      <c r="J29" s="10"/>
      <c r="K29" s="10" t="s">
        <v>149</v>
      </c>
      <c r="L29" s="10"/>
      <c r="M29" s="10"/>
      <c r="N29" s="10"/>
      <c r="O29" s="62"/>
    </row>
    <row r="30" spans="2:15" ht="12" customHeight="1" x14ac:dyDescent="0.25">
      <c r="B30" s="12">
        <v>19</v>
      </c>
      <c r="C30" s="10" t="s">
        <v>153</v>
      </c>
      <c r="D30" s="10"/>
      <c r="E30" s="10"/>
      <c r="F30" s="10"/>
      <c r="G30" s="30"/>
      <c r="H30" s="10">
        <f t="shared" si="1"/>
        <v>2015</v>
      </c>
      <c r="I30" s="36">
        <f>11573000-I31</f>
        <v>8671261</v>
      </c>
      <c r="J30" s="10"/>
      <c r="K30" s="10" t="s">
        <v>152</v>
      </c>
      <c r="L30" s="10"/>
      <c r="M30" s="10"/>
      <c r="N30" s="10"/>
      <c r="O30" s="62"/>
    </row>
    <row r="31" spans="2:15" ht="12" customHeight="1" x14ac:dyDescent="0.25">
      <c r="B31" s="12">
        <v>20</v>
      </c>
      <c r="C31" s="10" t="s">
        <v>154</v>
      </c>
      <c r="D31" s="10"/>
      <c r="E31" s="10"/>
      <c r="F31" s="10"/>
      <c r="G31" s="10"/>
      <c r="H31" s="10">
        <f t="shared" si="1"/>
        <v>2015</v>
      </c>
      <c r="I31" s="36">
        <v>2901739</v>
      </c>
      <c r="J31" s="10"/>
      <c r="K31" s="10" t="s">
        <v>166</v>
      </c>
      <c r="L31" s="10"/>
      <c r="M31" s="10"/>
      <c r="N31" s="10"/>
      <c r="O31" s="62"/>
    </row>
    <row r="32" spans="2:15" ht="12" customHeight="1" x14ac:dyDescent="0.25">
      <c r="B32" s="12">
        <v>21</v>
      </c>
      <c r="C32" s="10" t="s">
        <v>155</v>
      </c>
      <c r="D32" s="10"/>
      <c r="E32" s="10"/>
      <c r="F32" s="10"/>
      <c r="G32" s="10"/>
      <c r="H32" s="10">
        <f t="shared" si="1"/>
        <v>2015</v>
      </c>
      <c r="I32" s="59">
        <v>0</v>
      </c>
      <c r="J32" s="10"/>
      <c r="K32" s="10" t="s">
        <v>167</v>
      </c>
      <c r="L32" s="10"/>
      <c r="M32" s="10"/>
      <c r="N32" s="10"/>
    </row>
    <row r="33" spans="2:16" ht="12" customHeight="1" x14ac:dyDescent="0.25">
      <c r="B33" s="12">
        <v>22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6" ht="12" customHeight="1" x14ac:dyDescent="0.25">
      <c r="B34" s="12">
        <v>23</v>
      </c>
      <c r="C34" s="10" t="s">
        <v>160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6"/>
    </row>
    <row r="35" spans="2:16" ht="12" customHeight="1" x14ac:dyDescent="0.25">
      <c r="B35" s="12">
        <v>24</v>
      </c>
      <c r="C35" s="10" t="s">
        <v>156</v>
      </c>
      <c r="D35" s="10"/>
      <c r="E35" s="10"/>
      <c r="F35" s="10"/>
      <c r="G35" s="10"/>
      <c r="H35" s="10">
        <f t="shared" ref="H35:H38" si="2">$G$8</f>
        <v>2015</v>
      </c>
      <c r="I35" s="45">
        <v>16511615</v>
      </c>
      <c r="J35" s="10"/>
      <c r="K35" s="10" t="s">
        <v>161</v>
      </c>
      <c r="L35" s="10"/>
      <c r="M35" s="10"/>
      <c r="N35" s="10"/>
      <c r="O35" s="45"/>
      <c r="P35" s="52"/>
    </row>
    <row r="36" spans="2:16" ht="12" customHeight="1" x14ac:dyDescent="0.25">
      <c r="B36" s="12">
        <v>25</v>
      </c>
      <c r="C36" s="10" t="s">
        <v>157</v>
      </c>
      <c r="D36" s="10"/>
      <c r="E36" s="10"/>
      <c r="F36" s="10"/>
      <c r="G36" s="10"/>
      <c r="H36" s="10">
        <f t="shared" si="2"/>
        <v>2015</v>
      </c>
      <c r="I36" s="45">
        <v>9741327</v>
      </c>
      <c r="J36" s="10"/>
      <c r="K36" s="10" t="s">
        <v>162</v>
      </c>
      <c r="L36" s="10"/>
      <c r="M36" s="10"/>
      <c r="N36" s="10"/>
      <c r="O36" s="45"/>
      <c r="P36" s="52"/>
    </row>
    <row r="37" spans="2:16" ht="12" customHeight="1" x14ac:dyDescent="0.25">
      <c r="B37" s="12">
        <v>26</v>
      </c>
      <c r="C37" s="10" t="s">
        <v>158</v>
      </c>
      <c r="D37" s="10"/>
      <c r="E37" s="10"/>
      <c r="F37" s="10"/>
      <c r="G37" s="10"/>
      <c r="H37" s="10">
        <f t="shared" si="2"/>
        <v>2015</v>
      </c>
      <c r="I37" s="45">
        <v>679514</v>
      </c>
      <c r="J37" s="10"/>
      <c r="K37" s="10" t="s">
        <v>163</v>
      </c>
      <c r="L37" s="10"/>
      <c r="M37" s="10"/>
      <c r="N37" s="10"/>
      <c r="O37" s="45"/>
      <c r="P37" s="52"/>
    </row>
    <row r="38" spans="2:16" ht="12" customHeight="1" x14ac:dyDescent="0.25">
      <c r="B38" s="12">
        <v>27</v>
      </c>
      <c r="C38" s="10" t="s">
        <v>159</v>
      </c>
      <c r="D38" s="10"/>
      <c r="E38" s="10"/>
      <c r="F38" s="10"/>
      <c r="G38" s="10"/>
      <c r="H38" s="10">
        <f t="shared" si="2"/>
        <v>2015</v>
      </c>
      <c r="I38" s="45">
        <v>1363454</v>
      </c>
      <c r="J38" s="10"/>
      <c r="K38" s="10" t="s">
        <v>164</v>
      </c>
      <c r="L38" s="10"/>
      <c r="M38" s="10"/>
      <c r="N38" s="10"/>
      <c r="O38" s="45"/>
      <c r="P38" s="52"/>
    </row>
    <row r="39" spans="2:16" ht="12" customHeight="1" x14ac:dyDescent="0.25">
      <c r="B39" s="1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6" ht="9.9499999999999993" customHeight="1" x14ac:dyDescent="0.25"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6" ht="9.9499999999999993" customHeight="1" x14ac:dyDescent="0.25"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6" ht="9.9499999999999993" customHeight="1" x14ac:dyDescent="0.25">
      <c r="B42" s="1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6" ht="9.9499999999999993" customHeight="1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2:16" ht="9.9499999999999993" customHeight="1" x14ac:dyDescent="0.2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16" ht="9.9499999999999993" customHeight="1" x14ac:dyDescent="0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6" ht="9.9499999999999993" customHeight="1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6" ht="9.9499999999999993" customHeight="1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6" ht="9.9499999999999993" customHeight="1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9.9499999999999993" customHeight="1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</sheetData>
  <pageMargins left="0.7" right="0.7" top="0.75" bottom="0.75" header="0.3" footer="0.3"/>
  <pageSetup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Divisor</vt:lpstr>
      <vt:lpstr>Plant</vt:lpstr>
      <vt:lpstr>Adj to Rate Base</vt:lpstr>
      <vt:lpstr>Abandoned Plant</vt:lpstr>
      <vt:lpstr>Land - Future</vt:lpstr>
      <vt:lpstr>Matl Supplies &amp; Prepayments</vt:lpstr>
      <vt:lpstr>Capital Structure</vt:lpstr>
      <vt:lpstr>Trans O&amp;M</vt:lpstr>
      <vt:lpstr>Other Expenses-Income</vt:lpstr>
      <vt:lpstr>Sheet1</vt:lpstr>
      <vt:lpstr>'Other Expenses-Income'!Print_Area</vt:lpstr>
      <vt:lpstr>Plant!Print_Area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Iverson</dc:creator>
  <cp:lastModifiedBy>Jerry Iverson</cp:lastModifiedBy>
  <cp:lastPrinted>2014-07-29T20:09:38Z</cp:lastPrinted>
  <dcterms:created xsi:type="dcterms:W3CDTF">2012-12-27T13:39:00Z</dcterms:created>
  <dcterms:modified xsi:type="dcterms:W3CDTF">2014-07-30T14:08:44Z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