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dd\Trans Rate - Attachment O\2018 Budget\Version 1\"/>
    </mc:Choice>
  </mc:AlternateContent>
  <bookViews>
    <workbookView xWindow="120" yWindow="105" windowWidth="15240" windowHeight="7605" tabRatio="908"/>
  </bookViews>
  <sheets>
    <sheet name="Divisor" sheetId="4" r:id="rId1"/>
    <sheet name="Plant" sheetId="13" r:id="rId2"/>
    <sheet name="Adj to Rate Base" sheetId="5" r:id="rId3"/>
    <sheet name="Abandoned Plant" sheetId="6" r:id="rId4"/>
    <sheet name="Land - Future" sheetId="7" r:id="rId5"/>
    <sheet name="Matl Supplies &amp; Prepayments" sheetId="8" r:id="rId6"/>
    <sheet name="Capital Structure" sheetId="9" r:id="rId7"/>
    <sheet name="Trans O&amp;M" sheetId="14" r:id="rId8"/>
    <sheet name="Other Expenses-Income" sheetId="15" r:id="rId9"/>
    <sheet name="A&amp;G costs" sheetId="12" r:id="rId10"/>
    <sheet name="Transformers" sheetId="16" r:id="rId11"/>
  </sheets>
  <definedNames>
    <definedName name="_xlnm.Print_Area" localSheetId="8">'Other Expenses-Income'!$A$1:$M$39</definedName>
    <definedName name="_xlnm.Print_Area" localSheetId="1">Plant!$A$2:$M$67</definedName>
  </definedNames>
  <calcPr calcId="171027"/>
</workbook>
</file>

<file path=xl/calcChain.xml><?xml version="1.0" encoding="utf-8"?>
<calcChain xmlns="http://schemas.openxmlformats.org/spreadsheetml/2006/main">
  <c r="I29" i="15" l="1"/>
  <c r="I16" i="15" l="1"/>
  <c r="I15" i="15"/>
  <c r="H24" i="14"/>
  <c r="H19" i="14"/>
  <c r="K30" i="13" l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G31" i="13" l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F31" i="13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E31" i="13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D31" i="13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G30" i="13"/>
  <c r="F30" i="13"/>
  <c r="E30" i="13"/>
  <c r="D30" i="13"/>
  <c r="G29" i="13"/>
  <c r="F29" i="13"/>
  <c r="E29" i="13"/>
  <c r="D29" i="13"/>
  <c r="I31" i="15" l="1"/>
  <c r="F12" i="9" l="1"/>
  <c r="F12" i="8"/>
  <c r="F12" i="7"/>
  <c r="F12" i="6"/>
  <c r="L31" i="13" l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5" i="13" s="1"/>
  <c r="L30" i="13"/>
  <c r="K45" i="13"/>
  <c r="K11" i="13" l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C11" i="13"/>
  <c r="F13" i="9" l="1"/>
  <c r="F13" i="8"/>
  <c r="F13" i="7"/>
  <c r="F13" i="6"/>
  <c r="H13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G13" i="8" l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D45" i="13" l="1"/>
  <c r="E45" i="13" l="1"/>
  <c r="F26" i="13" l="1"/>
  <c r="G8" i="4"/>
  <c r="B7" i="4"/>
  <c r="B4" i="16" l="1"/>
  <c r="B7" i="16" l="1"/>
  <c r="H24" i="12"/>
  <c r="B4" i="12"/>
  <c r="G8" i="12" s="1"/>
  <c r="E24" i="16"/>
  <c r="B7" i="12" l="1"/>
  <c r="B4" i="15" l="1"/>
  <c r="G8" i="15" s="1"/>
  <c r="H38" i="15" l="1"/>
  <c r="H20" i="15"/>
  <c r="H18" i="15"/>
  <c r="H17" i="15"/>
  <c r="H31" i="15"/>
  <c r="H30" i="15"/>
  <c r="H13" i="15"/>
  <c r="H12" i="15"/>
  <c r="H29" i="15"/>
  <c r="H23" i="15"/>
  <c r="H37" i="15"/>
  <c r="H19" i="15"/>
  <c r="H36" i="15"/>
  <c r="H32" i="15"/>
  <c r="H25" i="15"/>
  <c r="H14" i="15"/>
  <c r="H35" i="15"/>
  <c r="H15" i="15"/>
  <c r="H16" i="15"/>
  <c r="H27" i="15"/>
  <c r="H22" i="15"/>
  <c r="H28" i="15"/>
  <c r="H21" i="15"/>
  <c r="B7" i="15"/>
  <c r="H28" i="14" l="1"/>
  <c r="B4" i="14"/>
  <c r="B7" i="14" s="1"/>
  <c r="H32" i="14" l="1"/>
  <c r="G8" i="14"/>
  <c r="K66" i="13"/>
  <c r="H66" i="13"/>
  <c r="H64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H48" i="13"/>
  <c r="G48" i="13"/>
  <c r="F48" i="13"/>
  <c r="K43" i="13"/>
  <c r="H43" i="13"/>
  <c r="C30" i="13"/>
  <c r="C29" i="13"/>
  <c r="C48" i="13" s="1"/>
  <c r="K24" i="13"/>
  <c r="K65" i="13" s="1"/>
  <c r="K64" i="13" s="1"/>
  <c r="C12" i="13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L11" i="13"/>
  <c r="L12" i="13" s="1"/>
  <c r="L13" i="13" s="1"/>
  <c r="H11" i="13"/>
  <c r="H49" i="13" s="1"/>
  <c r="E26" i="13"/>
  <c r="A3" i="13"/>
  <c r="E7" i="13" s="1"/>
  <c r="C31" i="13" l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H12" i="13"/>
  <c r="H13" i="13" s="1"/>
  <c r="K62" i="13"/>
  <c r="G49" i="13"/>
  <c r="G50" i="13"/>
  <c r="F49" i="13"/>
  <c r="E48" i="13"/>
  <c r="D48" i="13"/>
  <c r="H50" i="13"/>
  <c r="L43" i="13"/>
  <c r="I29" i="13"/>
  <c r="I30" i="13"/>
  <c r="L51" i="13"/>
  <c r="L14" i="13"/>
  <c r="H51" i="13"/>
  <c r="H14" i="13"/>
  <c r="G45" i="13"/>
  <c r="L66" i="13"/>
  <c r="L48" i="13"/>
  <c r="L50" i="13"/>
  <c r="I10" i="13"/>
  <c r="A6" i="13"/>
  <c r="L49" i="13"/>
  <c r="I48" i="13" l="1"/>
  <c r="D26" i="13"/>
  <c r="G43" i="13"/>
  <c r="F50" i="13"/>
  <c r="H15" i="13"/>
  <c r="H52" i="13"/>
  <c r="G66" i="13"/>
  <c r="I11" i="13"/>
  <c r="D49" i="13"/>
  <c r="E66" i="13"/>
  <c r="I31" i="13"/>
  <c r="L15" i="13"/>
  <c r="L52" i="13"/>
  <c r="G51" i="13"/>
  <c r="E43" i="13"/>
  <c r="M43" i="13" s="1"/>
  <c r="E49" i="13"/>
  <c r="G52" i="13" l="1"/>
  <c r="L53" i="13"/>
  <c r="L16" i="13"/>
  <c r="H53" i="13"/>
  <c r="H16" i="13"/>
  <c r="I49" i="13"/>
  <c r="F51" i="13"/>
  <c r="E50" i="13"/>
  <c r="D50" i="13"/>
  <c r="I12" i="13"/>
  <c r="I32" i="13"/>
  <c r="I50" i="13" l="1"/>
  <c r="H17" i="13"/>
  <c r="H54" i="13"/>
  <c r="L17" i="13"/>
  <c r="L54" i="13"/>
  <c r="I33" i="13"/>
  <c r="E51" i="13"/>
  <c r="G53" i="13"/>
  <c r="F52" i="13"/>
  <c r="I13" i="13"/>
  <c r="D51" i="13"/>
  <c r="L55" i="13" l="1"/>
  <c r="L18" i="13"/>
  <c r="I34" i="13"/>
  <c r="H55" i="13"/>
  <c r="H18" i="13"/>
  <c r="D52" i="13"/>
  <c r="I14" i="13"/>
  <c r="E52" i="13"/>
  <c r="F53" i="13"/>
  <c r="I51" i="13"/>
  <c r="G54" i="13"/>
  <c r="E53" i="13" l="1"/>
  <c r="I15" i="13"/>
  <c r="D53" i="13"/>
  <c r="I53" i="13" s="1"/>
  <c r="H19" i="13"/>
  <c r="H56" i="13"/>
  <c r="G55" i="13"/>
  <c r="I35" i="13"/>
  <c r="L19" i="13"/>
  <c r="L56" i="13"/>
  <c r="F54" i="13"/>
  <c r="I52" i="13"/>
  <c r="G56" i="13" l="1"/>
  <c r="E54" i="13"/>
  <c r="L57" i="13"/>
  <c r="L20" i="13"/>
  <c r="I36" i="13"/>
  <c r="D54" i="13"/>
  <c r="I54" i="13" s="1"/>
  <c r="I16" i="13"/>
  <c r="F55" i="13"/>
  <c r="H57" i="13"/>
  <c r="H20" i="13"/>
  <c r="F56" i="13" l="1"/>
  <c r="I37" i="13"/>
  <c r="E55" i="13"/>
  <c r="I17" i="13"/>
  <c r="D55" i="13"/>
  <c r="H21" i="13"/>
  <c r="H58" i="13"/>
  <c r="G57" i="13"/>
  <c r="L21" i="13"/>
  <c r="L58" i="13"/>
  <c r="I55" i="13" l="1"/>
  <c r="G58" i="13"/>
  <c r="H59" i="13"/>
  <c r="H22" i="13"/>
  <c r="L59" i="13"/>
  <c r="L22" i="13"/>
  <c r="I38" i="13"/>
  <c r="E56" i="13"/>
  <c r="D56" i="13"/>
  <c r="I18" i="13"/>
  <c r="F57" i="13"/>
  <c r="I56" i="13" l="1"/>
  <c r="E57" i="13"/>
  <c r="F24" i="13"/>
  <c r="I19" i="13"/>
  <c r="D57" i="13"/>
  <c r="I39" i="13"/>
  <c r="L60" i="13"/>
  <c r="L62" i="13" s="1"/>
  <c r="L24" i="13"/>
  <c r="L65" i="13" s="1"/>
  <c r="L64" i="13" s="1"/>
  <c r="H60" i="13"/>
  <c r="H62" i="13" s="1"/>
  <c r="H24" i="13"/>
  <c r="F58" i="13"/>
  <c r="G59" i="13"/>
  <c r="G26" i="13"/>
  <c r="I26" i="13" s="1"/>
  <c r="I57" i="13" l="1"/>
  <c r="F45" i="13"/>
  <c r="F59" i="13"/>
  <c r="I40" i="13"/>
  <c r="G60" i="13"/>
  <c r="G62" i="13" s="1"/>
  <c r="G24" i="13"/>
  <c r="G65" i="13" s="1"/>
  <c r="G64" i="13" s="1"/>
  <c r="D58" i="13"/>
  <c r="I20" i="13"/>
  <c r="E58" i="13"/>
  <c r="E59" i="13" l="1"/>
  <c r="I21" i="13"/>
  <c r="D59" i="13"/>
  <c r="I58" i="13"/>
  <c r="I41" i="13"/>
  <c r="I45" i="13" s="1"/>
  <c r="D66" i="13"/>
  <c r="D43" i="13"/>
  <c r="F65" i="13"/>
  <c r="F64" i="13" s="1"/>
  <c r="F66" i="13"/>
  <c r="F43" i="13"/>
  <c r="F60" i="13"/>
  <c r="F62" i="13" s="1"/>
  <c r="I59" i="13" l="1"/>
  <c r="I66" i="13"/>
  <c r="I43" i="13"/>
  <c r="D60" i="13"/>
  <c r="I22" i="13"/>
  <c r="D24" i="13"/>
  <c r="D65" i="13" s="1"/>
  <c r="D64" i="13" s="1"/>
  <c r="E60" i="13"/>
  <c r="E62" i="13" s="1"/>
  <c r="M62" i="13" s="1"/>
  <c r="E24" i="13"/>
  <c r="E65" i="13" l="1"/>
  <c r="E64" i="13" s="1"/>
  <c r="M24" i="13"/>
  <c r="I24" i="13"/>
  <c r="I65" i="13" s="1"/>
  <c r="I64" i="13" s="1"/>
  <c r="I60" i="13"/>
  <c r="I62" i="13" s="1"/>
  <c r="D62" i="13"/>
  <c r="F14" i="9" l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14" i="8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B4" i="9" l="1"/>
  <c r="B4" i="8"/>
  <c r="B4" i="7"/>
  <c r="B4" i="6"/>
  <c r="B4" i="5"/>
  <c r="G8" i="9" l="1"/>
  <c r="B7" i="9"/>
  <c r="G8" i="8"/>
  <c r="B7" i="8"/>
  <c r="F14" i="6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14" i="7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G8" i="7"/>
  <c r="B7" i="7"/>
  <c r="H8" i="6"/>
  <c r="B7" i="6"/>
  <c r="G8" i="5"/>
  <c r="B7" i="5"/>
  <c r="F12" i="4" l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H26" i="9" l="1"/>
  <c r="G26" i="9"/>
  <c r="H26" i="8" l="1"/>
  <c r="G26" i="8"/>
  <c r="G26" i="7"/>
  <c r="G19" i="5"/>
  <c r="H25" i="4" l="1"/>
</calcChain>
</file>

<file path=xl/comments1.xml><?xml version="1.0" encoding="utf-8"?>
<comments xmlns="http://schemas.openxmlformats.org/spreadsheetml/2006/main">
  <authors>
    <author>Brent Dwyer</author>
  </authors>
  <commentList>
    <comment ref="H11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from John Young</t>
        </r>
      </text>
    </comment>
  </commentList>
</comments>
</file>

<file path=xl/comments2.xml><?xml version="1.0" encoding="utf-8"?>
<comments xmlns="http://schemas.openxmlformats.org/spreadsheetml/2006/main">
  <authors>
    <author>Brent Dwyer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Q1 &amp; HRL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Dec 2016
+ 2017 depreciaiton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Q1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b/s depreciation &amp; CC O&amp;M</t>
        </r>
      </text>
    </comment>
  </commentList>
</comments>
</file>

<file path=xl/comments3.xml><?xml version="1.0" encoding="utf-8"?>
<comments xmlns="http://schemas.openxmlformats.org/spreadsheetml/2006/main">
  <authors>
    <author>Brent Dwyer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LT Debt
+ Current maturities
+ capital lease obligations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Financial Fcst</t>
        </r>
      </text>
    </comment>
  </commentList>
</comments>
</file>

<file path=xl/comments4.xml><?xml version="1.0" encoding="utf-8"?>
<comments xmlns="http://schemas.openxmlformats.org/spreadsheetml/2006/main">
  <authors>
    <author>Brent Dwyer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included in O&amp;M</t>
        </r>
      </text>
    </comment>
  </commentList>
</comments>
</file>

<file path=xl/sharedStrings.xml><?xml version="1.0" encoding="utf-8"?>
<sst xmlns="http://schemas.openxmlformats.org/spreadsheetml/2006/main" count="405" uniqueCount="212">
  <si>
    <t>Dairyland Power Cooperative</t>
  </si>
  <si>
    <t>DPC ATRR Workpapers</t>
  </si>
  <si>
    <t>Attachment O Workpapers - Divisor</t>
  </si>
  <si>
    <t xml:space="preserve">Forecasted 12 Months Ended December 31, </t>
  </si>
  <si>
    <t>Line No.</t>
  </si>
  <si>
    <t>Month</t>
  </si>
  <si>
    <t>Year</t>
  </si>
  <si>
    <t>Divisor</t>
  </si>
  <si>
    <t>January</t>
  </si>
  <si>
    <t>March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</si>
  <si>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</si>
  <si>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</si>
  <si>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</si>
  <si>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</si>
  <si>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</si>
  <si>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</si>
  <si>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</si>
  <si>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</si>
  <si>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</si>
  <si>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</si>
  <si>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 Average</t>
  </si>
  <si>
    <t>Attachment O Workpapers - Plant</t>
  </si>
  <si>
    <t>Gross Plant in Service</t>
  </si>
  <si>
    <t>13 Month Average</t>
  </si>
  <si>
    <t>Production</t>
  </si>
  <si>
    <t xml:space="preserve">Transmission </t>
  </si>
  <si>
    <t>Distribution</t>
  </si>
  <si>
    <t>General &amp;</t>
  </si>
  <si>
    <t>Intangible</t>
  </si>
  <si>
    <t>Common</t>
  </si>
  <si>
    <t xml:space="preserve">Total Gross </t>
  </si>
  <si>
    <t>Plant in Service</t>
  </si>
  <si>
    <t>HRL</t>
  </si>
  <si>
    <t>Accumulated</t>
  </si>
  <si>
    <t>Depreciation</t>
  </si>
  <si>
    <t xml:space="preserve">Total Accumulated </t>
  </si>
  <si>
    <t xml:space="preserve">Accumulated </t>
  </si>
  <si>
    <t>Depr. HRL</t>
  </si>
  <si>
    <t>Line 1</t>
  </si>
  <si>
    <t>Attachment O, Page 2</t>
  </si>
  <si>
    <t>Line 2</t>
  </si>
  <si>
    <t>Line 3</t>
  </si>
  <si>
    <t>Line 4</t>
  </si>
  <si>
    <t>Line 5</t>
  </si>
  <si>
    <t>Line 6</t>
  </si>
  <si>
    <t>Q-1</t>
  </si>
  <si>
    <t>Line 7</t>
  </si>
  <si>
    <t>Line 8</t>
  </si>
  <si>
    <t>Line 9</t>
  </si>
  <si>
    <t>Line 10</t>
  </si>
  <si>
    <t>Line 11</t>
  </si>
  <si>
    <t>Line 12</t>
  </si>
  <si>
    <t>Depr. Q-1</t>
  </si>
  <si>
    <t>Net Plant</t>
  </si>
  <si>
    <t>Total Net Plant</t>
  </si>
  <si>
    <t>Line 8a</t>
  </si>
  <si>
    <t>Monthly Depr. Rate</t>
  </si>
  <si>
    <t>Annual Depr. Rate</t>
  </si>
  <si>
    <t>Attachmment O, page 1, line 8</t>
  </si>
  <si>
    <t>Attachment O Workpapers - Adjustments to Rate Base</t>
  </si>
  <si>
    <t>Adjustments to Rate Base</t>
  </si>
  <si>
    <t>Account 281 (enter as negative)</t>
  </si>
  <si>
    <t>Account 282 (enter as negative)</t>
  </si>
  <si>
    <t>Account 283 (enter as negative)</t>
  </si>
  <si>
    <t>Account 190</t>
  </si>
  <si>
    <t>Account 255 (enter as negative)</t>
  </si>
  <si>
    <t>Total Adjustments to Rate Base</t>
  </si>
  <si>
    <t>Attachment O, page 2, line 24</t>
  </si>
  <si>
    <t xml:space="preserve">Total </t>
  </si>
  <si>
    <t>Abandonded Plant</t>
  </si>
  <si>
    <t>Attachmment O, page 3, line 9a</t>
  </si>
  <si>
    <t>Attachment O Workpapers - Abandonded Plant</t>
  </si>
  <si>
    <r>
      <t xml:space="preserve">Attachment O Workpapers - </t>
    </r>
    <r>
      <rPr>
        <b/>
        <sz val="10"/>
        <color theme="1"/>
        <rFont val="Calibri"/>
        <family val="2"/>
        <scheme val="minor"/>
      </rPr>
      <t>Transmission Related</t>
    </r>
    <r>
      <rPr>
        <sz val="10"/>
        <color theme="1"/>
        <rFont val="Calibri"/>
        <family val="2"/>
        <scheme val="minor"/>
      </rPr>
      <t xml:space="preserve"> Land Held for Future Use</t>
    </r>
  </si>
  <si>
    <t>Transmission Related Land</t>
  </si>
  <si>
    <t>Held for Future Use</t>
  </si>
  <si>
    <t>Attachmment O, page 2, line 25</t>
  </si>
  <si>
    <t>Attachment O Workpapers - Materials &amp; Supplies and Prepayments</t>
  </si>
  <si>
    <t>Supplies</t>
  </si>
  <si>
    <t>Materials &amp;</t>
  </si>
  <si>
    <t>Prepayments</t>
  </si>
  <si>
    <t xml:space="preserve">Attachmment O, page 2, </t>
  </si>
  <si>
    <t>line 27</t>
  </si>
  <si>
    <t>line 28</t>
  </si>
  <si>
    <t>Accumulated Depr.</t>
  </si>
  <si>
    <t>Attachment O Workpapers - Capital Structure</t>
  </si>
  <si>
    <t>Outstanding</t>
  </si>
  <si>
    <t>Long-term Debt</t>
  </si>
  <si>
    <t>Net Assets</t>
  </si>
  <si>
    <t>(Propritary Capital)</t>
  </si>
  <si>
    <t xml:space="preserve">Attachmment O, page 4, </t>
  </si>
  <si>
    <t>line 22</t>
  </si>
  <si>
    <t>line 23</t>
  </si>
  <si>
    <t>Attachment O Workpapers - Transmission O &amp; M Expenses</t>
  </si>
  <si>
    <t>Transmission O &amp; M Expenses</t>
  </si>
  <si>
    <t>Amount</t>
  </si>
  <si>
    <t>Operation</t>
  </si>
  <si>
    <t>Supervision &amp; Engineering</t>
  </si>
  <si>
    <t>Load Dispatching</t>
  </si>
  <si>
    <t>Station Expenses</t>
  </si>
  <si>
    <t>Overhead Line Expenses</t>
  </si>
  <si>
    <t>Underground Line Expenses</t>
  </si>
  <si>
    <t>Transmission of Electricity by Others</t>
  </si>
  <si>
    <t>Miscellaneous Expenses</t>
  </si>
  <si>
    <t>Rents</t>
  </si>
  <si>
    <t>Maintnenance</t>
  </si>
  <si>
    <t>Station Equipment</t>
  </si>
  <si>
    <t>Structures</t>
  </si>
  <si>
    <t>Overhead Lines</t>
  </si>
  <si>
    <t>Underground Lines</t>
  </si>
  <si>
    <t>Miscellanous Transmission Plant</t>
  </si>
  <si>
    <t>Attachment O Workpapers - Other Expenses/Income</t>
  </si>
  <si>
    <t>Expense or Income</t>
  </si>
  <si>
    <t>Budgeted</t>
  </si>
  <si>
    <t>FERC Annual Fees</t>
  </si>
  <si>
    <t>Attach O,page 3, line 4</t>
  </si>
  <si>
    <t>Attach O,page 3, line 6</t>
  </si>
  <si>
    <t>Attach O,page 3, line 7</t>
  </si>
  <si>
    <t>Attach O,page 3, line 9</t>
  </si>
  <si>
    <t>Attach O,page 3, line 10</t>
  </si>
  <si>
    <t>Attach O,page 3, line 11</t>
  </si>
  <si>
    <t>Attach O,page 3, line 13</t>
  </si>
  <si>
    <t>Attach O,page 3, line 14</t>
  </si>
  <si>
    <t>Attach O,page 3, line 16</t>
  </si>
  <si>
    <t>Attach O,page 3, line 17</t>
  </si>
  <si>
    <t>Attach O,page 3, line 18</t>
  </si>
  <si>
    <t>Attach O,page 3, line 19</t>
  </si>
  <si>
    <t>Common Expenses</t>
  </si>
  <si>
    <t>Transmission Lease Payments</t>
  </si>
  <si>
    <t>Transmission Plant Depreciation Expense</t>
  </si>
  <si>
    <t>General Plant Depreciation Expense</t>
  </si>
  <si>
    <t>Common Plant Depreciation Expense</t>
  </si>
  <si>
    <t>Payroll Taxes</t>
  </si>
  <si>
    <t>Highway and Vehicle Taxes</t>
  </si>
  <si>
    <t>Gross Receipt Taxes</t>
  </si>
  <si>
    <t>Other Taxes</t>
  </si>
  <si>
    <t>Payments in Lieu of Taxes</t>
  </si>
  <si>
    <t>Property Taxes</t>
  </si>
  <si>
    <t>Long Term Interest Expense</t>
  </si>
  <si>
    <t>Attach O,page 4, line 21</t>
  </si>
  <si>
    <t>454 - Rent From Electric Property</t>
  </si>
  <si>
    <t>Attach O, page 4, line 34</t>
  </si>
  <si>
    <t>456 - Other Electric Revenues</t>
  </si>
  <si>
    <t>Transmission charges for transmission transactions</t>
  </si>
  <si>
    <t>Attach O, page 4, line 35</t>
  </si>
  <si>
    <t>Transmission charges for all transmission transactions included in Divisor on Page 1</t>
  </si>
  <si>
    <t>Transmission charges associated with Schedules 26 and 37 (Note V)</t>
  </si>
  <si>
    <t>Transmission charges associated with Schedule 26 -A (Note X)</t>
  </si>
  <si>
    <t xml:space="preserve">  Production</t>
  </si>
  <si>
    <t xml:space="preserve">  Transmission</t>
  </si>
  <si>
    <t xml:space="preserve">  Distribution</t>
  </si>
  <si>
    <t xml:space="preserve">  Other</t>
  </si>
  <si>
    <t>Wages &amp; Salary</t>
  </si>
  <si>
    <t>Attach O, page 4, line 12</t>
  </si>
  <si>
    <t>Attach O, page 4, line 13</t>
  </si>
  <si>
    <t>Attach O, page 4, line 14</t>
  </si>
  <si>
    <t>Attach O, page 4, line 15</t>
  </si>
  <si>
    <t>Attach O, page 4, line 33</t>
  </si>
  <si>
    <t>Attach O, page 4, line 35a</t>
  </si>
  <si>
    <t>Attach O, page 4, line 35b</t>
  </si>
  <si>
    <t>Item Number</t>
  </si>
  <si>
    <t>Location Name</t>
  </si>
  <si>
    <t>Asset Type</t>
  </si>
  <si>
    <t>ALMA TRANS</t>
  </si>
  <si>
    <t>353-1</t>
  </si>
  <si>
    <t>TRANS-1627</t>
  </si>
  <si>
    <t>ELK MOUND TRANS</t>
  </si>
  <si>
    <t>TRANS-1604</t>
  </si>
  <si>
    <t>TRANS-1624</t>
  </si>
  <si>
    <t>FLAMBEAU TRANS</t>
  </si>
  <si>
    <t>TRANS-1609</t>
  </si>
  <si>
    <t>TRANS-1610</t>
  </si>
  <si>
    <t>GENOA TRANSMISS</t>
  </si>
  <si>
    <t>TRANS-668</t>
  </si>
  <si>
    <t xml:space="preserve">Attachment O Workpapers - A&amp;G Expenses </t>
  </si>
  <si>
    <t>Administrative and General Salaries</t>
  </si>
  <si>
    <t>Office Supplies &amp; Expense</t>
  </si>
  <si>
    <t>Administrative Expenses Transferred-Credit</t>
  </si>
  <si>
    <t>Outside Services Employed</t>
  </si>
  <si>
    <t>Property Insurance</t>
  </si>
  <si>
    <t>Injuries &amp; Damages</t>
  </si>
  <si>
    <t>Employee Pensions &amp; Benefits</t>
  </si>
  <si>
    <t>Miscellaneous &amp; General Expense</t>
  </si>
  <si>
    <t>Maintenance of General Plant</t>
  </si>
  <si>
    <t>A&amp;G Expenses</t>
  </si>
  <si>
    <t>Page 10 of 11</t>
  </si>
  <si>
    <t>Page 9 of 11</t>
  </si>
  <si>
    <t>Page 8 of 11</t>
  </si>
  <si>
    <t>Page 7 of 11</t>
  </si>
  <si>
    <t>Page 6 of 11</t>
  </si>
  <si>
    <t>Page 5 of 11</t>
  </si>
  <si>
    <t>Page 4 of 11</t>
  </si>
  <si>
    <t>Page 3 of 11</t>
  </si>
  <si>
    <t>Page 2 of 11</t>
  </si>
  <si>
    <t>Page 1 of 11</t>
  </si>
  <si>
    <t>Attachment O Workpapers - Transmission Plant</t>
  </si>
  <si>
    <t>Attachment O page 4 line 3</t>
  </si>
  <si>
    <t>Page 11 of 11</t>
  </si>
  <si>
    <t>HCSR1</t>
  </si>
  <si>
    <t>Attach. GG</t>
  </si>
  <si>
    <t>Transmission</t>
  </si>
  <si>
    <t>Less HCSR1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</si>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</sst>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#,##0.0"/>
    <numFmt numFmtId="167" formatCode="_(* #,##0_);_(* \(#,##0\);_(* &quot;-&quot;??_);_(@_)"/>
    <numFmt numFmtId="168" formatCode="0.0%"/>
    <numFmt numFmtId="169" formatCode="_(&quot;$&quot;* #,##0.00_);_(&quot;$&quot;* \(#,##0.00\);_(&quot;$&quot;* &quot;-&quot;???_);_(@_)"/>
    <numFmt numFmtId="170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/>
    <xf numFmtId="164" fontId="6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0" xfId="1" applyNumberFormat="1" applyFont="1"/>
    <xf numFmtId="0" fontId="9" fillId="0" borderId="0" xfId="0" applyFont="1" applyAlignment="1">
      <alignment horizontal="center"/>
    </xf>
    <xf numFmtId="16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Border="1"/>
    <xf numFmtId="44" fontId="6" fillId="0" borderId="0" xfId="1" applyFont="1" applyBorder="1"/>
    <xf numFmtId="44" fontId="6" fillId="0" borderId="2" xfId="1" applyFont="1" applyBorder="1"/>
    <xf numFmtId="44" fontId="6" fillId="0" borderId="0" xfId="1" applyFont="1" applyAlignment="1"/>
    <xf numFmtId="0" fontId="4" fillId="0" borderId="0" xfId="0" applyFont="1" applyBorder="1"/>
    <xf numFmtId="44" fontId="6" fillId="0" borderId="0" xfId="1" applyFont="1" applyBorder="1" applyAlignment="1"/>
    <xf numFmtId="164" fontId="6" fillId="0" borderId="0" xfId="1" applyNumberFormat="1" applyFont="1" applyAlignment="1"/>
    <xf numFmtId="10" fontId="6" fillId="2" borderId="0" xfId="2" applyNumberFormat="1" applyFont="1" applyFill="1" applyBorder="1"/>
    <xf numFmtId="164" fontId="6" fillId="2" borderId="0" xfId="1" applyNumberFormat="1" applyFont="1" applyFill="1" applyBorder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6" fillId="0" borderId="3" xfId="1" applyNumberFormat="1" applyFont="1" applyBorder="1"/>
    <xf numFmtId="16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0" xfId="1" applyNumberFormat="1" applyFont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164" fontId="6" fillId="0" borderId="0" xfId="1" applyNumberFormat="1" applyFont="1" applyFill="1" applyAlignment="1"/>
    <xf numFmtId="166" fontId="6" fillId="0" borderId="0" xfId="0" applyNumberFormat="1" applyFont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8" fillId="0" borderId="0" xfId="0" applyNumberFormat="1" applyFont="1"/>
    <xf numFmtId="164" fontId="6" fillId="2" borderId="0" xfId="0" applyNumberFormat="1" applyFont="1" applyFill="1" applyAlignment="1">
      <alignment horizontal="center"/>
    </xf>
    <xf numFmtId="167" fontId="4" fillId="0" borderId="0" xfId="3" applyNumberFormat="1" applyFont="1"/>
    <xf numFmtId="43" fontId="2" fillId="0" borderId="0" xfId="3" applyFont="1" applyAlignment="1">
      <alignment horizontal="center"/>
    </xf>
    <xf numFmtId="43" fontId="0" fillId="0" borderId="0" xfId="3" applyFont="1"/>
    <xf numFmtId="43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1" applyNumberFormat="1" applyFont="1" applyAlignment="1"/>
    <xf numFmtId="0" fontId="0" fillId="0" borderId="0" xfId="0" applyFont="1" applyAlignment="1">
      <alignment horizontal="left"/>
    </xf>
    <xf numFmtId="164" fontId="0" fillId="0" borderId="3" xfId="1" applyNumberFormat="1" applyFont="1" applyBorder="1"/>
    <xf numFmtId="164" fontId="0" fillId="0" borderId="0" xfId="0" applyNumberFormat="1" applyFont="1" applyAlignment="1">
      <alignment horizontal="center"/>
    </xf>
    <xf numFmtId="164" fontId="6" fillId="0" borderId="0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164" fontId="8" fillId="0" borderId="9" xfId="1" applyNumberFormat="1" applyFont="1" applyBorder="1"/>
    <xf numFmtId="164" fontId="8" fillId="0" borderId="0" xfId="1" applyNumberFormat="1" applyFont="1" applyBorder="1"/>
    <xf numFmtId="0" fontId="8" fillId="0" borderId="9" xfId="0" applyFont="1" applyBorder="1"/>
    <xf numFmtId="0" fontId="8" fillId="0" borderId="0" xfId="0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8" xfId="0" applyFont="1" applyBorder="1"/>
    <xf numFmtId="165" fontId="6" fillId="0" borderId="0" xfId="0" applyNumberFormat="1" applyFont="1" applyBorder="1"/>
    <xf numFmtId="0" fontId="4" fillId="0" borderId="8" xfId="0" applyFont="1" applyBorder="1"/>
    <xf numFmtId="169" fontId="4" fillId="0" borderId="8" xfId="0" applyNumberFormat="1" applyFont="1" applyBorder="1"/>
    <xf numFmtId="164" fontId="8" fillId="2" borderId="9" xfId="0" applyNumberFormat="1" applyFont="1" applyFill="1" applyBorder="1" applyAlignment="1">
      <alignment horizontal="center"/>
    </xf>
    <xf numFmtId="164" fontId="4" fillId="0" borderId="9" xfId="0" applyNumberFormat="1" applyFont="1" applyBorder="1"/>
    <xf numFmtId="164" fontId="4" fillId="0" borderId="0" xfId="0" applyNumberFormat="1" applyFont="1" applyBorder="1"/>
    <xf numFmtId="0" fontId="6" fillId="0" borderId="9" xfId="0" applyFont="1" applyBorder="1"/>
    <xf numFmtId="10" fontId="6" fillId="2" borderId="9" xfId="2" applyNumberFormat="1" applyFont="1" applyFill="1" applyBorder="1"/>
    <xf numFmtId="164" fontId="6" fillId="2" borderId="10" xfId="1" applyNumberFormat="1" applyFont="1" applyFill="1" applyBorder="1"/>
    <xf numFmtId="164" fontId="6" fillId="2" borderId="1" xfId="1" applyNumberFormat="1" applyFont="1" applyFill="1" applyBorder="1"/>
    <xf numFmtId="0" fontId="6" fillId="0" borderId="11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6" fillId="0" borderId="2" xfId="0" applyNumberFormat="1" applyFont="1" applyBorder="1"/>
    <xf numFmtId="168" fontId="6" fillId="0" borderId="0" xfId="2" applyNumberFormat="1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170" fontId="6" fillId="0" borderId="3" xfId="0" applyNumberFormat="1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49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7.28515625" customWidth="1"/>
    <col min="2" max="12" width="7.28515625" style="3" customWidth="1"/>
    <col min="13" max="16384" width="9.140625" style="3"/>
  </cols>
  <sheetData>
    <row r="3" spans="1:9" ht="12.75" x14ac:dyDescent="0.2">
      <c r="A3" s="2"/>
      <c r="B3" s="11" t="s">
        <v>0</v>
      </c>
      <c r="C3" s="11"/>
      <c r="D3" s="11"/>
      <c r="E3" s="11"/>
      <c r="F3" s="2"/>
      <c r="G3" s="2"/>
    </row>
    <row r="4" spans="1:9" ht="12.75" x14ac:dyDescent="0.2">
      <c r="A4" s="2"/>
      <c r="B4" s="12">
        <v>2018</v>
      </c>
      <c r="C4" s="11" t="s">
        <v>1</v>
      </c>
      <c r="D4" s="11"/>
      <c r="E4" s="11"/>
      <c r="F4" s="2"/>
      <c r="G4" s="2"/>
      <c r="H4" s="9" t="s">
        <v>193</v>
      </c>
      <c r="I4" s="10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2018</v>
      </c>
      <c r="C7" s="3" t="s">
        <v>2</v>
      </c>
    </row>
    <row r="8" spans="1:9" ht="12" customHeight="1" x14ac:dyDescent="0.2">
      <c r="A8" s="3"/>
      <c r="B8" s="3" t="s">
        <v>3</v>
      </c>
      <c r="G8" s="6">
        <f>B4</f>
        <v>2018</v>
      </c>
    </row>
    <row r="9" spans="1:9" ht="12" customHeight="1" x14ac:dyDescent="0.25"/>
    <row r="10" spans="1:9" ht="12" customHeight="1" x14ac:dyDescent="0.25"/>
    <row r="11" spans="1:9" ht="12" customHeight="1" thickBot="1" x14ac:dyDescent="0.25">
      <c r="A11" s="13" t="s">
        <v>4</v>
      </c>
      <c r="B11" s="14"/>
      <c r="C11" s="13"/>
      <c r="D11" s="13" t="s">
        <v>5</v>
      </c>
      <c r="E11" s="13"/>
      <c r="F11" s="13" t="s">
        <v>6</v>
      </c>
      <c r="G11" s="15"/>
      <c r="H11" s="13" t="s">
        <v>7</v>
      </c>
      <c r="I11" s="2"/>
    </row>
    <row r="12" spans="1:9" ht="12" customHeight="1" x14ac:dyDescent="0.2">
      <c r="A12" s="16">
        <v>1</v>
      </c>
      <c r="B12" s="14"/>
      <c r="C12" s="14"/>
      <c r="D12" s="16" t="s">
        <v>8</v>
      </c>
      <c r="E12" s="14"/>
      <c r="F12" s="16">
        <f>G8</f>
        <v>2018</v>
      </c>
      <c r="G12" s="14"/>
      <c r="H12" s="105">
        <v>815.9</v>
      </c>
      <c r="I12" s="2"/>
    </row>
    <row r="13" spans="1:9" ht="12" customHeight="1" x14ac:dyDescent="0.2">
      <c r="A13" s="16">
        <v>2</v>
      </c>
      <c r="B13" s="14"/>
      <c r="C13" s="14"/>
      <c r="D13" s="16" t="s">
        <v>10</v>
      </c>
      <c r="E13" s="14"/>
      <c r="F13" s="16">
        <f>F12</f>
        <v>2018</v>
      </c>
      <c r="G13" s="14"/>
      <c r="H13" s="105">
        <v>866.5</v>
      </c>
      <c r="I13" s="2"/>
    </row>
    <row r="14" spans="1:9" ht="12" customHeight="1" x14ac:dyDescent="0.2">
      <c r="A14" s="16">
        <v>3</v>
      </c>
      <c r="B14" s="14"/>
      <c r="C14" s="14"/>
      <c r="D14" s="16" t="s">
        <v>9</v>
      </c>
      <c r="E14" s="14"/>
      <c r="F14" s="16">
        <f t="shared" ref="F14:F23" si="0">F13</f>
        <v>2018</v>
      </c>
      <c r="G14" s="14"/>
      <c r="H14" s="105">
        <v>824.1</v>
      </c>
      <c r="I14" s="2"/>
    </row>
    <row r="15" spans="1:9" ht="12" customHeight="1" x14ac:dyDescent="0.2">
      <c r="A15" s="16">
        <v>4</v>
      </c>
      <c r="B15" s="14"/>
      <c r="C15" s="14"/>
      <c r="D15" s="16" t="s">
        <v>11</v>
      </c>
      <c r="E15" s="14"/>
      <c r="F15" s="16">
        <f t="shared" si="0"/>
        <v>2018</v>
      </c>
      <c r="G15" s="14"/>
      <c r="H15" s="105">
        <v>712</v>
      </c>
      <c r="I15" s="2"/>
    </row>
    <row r="16" spans="1:9" ht="12" customHeight="1" x14ac:dyDescent="0.2">
      <c r="A16" s="16">
        <v>5</v>
      </c>
      <c r="B16" s="14"/>
      <c r="C16" s="14"/>
      <c r="D16" s="16" t="s">
        <v>12</v>
      </c>
      <c r="E16" s="14"/>
      <c r="F16" s="16">
        <f t="shared" si="0"/>
        <v>2018</v>
      </c>
      <c r="G16" s="14"/>
      <c r="H16" s="105">
        <v>712</v>
      </c>
      <c r="I16" s="2"/>
    </row>
    <row r="17" spans="1:9" ht="12" customHeight="1" x14ac:dyDescent="0.2">
      <c r="A17" s="16">
        <v>6</v>
      </c>
      <c r="B17" s="14"/>
      <c r="C17" s="14"/>
      <c r="D17" s="16" t="s">
        <v>13</v>
      </c>
      <c r="E17" s="14"/>
      <c r="F17" s="16">
        <f t="shared" si="0"/>
        <v>2018</v>
      </c>
      <c r="G17" s="14"/>
      <c r="H17" s="105">
        <v>887.2</v>
      </c>
      <c r="I17" s="2"/>
    </row>
    <row r="18" spans="1:9" ht="12" customHeight="1" x14ac:dyDescent="0.2">
      <c r="A18" s="16">
        <v>7</v>
      </c>
      <c r="B18" s="14"/>
      <c r="C18" s="14"/>
      <c r="D18" s="16" t="s">
        <v>14</v>
      </c>
      <c r="E18" s="14"/>
      <c r="F18" s="16">
        <f t="shared" si="0"/>
        <v>2018</v>
      </c>
      <c r="G18" s="14"/>
      <c r="H18" s="105">
        <v>1022.2</v>
      </c>
      <c r="I18" s="2"/>
    </row>
    <row r="19" spans="1:9" ht="12" customHeight="1" x14ac:dyDescent="0.2">
      <c r="A19" s="16">
        <v>8</v>
      </c>
      <c r="B19" s="14"/>
      <c r="C19" s="14"/>
      <c r="D19" s="16" t="s">
        <v>15</v>
      </c>
      <c r="E19" s="14"/>
      <c r="F19" s="16">
        <f t="shared" si="0"/>
        <v>2018</v>
      </c>
      <c r="G19" s="14"/>
      <c r="H19" s="105">
        <v>1002.3</v>
      </c>
      <c r="I19" s="2"/>
    </row>
    <row r="20" spans="1:9" ht="12" customHeight="1" x14ac:dyDescent="0.2">
      <c r="A20" s="16">
        <v>9</v>
      </c>
      <c r="B20" s="14"/>
      <c r="C20" s="14"/>
      <c r="D20" s="16" t="s">
        <v>16</v>
      </c>
      <c r="E20" s="14"/>
      <c r="F20" s="16">
        <f t="shared" si="0"/>
        <v>2018</v>
      </c>
      <c r="G20" s="14"/>
      <c r="H20" s="105">
        <v>895.9</v>
      </c>
      <c r="I20" s="2"/>
    </row>
    <row r="21" spans="1:9" ht="12" customHeight="1" x14ac:dyDescent="0.2">
      <c r="A21" s="16">
        <v>10</v>
      </c>
      <c r="B21" s="14"/>
      <c r="C21" s="14"/>
      <c r="D21" s="16" t="s">
        <v>17</v>
      </c>
      <c r="E21" s="14"/>
      <c r="F21" s="16">
        <f t="shared" si="0"/>
        <v>2018</v>
      </c>
      <c r="G21" s="14"/>
      <c r="H21" s="105">
        <v>758.7</v>
      </c>
      <c r="I21" s="2"/>
    </row>
    <row r="22" spans="1:9" ht="12" customHeight="1" x14ac:dyDescent="0.2">
      <c r="A22" s="16">
        <v>11</v>
      </c>
      <c r="B22" s="14"/>
      <c r="C22" s="14"/>
      <c r="D22" s="16" t="s">
        <v>18</v>
      </c>
      <c r="E22" s="14"/>
      <c r="F22" s="16">
        <f t="shared" si="0"/>
        <v>2018</v>
      </c>
      <c r="G22" s="14"/>
      <c r="H22" s="105">
        <v>788.6</v>
      </c>
      <c r="I22" s="2"/>
    </row>
    <row r="23" spans="1:9" ht="12" customHeight="1" x14ac:dyDescent="0.2">
      <c r="A23" s="16">
        <v>12</v>
      </c>
      <c r="B23" s="14"/>
      <c r="C23" s="14"/>
      <c r="D23" s="16" t="s">
        <v>19</v>
      </c>
      <c r="E23" s="14"/>
      <c r="F23" s="16">
        <f t="shared" si="0"/>
        <v>2018</v>
      </c>
      <c r="G23" s="14"/>
      <c r="H23" s="105">
        <v>861.7</v>
      </c>
      <c r="I23" s="2"/>
    </row>
    <row r="24" spans="1:9" ht="12" customHeight="1" x14ac:dyDescent="0.2">
      <c r="A24" s="16">
        <v>13</v>
      </c>
      <c r="B24" s="14"/>
      <c r="C24" s="14"/>
      <c r="D24" s="14"/>
      <c r="E24" s="14"/>
      <c r="F24" s="14"/>
      <c r="G24" s="14"/>
      <c r="H24" s="56"/>
      <c r="I24" s="2"/>
    </row>
    <row r="25" spans="1:9" ht="12" customHeight="1" thickBot="1" x14ac:dyDescent="0.25">
      <c r="A25" s="16">
        <v>14</v>
      </c>
      <c r="B25" s="14"/>
      <c r="C25" s="14"/>
      <c r="D25" s="18" t="s">
        <v>20</v>
      </c>
      <c r="E25" s="14"/>
      <c r="F25" s="14"/>
      <c r="G25" s="14"/>
      <c r="H25" s="106">
        <f>AVERAGE(H12:H23)</f>
        <v>845.5916666666667</v>
      </c>
      <c r="I25" s="2"/>
    </row>
    <row r="26" spans="1:9" ht="12" customHeight="1" thickTop="1" x14ac:dyDescent="0.2">
      <c r="A26" s="14"/>
      <c r="B26" s="14"/>
      <c r="C26" s="14"/>
      <c r="D26" s="14"/>
      <c r="E26" s="14"/>
      <c r="G26" s="14"/>
      <c r="H26" s="14"/>
      <c r="I26" s="2"/>
    </row>
    <row r="27" spans="1:9" ht="12" customHeight="1" x14ac:dyDescent="0.25">
      <c r="F27" s="14" t="s">
        <v>58</v>
      </c>
    </row>
    <row r="28" spans="1:9" ht="9.9499999999999993" customHeight="1" x14ac:dyDescent="0.25"/>
    <row r="29" spans="1:9" ht="9.9499999999999993" customHeight="1" x14ac:dyDescent="0.25"/>
    <row r="30" spans="1:9" ht="9.9499999999999993" customHeight="1" x14ac:dyDescent="0.25"/>
    <row r="31" spans="1:9" ht="9.9499999999999993" customHeight="1" x14ac:dyDescent="0.25"/>
    <row r="32" spans="1:9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H27" sqref="H27"/>
    </sheetView>
  </sheetViews>
  <sheetFormatPr defaultRowHeight="15" x14ac:dyDescent="0.25"/>
  <cols>
    <col min="1" max="1" width="4" style="4" customWidth="1"/>
    <col min="2" max="2" width="9.140625" style="4"/>
    <col min="3" max="3" width="7.42578125" style="4" customWidth="1"/>
    <col min="4" max="4" width="11.85546875" style="4" customWidth="1"/>
    <col min="5" max="5" width="10.5703125" style="4" customWidth="1"/>
    <col min="6" max="7" width="9.140625" style="4"/>
    <col min="8" max="8" width="15.7109375" style="4" customWidth="1"/>
    <col min="9" max="9" width="3" style="4" customWidth="1"/>
    <col min="10" max="16384" width="9.140625" style="4"/>
  </cols>
  <sheetData>
    <row r="3" spans="2:9" x14ac:dyDescent="0.25">
      <c r="B3" s="1" t="s">
        <v>0</v>
      </c>
      <c r="C3" s="1"/>
      <c r="D3" s="1"/>
      <c r="E3" s="1"/>
      <c r="F3" s="1"/>
    </row>
    <row r="4" spans="2:9" x14ac:dyDescent="0.25">
      <c r="B4" s="5">
        <f>Divisor!B4</f>
        <v>2018</v>
      </c>
      <c r="C4" s="1" t="s">
        <v>1</v>
      </c>
      <c r="D4" s="1"/>
      <c r="E4" s="1"/>
      <c r="F4" s="1"/>
    </row>
    <row r="5" spans="2:9" x14ac:dyDescent="0.25">
      <c r="H5" s="9" t="s">
        <v>184</v>
      </c>
      <c r="I5" s="10"/>
    </row>
    <row r="6" spans="2:9" x14ac:dyDescent="0.25">
      <c r="B6" s="4" t="s">
        <v>0</v>
      </c>
    </row>
    <row r="7" spans="2:9" x14ac:dyDescent="0.25">
      <c r="B7" s="66">
        <f>B4</f>
        <v>2018</v>
      </c>
      <c r="C7" s="4" t="s">
        <v>173</v>
      </c>
    </row>
    <row r="8" spans="2:9" x14ac:dyDescent="0.25">
      <c r="B8" s="4" t="s">
        <v>3</v>
      </c>
      <c r="G8" s="4">
        <f>B4</f>
        <v>2018</v>
      </c>
    </row>
    <row r="9" spans="2:9" x14ac:dyDescent="0.25">
      <c r="H9" s="67"/>
    </row>
    <row r="10" spans="2:9" x14ac:dyDescent="0.25">
      <c r="G10" s="66"/>
      <c r="H10" s="66"/>
    </row>
    <row r="11" spans="2:9" ht="15.75" thickBot="1" x14ac:dyDescent="0.3">
      <c r="C11" s="68"/>
      <c r="D11" s="65" t="s">
        <v>183</v>
      </c>
      <c r="E11" s="69"/>
      <c r="F11" s="69"/>
      <c r="G11" s="70"/>
      <c r="H11" s="70" t="s">
        <v>94</v>
      </c>
    </row>
    <row r="12" spans="2:9" ht="15.75" thickBot="1" x14ac:dyDescent="0.3">
      <c r="B12" s="70" t="s">
        <v>4</v>
      </c>
      <c r="C12" s="4" t="s">
        <v>95</v>
      </c>
      <c r="E12" s="66"/>
      <c r="G12" s="71"/>
      <c r="H12" s="71"/>
    </row>
    <row r="13" spans="2:9" x14ac:dyDescent="0.25">
      <c r="B13" s="66">
        <v>1</v>
      </c>
      <c r="C13" s="4">
        <v>920</v>
      </c>
      <c r="D13" s="72" t="s">
        <v>174</v>
      </c>
      <c r="E13" s="66"/>
      <c r="G13" s="71"/>
      <c r="H13" s="71">
        <v>15330633</v>
      </c>
    </row>
    <row r="14" spans="2:9" x14ac:dyDescent="0.25">
      <c r="B14" s="66">
        <v>2</v>
      </c>
      <c r="C14" s="4">
        <v>921</v>
      </c>
      <c r="D14" s="72" t="s">
        <v>175</v>
      </c>
      <c r="E14" s="66"/>
      <c r="G14" s="71"/>
      <c r="H14" s="71">
        <v>5701012</v>
      </c>
    </row>
    <row r="15" spans="2:9" x14ac:dyDescent="0.25">
      <c r="B15" s="66">
        <v>3</v>
      </c>
      <c r="C15" s="4">
        <v>922</v>
      </c>
      <c r="D15" s="72" t="s">
        <v>176</v>
      </c>
      <c r="E15" s="66"/>
      <c r="G15" s="71"/>
      <c r="H15" s="71">
        <v>-1320036</v>
      </c>
    </row>
    <row r="16" spans="2:9" x14ac:dyDescent="0.25">
      <c r="B16" s="66">
        <v>4</v>
      </c>
      <c r="C16" s="4">
        <v>923</v>
      </c>
      <c r="D16" s="72" t="s">
        <v>177</v>
      </c>
      <c r="E16" s="66"/>
      <c r="G16" s="71"/>
      <c r="H16" s="71">
        <v>1392424</v>
      </c>
    </row>
    <row r="17" spans="2:8" x14ac:dyDescent="0.25">
      <c r="B17" s="66">
        <v>5</v>
      </c>
      <c r="C17" s="4">
        <v>924</v>
      </c>
      <c r="D17" s="72" t="s">
        <v>178</v>
      </c>
      <c r="E17" s="66"/>
      <c r="G17" s="71"/>
      <c r="H17" s="71">
        <v>2665465</v>
      </c>
    </row>
    <row r="18" spans="2:8" x14ac:dyDescent="0.25">
      <c r="B18" s="66">
        <v>6</v>
      </c>
      <c r="C18" s="4">
        <v>925</v>
      </c>
      <c r="D18" s="72" t="s">
        <v>179</v>
      </c>
      <c r="E18" s="66"/>
      <c r="G18" s="71"/>
      <c r="H18" s="71">
        <v>1625275</v>
      </c>
    </row>
    <row r="19" spans="2:8" x14ac:dyDescent="0.25">
      <c r="B19" s="66">
        <v>7</v>
      </c>
      <c r="C19" s="4">
        <v>926</v>
      </c>
      <c r="D19" s="72" t="s">
        <v>180</v>
      </c>
      <c r="E19" s="66"/>
      <c r="G19" s="71"/>
      <c r="H19" s="71">
        <v>68610</v>
      </c>
    </row>
    <row r="20" spans="2:8" x14ac:dyDescent="0.25">
      <c r="B20" s="66">
        <v>8</v>
      </c>
      <c r="C20" s="4">
        <v>930</v>
      </c>
      <c r="D20" s="72" t="s">
        <v>181</v>
      </c>
      <c r="E20" s="66"/>
      <c r="G20" s="71"/>
      <c r="H20" s="71">
        <v>1615212</v>
      </c>
    </row>
    <row r="21" spans="2:8" x14ac:dyDescent="0.25">
      <c r="B21" s="66">
        <v>9</v>
      </c>
      <c r="C21" s="4" t="s">
        <v>104</v>
      </c>
      <c r="D21" s="66"/>
      <c r="E21" s="66"/>
      <c r="G21" s="71"/>
      <c r="H21" s="71"/>
    </row>
    <row r="22" spans="2:8" x14ac:dyDescent="0.25">
      <c r="B22" s="66">
        <v>10</v>
      </c>
      <c r="C22" s="4">
        <v>932</v>
      </c>
      <c r="D22" s="72"/>
      <c r="E22" s="66"/>
      <c r="G22" s="71"/>
      <c r="H22" s="71">
        <v>110000</v>
      </c>
    </row>
    <row r="23" spans="2:8" ht="15.75" thickBot="1" x14ac:dyDescent="0.3">
      <c r="B23" s="66">
        <v>11</v>
      </c>
      <c r="C23" s="4">
        <v>935</v>
      </c>
      <c r="D23" s="72" t="s">
        <v>182</v>
      </c>
      <c r="E23" s="66"/>
      <c r="G23" s="71"/>
      <c r="H23" s="73">
        <v>735380</v>
      </c>
    </row>
    <row r="24" spans="2:8" ht="15.75" thickTop="1" x14ac:dyDescent="0.25">
      <c r="B24" s="66">
        <v>12</v>
      </c>
      <c r="G24" s="66"/>
      <c r="H24" s="74">
        <f>SUM(H13:H23)</f>
        <v>27923975</v>
      </c>
    </row>
  </sheetData>
  <pageMargins left="0.45" right="0.4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4"/>
  <sheetViews>
    <sheetView workbookViewId="0">
      <pane ySplit="13" topLeftCell="A14" activePane="bottomLeft" state="frozen"/>
      <selection activeCell="B28" sqref="B28"/>
      <selection pane="bottomLeft" activeCell="B33" sqref="B33"/>
    </sheetView>
  </sheetViews>
  <sheetFormatPr defaultRowHeight="15" x14ac:dyDescent="0.25"/>
  <cols>
    <col min="2" max="2" width="12.85546875" bestFit="1" customWidth="1"/>
    <col min="3" max="3" width="22.140625" customWidth="1"/>
    <col min="4" max="4" width="12" customWidth="1"/>
    <col min="5" max="5" width="17.28515625" style="63" customWidth="1"/>
    <col min="7" max="7" width="13.7109375" customWidth="1"/>
  </cols>
  <sheetData>
    <row r="3" spans="2:9" x14ac:dyDescent="0.25">
      <c r="B3" s="1" t="s">
        <v>0</v>
      </c>
      <c r="C3" s="1"/>
      <c r="D3" s="1"/>
      <c r="E3" s="1"/>
      <c r="F3" s="1"/>
      <c r="G3" s="4"/>
      <c r="H3" s="4"/>
      <c r="I3" s="4"/>
    </row>
    <row r="4" spans="2:9" x14ac:dyDescent="0.25">
      <c r="B4" s="5">
        <f>Divisor!B4</f>
        <v>2018</v>
      </c>
      <c r="C4" s="1" t="s">
        <v>1</v>
      </c>
      <c r="D4" s="1"/>
      <c r="E4" s="1"/>
      <c r="F4" s="1"/>
      <c r="G4" s="4"/>
      <c r="H4" s="4"/>
      <c r="I4" s="4"/>
    </row>
    <row r="5" spans="2:9" x14ac:dyDescent="0.25">
      <c r="B5" s="4"/>
      <c r="C5" s="4"/>
      <c r="D5" s="4"/>
      <c r="E5" s="9" t="s">
        <v>196</v>
      </c>
      <c r="F5" s="4"/>
    </row>
    <row r="6" spans="2:9" x14ac:dyDescent="0.25">
      <c r="B6" s="4" t="s">
        <v>0</v>
      </c>
      <c r="C6" s="4"/>
      <c r="D6" s="4"/>
      <c r="E6" s="4"/>
      <c r="F6" s="4"/>
      <c r="G6" s="4"/>
      <c r="H6" s="4"/>
      <c r="I6" s="4"/>
    </row>
    <row r="7" spans="2:9" x14ac:dyDescent="0.25">
      <c r="B7" s="66">
        <f>B4</f>
        <v>2018</v>
      </c>
      <c r="C7" s="4" t="s">
        <v>194</v>
      </c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H8" s="4"/>
      <c r="I8" s="4"/>
    </row>
    <row r="9" spans="2:9" x14ac:dyDescent="0.25">
      <c r="B9" s="4"/>
      <c r="C9" s="4"/>
      <c r="D9" s="4"/>
      <c r="E9" s="4"/>
      <c r="F9" s="4"/>
      <c r="G9" s="4"/>
      <c r="H9" s="4"/>
      <c r="I9" s="4"/>
    </row>
    <row r="10" spans="2:9" x14ac:dyDescent="0.25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4"/>
      <c r="C11" s="4"/>
      <c r="D11" s="4"/>
      <c r="E11" s="4"/>
      <c r="F11" s="4"/>
      <c r="G11" s="4"/>
      <c r="H11" s="4"/>
      <c r="I11" s="4"/>
    </row>
    <row r="13" spans="2:9" x14ac:dyDescent="0.25">
      <c r="B13" s="1" t="s">
        <v>159</v>
      </c>
      <c r="C13" s="1" t="s">
        <v>160</v>
      </c>
      <c r="D13" s="1" t="s">
        <v>161</v>
      </c>
      <c r="E13" s="62" t="s">
        <v>94</v>
      </c>
    </row>
    <row r="14" spans="2:9" x14ac:dyDescent="0.25">
      <c r="B14" t="s">
        <v>164</v>
      </c>
      <c r="C14" t="s">
        <v>162</v>
      </c>
      <c r="D14" t="s">
        <v>163</v>
      </c>
      <c r="E14" s="63">
        <v>2385518.7000000002</v>
      </c>
    </row>
    <row r="16" spans="2:9" x14ac:dyDescent="0.25">
      <c r="B16" t="s">
        <v>166</v>
      </c>
      <c r="C16" t="s">
        <v>165</v>
      </c>
      <c r="D16" t="s">
        <v>163</v>
      </c>
      <c r="E16" s="63">
        <v>786920.68</v>
      </c>
    </row>
    <row r="18" spans="2:5" x14ac:dyDescent="0.25">
      <c r="B18" t="s">
        <v>167</v>
      </c>
      <c r="C18" t="s">
        <v>168</v>
      </c>
      <c r="D18" t="s">
        <v>163</v>
      </c>
      <c r="E18" s="63">
        <v>119861.66</v>
      </c>
    </row>
    <row r="19" spans="2:5" x14ac:dyDescent="0.25">
      <c r="B19" t="s">
        <v>169</v>
      </c>
      <c r="C19" t="s">
        <v>168</v>
      </c>
      <c r="D19" t="s">
        <v>163</v>
      </c>
      <c r="E19" s="63">
        <v>141860.64000000001</v>
      </c>
    </row>
    <row r="20" spans="2:5" x14ac:dyDescent="0.25">
      <c r="B20" t="s">
        <v>170</v>
      </c>
      <c r="C20" t="s">
        <v>168</v>
      </c>
      <c r="D20" t="s">
        <v>163</v>
      </c>
      <c r="E20" s="63">
        <v>141860.64000000001</v>
      </c>
    </row>
    <row r="22" spans="2:5" x14ac:dyDescent="0.25">
      <c r="B22" t="s">
        <v>172</v>
      </c>
      <c r="C22" t="s">
        <v>171</v>
      </c>
      <c r="D22" t="s">
        <v>163</v>
      </c>
      <c r="E22" s="63">
        <v>420714.05</v>
      </c>
    </row>
    <row r="24" spans="2:5" x14ac:dyDescent="0.25">
      <c r="C24" t="s">
        <v>195</v>
      </c>
      <c r="E24" s="64">
        <f>SUM(E14:E22)</f>
        <v>3996736.3700000006</v>
      </c>
    </row>
  </sheetData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72"/>
  <sheetViews>
    <sheetView zoomScaleNormal="10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activeCell="I62" sqref="I62"/>
    </sheetView>
  </sheetViews>
  <sheetFormatPr defaultColWidth="9.140625" defaultRowHeight="12.75" x14ac:dyDescent="0.2"/>
  <cols>
    <col min="1" max="1" width="6.7109375" style="3" customWidth="1"/>
    <col min="2" max="2" width="16.42578125" style="3" customWidth="1"/>
    <col min="3" max="3" width="4.5703125" style="3" bestFit="1" customWidth="1"/>
    <col min="4" max="4" width="14.5703125" style="3" customWidth="1"/>
    <col min="5" max="5" width="12.5703125" style="3" bestFit="1" customWidth="1"/>
    <col min="6" max="6" width="12.5703125" style="3" customWidth="1"/>
    <col min="7" max="7" width="11.5703125" style="3" bestFit="1" customWidth="1"/>
    <col min="8" max="8" width="9.28515625" style="3" customWidth="1"/>
    <col min="9" max="9" width="12.85546875" style="3" bestFit="1" customWidth="1"/>
    <col min="10" max="10" width="2.42578125" style="3" customWidth="1"/>
    <col min="11" max="11" width="10.7109375" style="3" customWidth="1"/>
    <col min="12" max="12" width="11.7109375" style="3" bestFit="1" customWidth="1"/>
    <col min="13" max="13" width="11.85546875" style="3" customWidth="1"/>
    <col min="14" max="14" width="12.42578125" style="3" customWidth="1"/>
    <col min="15" max="16384" width="9.140625" style="3"/>
  </cols>
  <sheetData>
    <row r="2" spans="1:14" ht="15" x14ac:dyDescent="0.25">
      <c r="A2" s="1" t="s">
        <v>0</v>
      </c>
      <c r="B2" s="1"/>
      <c r="C2" s="1"/>
      <c r="D2" s="1"/>
      <c r="E2" s="4"/>
      <c r="F2" s="4"/>
      <c r="G2" s="4"/>
      <c r="H2" s="4"/>
    </row>
    <row r="3" spans="1:14" ht="15" x14ac:dyDescent="0.25">
      <c r="A3" s="5">
        <f>Divisor!B4</f>
        <v>2018</v>
      </c>
      <c r="B3" s="1" t="s">
        <v>1</v>
      </c>
      <c r="C3" s="1"/>
      <c r="D3" s="1"/>
      <c r="E3" s="4"/>
      <c r="F3" s="4"/>
      <c r="G3" s="7" t="s">
        <v>192</v>
      </c>
      <c r="H3" s="8"/>
    </row>
    <row r="5" spans="1:14" x14ac:dyDescent="0.2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4" s="21" customFormat="1" ht="11.25" x14ac:dyDescent="0.2">
      <c r="A6" s="22">
        <f>A3</f>
        <v>2018</v>
      </c>
      <c r="B6" s="21" t="s">
        <v>21</v>
      </c>
    </row>
    <row r="7" spans="1:14" s="21" customFormat="1" ht="12" thickBot="1" x14ac:dyDescent="0.25">
      <c r="A7" s="21" t="s">
        <v>3</v>
      </c>
      <c r="E7" s="22">
        <f>A3</f>
        <v>2018</v>
      </c>
    </row>
    <row r="8" spans="1:14" s="21" customFormat="1" ht="11.25" x14ac:dyDescent="0.2">
      <c r="G8" s="21" t="s">
        <v>27</v>
      </c>
      <c r="I8" s="21" t="s">
        <v>30</v>
      </c>
      <c r="K8" s="76" t="s">
        <v>197</v>
      </c>
      <c r="L8" s="77" t="s">
        <v>198</v>
      </c>
      <c r="M8" s="101" t="s">
        <v>199</v>
      </c>
    </row>
    <row r="9" spans="1:14" s="21" customFormat="1" ht="12" thickBot="1" x14ac:dyDescent="0.25">
      <c r="A9" s="23" t="s">
        <v>4</v>
      </c>
      <c r="B9" s="23" t="s">
        <v>22</v>
      </c>
      <c r="C9" s="23" t="s">
        <v>6</v>
      </c>
      <c r="D9" s="23" t="s">
        <v>24</v>
      </c>
      <c r="E9" s="23" t="s">
        <v>25</v>
      </c>
      <c r="F9" s="24" t="s">
        <v>26</v>
      </c>
      <c r="G9" s="24" t="s">
        <v>28</v>
      </c>
      <c r="H9" s="23" t="s">
        <v>29</v>
      </c>
      <c r="I9" s="24" t="s">
        <v>31</v>
      </c>
      <c r="K9" s="78" t="s">
        <v>32</v>
      </c>
      <c r="L9" s="28" t="s">
        <v>45</v>
      </c>
      <c r="M9" s="102" t="s">
        <v>200</v>
      </c>
    </row>
    <row r="10" spans="1:14" s="21" customFormat="1" ht="11.25" x14ac:dyDescent="0.2">
      <c r="A10" s="22">
        <v>1</v>
      </c>
      <c r="B10" s="22" t="s">
        <v>19</v>
      </c>
      <c r="C10" s="22">
        <v>2017</v>
      </c>
      <c r="D10" s="25">
        <v>1049563982</v>
      </c>
      <c r="E10" s="25">
        <v>574343060</v>
      </c>
      <c r="F10" s="25">
        <v>93630094</v>
      </c>
      <c r="G10" s="25">
        <v>84136621</v>
      </c>
      <c r="H10" s="25">
        <v>0</v>
      </c>
      <c r="I10" s="25">
        <f>SUM(D10:H10)</f>
        <v>1801673757</v>
      </c>
      <c r="K10" s="80">
        <v>57400000</v>
      </c>
      <c r="L10" s="81">
        <v>18813435</v>
      </c>
      <c r="M10" s="79"/>
    </row>
    <row r="11" spans="1:14" s="21" customFormat="1" ht="11.25" x14ac:dyDescent="0.2">
      <c r="A11" s="22">
        <v>2</v>
      </c>
      <c r="B11" s="22" t="s">
        <v>8</v>
      </c>
      <c r="C11" s="22">
        <f>C10+1</f>
        <v>2018</v>
      </c>
      <c r="D11" s="25">
        <v>1049856357</v>
      </c>
      <c r="E11" s="25">
        <v>574343060</v>
      </c>
      <c r="F11" s="25">
        <v>94655961</v>
      </c>
      <c r="G11" s="25">
        <v>85398352</v>
      </c>
      <c r="H11" s="25">
        <f t="shared" ref="H11:H22" si="0">H10</f>
        <v>0</v>
      </c>
      <c r="I11" s="25">
        <f t="shared" ref="I11:I22" si="1">SUM(D11:H11)</f>
        <v>1804253730</v>
      </c>
      <c r="K11" s="80">
        <f>K10</f>
        <v>57400000</v>
      </c>
      <c r="L11" s="81">
        <f>L10</f>
        <v>18813435</v>
      </c>
      <c r="M11" s="79"/>
      <c r="N11" s="59"/>
    </row>
    <row r="12" spans="1:14" s="21" customFormat="1" ht="11.25" x14ac:dyDescent="0.2">
      <c r="A12" s="22">
        <v>3</v>
      </c>
      <c r="B12" s="22" t="s">
        <v>10</v>
      </c>
      <c r="C12" s="22">
        <f>C11</f>
        <v>2018</v>
      </c>
      <c r="D12" s="25">
        <v>1049856357</v>
      </c>
      <c r="E12" s="25">
        <v>574343060</v>
      </c>
      <c r="F12" s="25">
        <v>94655961</v>
      </c>
      <c r="G12" s="25">
        <v>85398352</v>
      </c>
      <c r="H12" s="25">
        <f t="shared" si="0"/>
        <v>0</v>
      </c>
      <c r="I12" s="25">
        <f t="shared" si="1"/>
        <v>1804253730</v>
      </c>
      <c r="K12" s="80">
        <f t="shared" ref="K12:K22" si="2">K11</f>
        <v>57400000</v>
      </c>
      <c r="L12" s="81">
        <f t="shared" ref="L12:L22" si="3">L11</f>
        <v>18813435</v>
      </c>
      <c r="M12" s="79"/>
    </row>
    <row r="13" spans="1:14" s="21" customFormat="1" ht="11.25" x14ac:dyDescent="0.2">
      <c r="A13" s="22">
        <v>4</v>
      </c>
      <c r="B13" s="22" t="s">
        <v>9</v>
      </c>
      <c r="C13" s="22">
        <f t="shared" ref="C13:C22" si="4">C12</f>
        <v>2018</v>
      </c>
      <c r="D13" s="25">
        <v>1049856357</v>
      </c>
      <c r="E13" s="25">
        <v>574343060</v>
      </c>
      <c r="F13" s="25">
        <v>94655961</v>
      </c>
      <c r="G13" s="25">
        <v>86572980</v>
      </c>
      <c r="H13" s="25">
        <f t="shared" si="0"/>
        <v>0</v>
      </c>
      <c r="I13" s="25">
        <f t="shared" si="1"/>
        <v>1805428358</v>
      </c>
      <c r="K13" s="80">
        <f t="shared" si="2"/>
        <v>57400000</v>
      </c>
      <c r="L13" s="81">
        <f t="shared" si="3"/>
        <v>18813435</v>
      </c>
      <c r="M13" s="79"/>
    </row>
    <row r="14" spans="1:14" s="21" customFormat="1" ht="11.25" x14ac:dyDescent="0.2">
      <c r="A14" s="22">
        <v>5</v>
      </c>
      <c r="B14" s="22" t="s">
        <v>11</v>
      </c>
      <c r="C14" s="22">
        <f t="shared" si="4"/>
        <v>2018</v>
      </c>
      <c r="D14" s="25">
        <v>1049981357</v>
      </c>
      <c r="E14" s="25">
        <v>574343060</v>
      </c>
      <c r="F14" s="25">
        <v>96181961</v>
      </c>
      <c r="G14" s="25">
        <v>87697980</v>
      </c>
      <c r="H14" s="25">
        <f t="shared" si="0"/>
        <v>0</v>
      </c>
      <c r="I14" s="25">
        <f t="shared" si="1"/>
        <v>1808204358</v>
      </c>
      <c r="K14" s="80">
        <f t="shared" si="2"/>
        <v>57400000</v>
      </c>
      <c r="L14" s="81">
        <f t="shared" si="3"/>
        <v>18813435</v>
      </c>
      <c r="M14" s="79"/>
    </row>
    <row r="15" spans="1:14" s="21" customFormat="1" ht="11.25" x14ac:dyDescent="0.2">
      <c r="A15" s="22">
        <v>6</v>
      </c>
      <c r="B15" s="22" t="s">
        <v>12</v>
      </c>
      <c r="C15" s="22">
        <f t="shared" si="4"/>
        <v>2018</v>
      </c>
      <c r="D15" s="25">
        <v>1049981357</v>
      </c>
      <c r="E15" s="25">
        <v>574343060</v>
      </c>
      <c r="F15" s="25">
        <v>96181961</v>
      </c>
      <c r="G15" s="25">
        <v>87697980</v>
      </c>
      <c r="H15" s="25">
        <f t="shared" si="0"/>
        <v>0</v>
      </c>
      <c r="I15" s="25">
        <f t="shared" si="1"/>
        <v>1808204358</v>
      </c>
      <c r="K15" s="80">
        <f t="shared" si="2"/>
        <v>57400000</v>
      </c>
      <c r="L15" s="81">
        <f t="shared" si="3"/>
        <v>18813435</v>
      </c>
      <c r="M15" s="79"/>
    </row>
    <row r="16" spans="1:14" s="21" customFormat="1" ht="11.25" x14ac:dyDescent="0.2">
      <c r="A16" s="22">
        <v>7</v>
      </c>
      <c r="B16" s="22" t="s">
        <v>13</v>
      </c>
      <c r="C16" s="22">
        <f t="shared" si="4"/>
        <v>2018</v>
      </c>
      <c r="D16" s="25">
        <v>1049981357</v>
      </c>
      <c r="E16" s="25">
        <v>607408345</v>
      </c>
      <c r="F16" s="25">
        <v>96181961</v>
      </c>
      <c r="G16" s="25">
        <v>87697980</v>
      </c>
      <c r="H16" s="25">
        <f t="shared" si="0"/>
        <v>0</v>
      </c>
      <c r="I16" s="25">
        <f t="shared" si="1"/>
        <v>1841269643</v>
      </c>
      <c r="K16" s="80">
        <f t="shared" si="2"/>
        <v>57400000</v>
      </c>
      <c r="L16" s="81">
        <f t="shared" si="3"/>
        <v>18813435</v>
      </c>
      <c r="M16" s="79"/>
    </row>
    <row r="17" spans="1:19" s="21" customFormat="1" ht="11.25" x14ac:dyDescent="0.2">
      <c r="A17" s="22">
        <v>8</v>
      </c>
      <c r="B17" s="22" t="s">
        <v>14</v>
      </c>
      <c r="C17" s="22">
        <f t="shared" si="4"/>
        <v>2018</v>
      </c>
      <c r="D17" s="25">
        <v>1050106357</v>
      </c>
      <c r="E17" s="25">
        <v>610101345</v>
      </c>
      <c r="F17" s="25">
        <v>97707961</v>
      </c>
      <c r="G17" s="25">
        <v>88822980</v>
      </c>
      <c r="H17" s="25">
        <f t="shared" si="0"/>
        <v>0</v>
      </c>
      <c r="I17" s="25">
        <f t="shared" si="1"/>
        <v>1846738643</v>
      </c>
      <c r="K17" s="80">
        <f t="shared" si="2"/>
        <v>57400000</v>
      </c>
      <c r="L17" s="81">
        <f t="shared" si="3"/>
        <v>18813435</v>
      </c>
      <c r="M17" s="79"/>
    </row>
    <row r="18" spans="1:19" s="21" customFormat="1" ht="11.25" x14ac:dyDescent="0.2">
      <c r="A18" s="22">
        <v>9</v>
      </c>
      <c r="B18" s="22" t="s">
        <v>15</v>
      </c>
      <c r="C18" s="22">
        <f t="shared" si="4"/>
        <v>2018</v>
      </c>
      <c r="D18" s="25">
        <v>1050106357</v>
      </c>
      <c r="E18" s="25">
        <v>612794345</v>
      </c>
      <c r="F18" s="25">
        <v>97707961</v>
      </c>
      <c r="G18" s="25">
        <v>88822980</v>
      </c>
      <c r="H18" s="25">
        <f t="shared" si="0"/>
        <v>0</v>
      </c>
      <c r="I18" s="25">
        <f t="shared" si="1"/>
        <v>1849431643</v>
      </c>
      <c r="K18" s="80">
        <f t="shared" si="2"/>
        <v>57400000</v>
      </c>
      <c r="L18" s="81">
        <f t="shared" si="3"/>
        <v>18813435</v>
      </c>
      <c r="M18" s="79"/>
    </row>
    <row r="19" spans="1:19" s="21" customFormat="1" ht="11.25" x14ac:dyDescent="0.2">
      <c r="A19" s="22">
        <v>10</v>
      </c>
      <c r="B19" s="22" t="s">
        <v>16</v>
      </c>
      <c r="C19" s="22">
        <f t="shared" si="4"/>
        <v>2018</v>
      </c>
      <c r="D19" s="25">
        <v>1060011015</v>
      </c>
      <c r="E19" s="25">
        <v>615487345</v>
      </c>
      <c r="F19" s="25">
        <v>97707961</v>
      </c>
      <c r="G19" s="25">
        <v>89235480</v>
      </c>
      <c r="H19" s="25">
        <f t="shared" si="0"/>
        <v>0</v>
      </c>
      <c r="I19" s="25">
        <f t="shared" si="1"/>
        <v>1862441801</v>
      </c>
      <c r="K19" s="80">
        <f t="shared" si="2"/>
        <v>57400000</v>
      </c>
      <c r="L19" s="81">
        <f t="shared" si="3"/>
        <v>18813435</v>
      </c>
      <c r="M19" s="79"/>
    </row>
    <row r="20" spans="1:19" s="21" customFormat="1" ht="11.25" x14ac:dyDescent="0.2">
      <c r="A20" s="22">
        <v>11</v>
      </c>
      <c r="B20" s="22" t="s">
        <v>17</v>
      </c>
      <c r="C20" s="22">
        <f t="shared" si="4"/>
        <v>2018</v>
      </c>
      <c r="D20" s="25">
        <v>1063038393</v>
      </c>
      <c r="E20" s="25">
        <v>617303178</v>
      </c>
      <c r="F20" s="25">
        <v>99233961</v>
      </c>
      <c r="G20" s="25">
        <v>90406313</v>
      </c>
      <c r="H20" s="25">
        <f t="shared" si="0"/>
        <v>0</v>
      </c>
      <c r="I20" s="25">
        <f t="shared" si="1"/>
        <v>1869981845</v>
      </c>
      <c r="K20" s="80">
        <f t="shared" si="2"/>
        <v>57400000</v>
      </c>
      <c r="L20" s="81">
        <f t="shared" si="3"/>
        <v>18813435</v>
      </c>
      <c r="M20" s="79"/>
    </row>
    <row r="21" spans="1:19" s="21" customFormat="1" ht="11.25" x14ac:dyDescent="0.2">
      <c r="A21" s="22">
        <v>12</v>
      </c>
      <c r="B21" s="22" t="s">
        <v>18</v>
      </c>
      <c r="C21" s="22">
        <f t="shared" si="4"/>
        <v>2018</v>
      </c>
      <c r="D21" s="25">
        <v>1063755699</v>
      </c>
      <c r="E21" s="25">
        <v>618336511</v>
      </c>
      <c r="F21" s="25">
        <v>99233961</v>
      </c>
      <c r="G21" s="25">
        <v>90452146</v>
      </c>
      <c r="H21" s="25">
        <f t="shared" si="0"/>
        <v>0</v>
      </c>
      <c r="I21" s="25">
        <f t="shared" si="1"/>
        <v>1871778317</v>
      </c>
      <c r="K21" s="80">
        <f t="shared" si="2"/>
        <v>57400000</v>
      </c>
      <c r="L21" s="81">
        <f t="shared" si="3"/>
        <v>18813435</v>
      </c>
      <c r="M21" s="79"/>
    </row>
    <row r="22" spans="1:19" s="21" customFormat="1" ht="11.25" x14ac:dyDescent="0.2">
      <c r="A22" s="22">
        <v>13</v>
      </c>
      <c r="B22" s="22" t="s">
        <v>19</v>
      </c>
      <c r="C22" s="22">
        <f t="shared" si="4"/>
        <v>2018</v>
      </c>
      <c r="D22" s="25">
        <v>1064473005</v>
      </c>
      <c r="E22" s="25">
        <v>619369844</v>
      </c>
      <c r="F22" s="25">
        <v>99233961</v>
      </c>
      <c r="G22" s="25">
        <v>90497980</v>
      </c>
      <c r="H22" s="25">
        <f t="shared" si="0"/>
        <v>0</v>
      </c>
      <c r="I22" s="25">
        <f t="shared" si="1"/>
        <v>1873574790</v>
      </c>
      <c r="K22" s="80">
        <f t="shared" si="2"/>
        <v>57400000</v>
      </c>
      <c r="L22" s="81">
        <f t="shared" si="3"/>
        <v>18813435</v>
      </c>
      <c r="M22" s="79"/>
    </row>
    <row r="23" spans="1:19" s="21" customFormat="1" ht="11.25" x14ac:dyDescent="0.2">
      <c r="A23" s="22">
        <v>14</v>
      </c>
      <c r="K23" s="82"/>
      <c r="L23" s="83"/>
      <c r="M23" s="79"/>
    </row>
    <row r="24" spans="1:19" s="21" customFormat="1" ht="11.25" x14ac:dyDescent="0.2">
      <c r="A24" s="22">
        <v>15</v>
      </c>
      <c r="B24" s="26" t="s">
        <v>23</v>
      </c>
      <c r="D24" s="27">
        <f>AVERAGE(D10:D22)</f>
        <v>1053889842.3076923</v>
      </c>
      <c r="E24" s="27">
        <f t="shared" ref="E24:L24" si="5">AVERAGE(E10:E22)</f>
        <v>595912251.76923072</v>
      </c>
      <c r="F24" s="27">
        <f t="shared" si="5"/>
        <v>96689971.230769232</v>
      </c>
      <c r="G24" s="27">
        <f t="shared" si="5"/>
        <v>87910624.923076928</v>
      </c>
      <c r="H24" s="27">
        <f t="shared" si="5"/>
        <v>0</v>
      </c>
      <c r="I24" s="27">
        <f t="shared" si="5"/>
        <v>1834402690.2307692</v>
      </c>
      <c r="K24" s="84">
        <f t="shared" si="5"/>
        <v>57400000</v>
      </c>
      <c r="L24" s="27">
        <f t="shared" si="5"/>
        <v>18813435</v>
      </c>
      <c r="M24" s="85">
        <f>E24-K24</f>
        <v>538512251.76923072</v>
      </c>
    </row>
    <row r="25" spans="1:19" s="21" customFormat="1" ht="11.25" x14ac:dyDescent="0.2">
      <c r="A25" s="22"/>
      <c r="B25" s="57" t="s">
        <v>39</v>
      </c>
      <c r="D25" s="29" t="s">
        <v>38</v>
      </c>
      <c r="E25" s="29" t="s">
        <v>40</v>
      </c>
      <c r="F25" s="29" t="s">
        <v>41</v>
      </c>
      <c r="G25" s="29" t="s">
        <v>42</v>
      </c>
      <c r="H25" s="29" t="s">
        <v>43</v>
      </c>
      <c r="I25" s="29" t="s">
        <v>44</v>
      </c>
      <c r="K25" s="86"/>
      <c r="L25" s="83"/>
      <c r="M25" s="79"/>
    </row>
    <row r="26" spans="1:19" s="21" customFormat="1" ht="11.25" x14ac:dyDescent="0.2">
      <c r="D26" s="59">
        <f>D22-D10</f>
        <v>14909023</v>
      </c>
      <c r="E26" s="59">
        <f>E22-E10</f>
        <v>45026784</v>
      </c>
      <c r="F26" s="59">
        <f t="shared" ref="F26:G26" si="6">F22-F10</f>
        <v>5603867</v>
      </c>
      <c r="G26" s="59">
        <f t="shared" si="6"/>
        <v>6361359</v>
      </c>
      <c r="H26" s="59"/>
      <c r="I26" s="25">
        <f t="shared" ref="I26" si="7">SUM(D26:H26)</f>
        <v>71901033</v>
      </c>
      <c r="K26" s="82"/>
      <c r="L26" s="83"/>
      <c r="M26" s="79"/>
    </row>
    <row r="27" spans="1:19" s="21" customFormat="1" ht="11.25" x14ac:dyDescent="0.2">
      <c r="B27" s="22" t="s">
        <v>33</v>
      </c>
      <c r="G27" s="21" t="s">
        <v>27</v>
      </c>
      <c r="I27" s="22" t="s">
        <v>35</v>
      </c>
      <c r="K27" s="87" t="s">
        <v>36</v>
      </c>
      <c r="L27" s="88" t="s">
        <v>36</v>
      </c>
      <c r="M27" s="79"/>
    </row>
    <row r="28" spans="1:19" s="14" customFormat="1" ht="12" thickBot="1" x14ac:dyDescent="0.25">
      <c r="A28" s="23" t="s">
        <v>4</v>
      </c>
      <c r="B28" s="23" t="s">
        <v>34</v>
      </c>
      <c r="C28" s="23" t="s">
        <v>6</v>
      </c>
      <c r="D28" s="23" t="s">
        <v>24</v>
      </c>
      <c r="E28" s="23" t="s">
        <v>25</v>
      </c>
      <c r="F28" s="24" t="s">
        <v>26</v>
      </c>
      <c r="G28" s="24" t="s">
        <v>28</v>
      </c>
      <c r="H28" s="23" t="s">
        <v>29</v>
      </c>
      <c r="I28" s="23" t="s">
        <v>34</v>
      </c>
      <c r="J28" s="21"/>
      <c r="K28" s="78" t="s">
        <v>37</v>
      </c>
      <c r="L28" s="28" t="s">
        <v>52</v>
      </c>
      <c r="M28" s="89"/>
    </row>
    <row r="29" spans="1:19" s="14" customFormat="1" ht="11.25" x14ac:dyDescent="0.2">
      <c r="A29" s="22">
        <v>16</v>
      </c>
      <c r="B29" s="22" t="s">
        <v>19</v>
      </c>
      <c r="C29" s="22">
        <f>C10</f>
        <v>2017</v>
      </c>
      <c r="D29" s="25">
        <f>386259809+30967879</f>
        <v>417227688</v>
      </c>
      <c r="E29" s="25">
        <f>161230958+14395552</f>
        <v>175626510</v>
      </c>
      <c r="F29" s="25">
        <f>19936597+2885624</f>
        <v>22822221</v>
      </c>
      <c r="G29" s="25">
        <f>45017865+2007018</f>
        <v>47024883</v>
      </c>
      <c r="H29" s="25">
        <v>0</v>
      </c>
      <c r="I29" s="25">
        <f>SUM(D29:H29)</f>
        <v>662701302</v>
      </c>
      <c r="J29" s="21"/>
      <c r="K29" s="80">
        <v>3593252.34</v>
      </c>
      <c r="L29" s="90">
        <v>2434285.71</v>
      </c>
      <c r="M29" s="89"/>
    </row>
    <row r="30" spans="1:19" s="14" customFormat="1" ht="11.25" x14ac:dyDescent="0.2">
      <c r="A30" s="22">
        <v>17</v>
      </c>
      <c r="B30" s="22" t="s">
        <v>8</v>
      </c>
      <c r="C30" s="22">
        <f>C11</f>
        <v>2018</v>
      </c>
      <c r="D30" s="25">
        <f>D29+P30</f>
        <v>419791894.50851232</v>
      </c>
      <c r="E30" s="25">
        <f t="shared" ref="E30:G30" si="8">E29+Q30</f>
        <v>176896097.59395057</v>
      </c>
      <c r="F30" s="25">
        <f t="shared" si="8"/>
        <v>23077331.261833891</v>
      </c>
      <c r="G30" s="25">
        <f t="shared" si="8"/>
        <v>47183352.437895119</v>
      </c>
      <c r="H30" s="25">
        <v>0</v>
      </c>
      <c r="I30" s="25">
        <f t="shared" ref="I30:I41" si="9">SUM(D30:H30)</f>
        <v>666948675.80219197</v>
      </c>
      <c r="J30" s="21"/>
      <c r="K30" s="80">
        <f>K29+138219.2</f>
        <v>3731471.54</v>
      </c>
      <c r="L30" s="90">
        <f>L29+45079.37</f>
        <v>2479365.08</v>
      </c>
      <c r="M30" s="89"/>
      <c r="O30" s="14" t="s">
        <v>201</v>
      </c>
      <c r="P30" s="14">
        <v>2564206.5085123158</v>
      </c>
      <c r="Q30" s="14">
        <v>1269587.5939505808</v>
      </c>
      <c r="R30" s="14">
        <v>255110.26183389249</v>
      </c>
      <c r="S30" s="14">
        <v>158469.43789511945</v>
      </c>
    </row>
    <row r="31" spans="1:19" s="14" customFormat="1" ht="11.25" x14ac:dyDescent="0.2">
      <c r="A31" s="22">
        <v>18</v>
      </c>
      <c r="B31" s="22" t="s">
        <v>10</v>
      </c>
      <c r="C31" s="22">
        <f>C30</f>
        <v>2018</v>
      </c>
      <c r="D31" s="25">
        <f t="shared" ref="D31:D41" si="10">D30+P31</f>
        <v>422356940.85687822</v>
      </c>
      <c r="E31" s="25">
        <f t="shared" ref="E31:E41" si="11">E30+Q31</f>
        <v>178165685.18790114</v>
      </c>
      <c r="F31" s="25">
        <f t="shared" ref="F31:F41" si="12">F30+R31</f>
        <v>23335211.311527234</v>
      </c>
      <c r="G31" s="25">
        <f t="shared" ref="G31:G41" si="13">G30+S31</f>
        <v>47351139.261363722</v>
      </c>
      <c r="H31" s="25">
        <v>0</v>
      </c>
      <c r="I31" s="25">
        <f t="shared" si="9"/>
        <v>671208976.6176703</v>
      </c>
      <c r="J31" s="21"/>
      <c r="K31" s="80">
        <f t="shared" ref="K31:K41" si="14">K30+138219.2</f>
        <v>3869690.74</v>
      </c>
      <c r="L31" s="90">
        <f t="shared" ref="L31:L40" si="15">L30+45079.37</f>
        <v>2524444.4500000002</v>
      </c>
      <c r="M31" s="89"/>
      <c r="O31" s="14" t="s">
        <v>202</v>
      </c>
      <c r="P31" s="14">
        <v>2565046.3483658982</v>
      </c>
      <c r="Q31" s="14">
        <v>1269587.5939505808</v>
      </c>
      <c r="R31" s="14">
        <v>257880.04969334343</v>
      </c>
      <c r="S31" s="14">
        <v>167786.82346860232</v>
      </c>
    </row>
    <row r="32" spans="1:19" s="14" customFormat="1" ht="11.25" x14ac:dyDescent="0.2">
      <c r="A32" s="22">
        <v>19</v>
      </c>
      <c r="B32" s="22" t="s">
        <v>9</v>
      </c>
      <c r="C32" s="22">
        <f t="shared" ref="C32:C41" si="16">C31</f>
        <v>2018</v>
      </c>
      <c r="D32" s="25">
        <f t="shared" si="10"/>
        <v>424921987.20524412</v>
      </c>
      <c r="E32" s="25">
        <f t="shared" si="11"/>
        <v>179435272.78185171</v>
      </c>
      <c r="F32" s="25">
        <f t="shared" si="12"/>
        <v>23593091.361220576</v>
      </c>
      <c r="G32" s="25">
        <f t="shared" si="13"/>
        <v>47518926.084832326</v>
      </c>
      <c r="H32" s="25">
        <v>0</v>
      </c>
      <c r="I32" s="25">
        <f t="shared" si="9"/>
        <v>675469277.43314874</v>
      </c>
      <c r="J32" s="21"/>
      <c r="K32" s="80">
        <f t="shared" si="14"/>
        <v>4007909.9400000004</v>
      </c>
      <c r="L32" s="90">
        <f t="shared" si="15"/>
        <v>2569523.8200000003</v>
      </c>
      <c r="M32" s="89"/>
      <c r="O32" s="14" t="s">
        <v>203</v>
      </c>
      <c r="P32" s="14">
        <v>2565046.3483658982</v>
      </c>
      <c r="Q32" s="14">
        <v>1269587.5939505808</v>
      </c>
      <c r="R32" s="14">
        <v>257880.04969334343</v>
      </c>
      <c r="S32" s="14">
        <v>167786.82346860232</v>
      </c>
    </row>
    <row r="33" spans="1:19" s="14" customFormat="1" ht="11.25" x14ac:dyDescent="0.2">
      <c r="A33" s="22">
        <v>20</v>
      </c>
      <c r="B33" s="22" t="s">
        <v>11</v>
      </c>
      <c r="C33" s="22">
        <f t="shared" si="16"/>
        <v>2018</v>
      </c>
      <c r="D33" s="25">
        <f t="shared" si="10"/>
        <v>427487033.55361003</v>
      </c>
      <c r="E33" s="25">
        <f t="shared" si="11"/>
        <v>180704860.37580228</v>
      </c>
      <c r="F33" s="25">
        <f t="shared" si="12"/>
        <v>23850971.410913918</v>
      </c>
      <c r="G33" s="25">
        <f t="shared" si="13"/>
        <v>47706890.65166954</v>
      </c>
      <c r="H33" s="25">
        <v>0</v>
      </c>
      <c r="I33" s="25">
        <f t="shared" si="9"/>
        <v>679749755.99199581</v>
      </c>
      <c r="J33" s="21"/>
      <c r="K33" s="80">
        <f t="shared" si="14"/>
        <v>4146129.1400000006</v>
      </c>
      <c r="L33" s="90">
        <f t="shared" si="15"/>
        <v>2614603.1900000004</v>
      </c>
      <c r="M33" s="89"/>
      <c r="O33" s="14" t="s">
        <v>204</v>
      </c>
      <c r="P33" s="14">
        <v>2565046.3483658982</v>
      </c>
      <c r="Q33" s="14">
        <v>1269587.5939505808</v>
      </c>
      <c r="R33" s="14">
        <v>257880.04969334343</v>
      </c>
      <c r="S33" s="14">
        <v>187964.56683721344</v>
      </c>
    </row>
    <row r="34" spans="1:19" s="14" customFormat="1" ht="11.25" x14ac:dyDescent="0.2">
      <c r="A34" s="22">
        <v>21</v>
      </c>
      <c r="B34" s="22" t="s">
        <v>12</v>
      </c>
      <c r="C34" s="22">
        <f t="shared" si="16"/>
        <v>2018</v>
      </c>
      <c r="D34" s="25">
        <f t="shared" si="10"/>
        <v>430052354.57010078</v>
      </c>
      <c r="E34" s="25">
        <f t="shared" si="11"/>
        <v>181974447.96975285</v>
      </c>
      <c r="F34" s="25">
        <f t="shared" si="12"/>
        <v>24112969.503364623</v>
      </c>
      <c r="G34" s="25">
        <f t="shared" si="13"/>
        <v>47903164.456205256</v>
      </c>
      <c r="H34" s="25">
        <v>0</v>
      </c>
      <c r="I34" s="25">
        <f t="shared" si="9"/>
        <v>684042936.49942338</v>
      </c>
      <c r="J34" s="21"/>
      <c r="K34" s="80">
        <f t="shared" si="14"/>
        <v>4284348.3400000008</v>
      </c>
      <c r="L34" s="90">
        <f t="shared" si="15"/>
        <v>2659682.5600000005</v>
      </c>
      <c r="M34" s="89"/>
      <c r="O34" s="14" t="s">
        <v>12</v>
      </c>
      <c r="P34" s="14">
        <v>2565321.0164907784</v>
      </c>
      <c r="Q34" s="14">
        <v>1269587.5939505808</v>
      </c>
      <c r="R34" s="14">
        <v>261998.09245070617</v>
      </c>
      <c r="S34" s="14">
        <v>196273.80453571436</v>
      </c>
    </row>
    <row r="35" spans="1:19" x14ac:dyDescent="0.2">
      <c r="A35" s="22">
        <v>22</v>
      </c>
      <c r="B35" s="22" t="s">
        <v>13</v>
      </c>
      <c r="C35" s="22">
        <f t="shared" si="16"/>
        <v>2018</v>
      </c>
      <c r="D35" s="25">
        <f t="shared" si="10"/>
        <v>432617675.58659154</v>
      </c>
      <c r="E35" s="25">
        <f t="shared" si="11"/>
        <v>183244035.56370342</v>
      </c>
      <c r="F35" s="25">
        <f t="shared" si="12"/>
        <v>24374967.595815327</v>
      </c>
      <c r="G35" s="25">
        <f t="shared" si="13"/>
        <v>48099438.260740973</v>
      </c>
      <c r="H35" s="25">
        <v>0</v>
      </c>
      <c r="I35" s="25">
        <f t="shared" si="9"/>
        <v>688336117.00685132</v>
      </c>
      <c r="J35" s="21"/>
      <c r="K35" s="80">
        <f t="shared" si="14"/>
        <v>4422567.540000001</v>
      </c>
      <c r="L35" s="90">
        <f t="shared" si="15"/>
        <v>2704761.9300000006</v>
      </c>
      <c r="M35" s="91"/>
      <c r="O35" s="3" t="s">
        <v>205</v>
      </c>
      <c r="P35" s="3">
        <v>2565321.0164907784</v>
      </c>
      <c r="Q35" s="3">
        <v>1269587.5939505808</v>
      </c>
      <c r="R35" s="3">
        <v>261998.09245070617</v>
      </c>
      <c r="S35" s="3">
        <v>196273.80453571436</v>
      </c>
    </row>
    <row r="36" spans="1:19" x14ac:dyDescent="0.2">
      <c r="A36" s="22">
        <v>23</v>
      </c>
      <c r="B36" s="22" t="s">
        <v>14</v>
      </c>
      <c r="C36" s="22">
        <f t="shared" si="16"/>
        <v>2018</v>
      </c>
      <c r="D36" s="25">
        <f t="shared" si="10"/>
        <v>435182996.6030823</v>
      </c>
      <c r="E36" s="25">
        <f t="shared" si="11"/>
        <v>184605590.69972396</v>
      </c>
      <c r="F36" s="25">
        <f t="shared" si="12"/>
        <v>24636965.688266031</v>
      </c>
      <c r="G36" s="25">
        <f t="shared" si="13"/>
        <v>48295712.06527669</v>
      </c>
      <c r="H36" s="25">
        <v>0</v>
      </c>
      <c r="I36" s="25">
        <f t="shared" si="9"/>
        <v>692721265.05634904</v>
      </c>
      <c r="J36" s="21"/>
      <c r="K36" s="80">
        <f t="shared" si="14"/>
        <v>4560786.7400000012</v>
      </c>
      <c r="L36" s="90">
        <f t="shared" si="15"/>
        <v>2749841.3000000007</v>
      </c>
      <c r="M36" s="91"/>
      <c r="O36" s="3" t="s">
        <v>206</v>
      </c>
      <c r="P36" s="3">
        <v>2565321.0164907784</v>
      </c>
      <c r="Q36" s="3">
        <v>1361555.1360205559</v>
      </c>
      <c r="R36" s="3">
        <v>261998.09245070617</v>
      </c>
      <c r="S36" s="3">
        <v>196273.80453571436</v>
      </c>
    </row>
    <row r="37" spans="1:19" x14ac:dyDescent="0.2">
      <c r="A37" s="22">
        <v>24</v>
      </c>
      <c r="B37" s="22" t="s">
        <v>15</v>
      </c>
      <c r="C37" s="22">
        <f t="shared" si="16"/>
        <v>2018</v>
      </c>
      <c r="D37" s="25">
        <f t="shared" si="10"/>
        <v>437748591.41690296</v>
      </c>
      <c r="E37" s="25">
        <f t="shared" si="11"/>
        <v>185967145.8357445</v>
      </c>
      <c r="F37" s="25">
        <f t="shared" si="12"/>
        <v>24903083.900813684</v>
      </c>
      <c r="G37" s="25">
        <f t="shared" si="13"/>
        <v>48500293.554195218</v>
      </c>
      <c r="H37" s="25">
        <v>0</v>
      </c>
      <c r="I37" s="25">
        <f t="shared" si="9"/>
        <v>697119114.70765626</v>
      </c>
      <c r="J37" s="21"/>
      <c r="K37" s="80">
        <f t="shared" si="14"/>
        <v>4699005.9400000013</v>
      </c>
      <c r="L37" s="90">
        <f t="shared" si="15"/>
        <v>2794920.6700000009</v>
      </c>
      <c r="M37" s="91"/>
      <c r="O37" s="3" t="s">
        <v>207</v>
      </c>
      <c r="P37" s="3">
        <v>2565594.8138206741</v>
      </c>
      <c r="Q37" s="3">
        <v>1361555.1360205559</v>
      </c>
      <c r="R37" s="3">
        <v>266118.21254765062</v>
      </c>
      <c r="S37" s="3">
        <v>204581.48891852685</v>
      </c>
    </row>
    <row r="38" spans="1:19" x14ac:dyDescent="0.2">
      <c r="A38" s="22">
        <v>25</v>
      </c>
      <c r="B38" s="22" t="s">
        <v>16</v>
      </c>
      <c r="C38" s="22">
        <f t="shared" si="16"/>
        <v>2018</v>
      </c>
      <c r="D38" s="25">
        <f t="shared" si="10"/>
        <v>440314186.23072362</v>
      </c>
      <c r="E38" s="25">
        <f t="shared" si="11"/>
        <v>187328700.97176504</v>
      </c>
      <c r="F38" s="25">
        <f t="shared" si="12"/>
        <v>25169202.113361336</v>
      </c>
      <c r="G38" s="25">
        <f t="shared" si="13"/>
        <v>48704875.043113746</v>
      </c>
      <c r="H38" s="25">
        <v>0</v>
      </c>
      <c r="I38" s="25">
        <f t="shared" si="9"/>
        <v>701516964.35896373</v>
      </c>
      <c r="J38" s="21"/>
      <c r="K38" s="80">
        <f t="shared" si="14"/>
        <v>4837225.1400000015</v>
      </c>
      <c r="L38" s="90">
        <f t="shared" si="15"/>
        <v>2840000.040000001</v>
      </c>
      <c r="M38" s="91"/>
      <c r="O38" s="3" t="s">
        <v>208</v>
      </c>
      <c r="P38" s="3">
        <v>2565594.8138206741</v>
      </c>
      <c r="Q38" s="3">
        <v>1361555.1360205559</v>
      </c>
      <c r="R38" s="3">
        <v>266118.21254765062</v>
      </c>
      <c r="S38" s="3">
        <v>204581.48891852685</v>
      </c>
    </row>
    <row r="39" spans="1:19" x14ac:dyDescent="0.2">
      <c r="A39" s="22">
        <v>26</v>
      </c>
      <c r="B39" s="22" t="s">
        <v>17</v>
      </c>
      <c r="C39" s="22">
        <f t="shared" si="16"/>
        <v>2018</v>
      </c>
      <c r="D39" s="25">
        <f t="shared" si="10"/>
        <v>442897056.64250606</v>
      </c>
      <c r="E39" s="25">
        <f t="shared" si="11"/>
        <v>188690256.10778558</v>
      </c>
      <c r="F39" s="25">
        <f t="shared" si="12"/>
        <v>25435320.325908989</v>
      </c>
      <c r="G39" s="25">
        <f t="shared" si="13"/>
        <v>48910698.011386544</v>
      </c>
      <c r="H39" s="25">
        <v>0</v>
      </c>
      <c r="I39" s="25">
        <f t="shared" si="9"/>
        <v>705933331.08758712</v>
      </c>
      <c r="J39" s="21"/>
      <c r="K39" s="80">
        <f t="shared" si="14"/>
        <v>4975444.3400000017</v>
      </c>
      <c r="L39" s="90">
        <f t="shared" si="15"/>
        <v>2885079.4100000011</v>
      </c>
      <c r="M39" s="91"/>
      <c r="O39" s="3" t="s">
        <v>209</v>
      </c>
      <c r="P39" s="3">
        <v>2582870.4117824328</v>
      </c>
      <c r="Q39" s="3">
        <v>1361555.1360205559</v>
      </c>
      <c r="R39" s="3">
        <v>266118.21254765062</v>
      </c>
      <c r="S39" s="3">
        <v>205822.96827279768</v>
      </c>
    </row>
    <row r="40" spans="1:19" x14ac:dyDescent="0.2">
      <c r="A40" s="22">
        <v>27</v>
      </c>
      <c r="B40" s="22" t="s">
        <v>18</v>
      </c>
      <c r="C40" s="22">
        <f t="shared" si="16"/>
        <v>2018</v>
      </c>
      <c r="D40" s="25">
        <f t="shared" si="10"/>
        <v>445485809.6636914</v>
      </c>
      <c r="E40" s="25">
        <f t="shared" si="11"/>
        <v>190053200.0800702</v>
      </c>
      <c r="F40" s="25">
        <f t="shared" si="12"/>
        <v>25705558.658553585</v>
      </c>
      <c r="G40" s="25">
        <f t="shared" si="13"/>
        <v>49124828.664042152</v>
      </c>
      <c r="H40" s="25">
        <v>0</v>
      </c>
      <c r="I40" s="25">
        <f t="shared" si="9"/>
        <v>710369397.06635725</v>
      </c>
      <c r="J40" s="21"/>
      <c r="K40" s="80">
        <f t="shared" si="14"/>
        <v>5113663.5400000019</v>
      </c>
      <c r="L40" s="90">
        <f t="shared" si="15"/>
        <v>2930158.7800000012</v>
      </c>
      <c r="M40" s="91"/>
      <c r="O40" s="3" t="s">
        <v>210</v>
      </c>
      <c r="P40" s="3">
        <v>2588753.0211853446</v>
      </c>
      <c r="Q40" s="3">
        <v>1362943.9722846183</v>
      </c>
      <c r="R40" s="3">
        <v>270238.33264459507</v>
      </c>
      <c r="S40" s="3">
        <v>214130.6526556102</v>
      </c>
    </row>
    <row r="41" spans="1:19" x14ac:dyDescent="0.2">
      <c r="A41" s="22">
        <v>28</v>
      </c>
      <c r="B41" s="22" t="s">
        <v>19</v>
      </c>
      <c r="C41" s="22">
        <f t="shared" si="16"/>
        <v>2018</v>
      </c>
      <c r="D41" s="25">
        <f t="shared" si="10"/>
        <v>448074562.68487674</v>
      </c>
      <c r="E41" s="25">
        <f t="shared" si="11"/>
        <v>191416144.05235481</v>
      </c>
      <c r="F41" s="25">
        <f t="shared" si="12"/>
        <v>25975796.991198182</v>
      </c>
      <c r="G41" s="25">
        <f t="shared" si="13"/>
        <v>49338959.316697761</v>
      </c>
      <c r="H41" s="25">
        <v>0</v>
      </c>
      <c r="I41" s="25">
        <f t="shared" si="9"/>
        <v>714805463.04512739</v>
      </c>
      <c r="J41" s="21"/>
      <c r="K41" s="80">
        <f t="shared" si="14"/>
        <v>5251882.7400000021</v>
      </c>
      <c r="L41" s="90">
        <f>L40+45079.37-0.06</f>
        <v>2975238.0900000012</v>
      </c>
      <c r="M41" s="92"/>
      <c r="N41" s="30"/>
      <c r="O41" s="3" t="s">
        <v>211</v>
      </c>
      <c r="P41" s="3">
        <v>2588753.0211853446</v>
      </c>
      <c r="Q41" s="3">
        <v>1362943.9722846183</v>
      </c>
      <c r="R41" s="3">
        <v>270238.33264459507</v>
      </c>
      <c r="S41" s="3">
        <v>214130.6526556102</v>
      </c>
    </row>
    <row r="42" spans="1:19" x14ac:dyDescent="0.2">
      <c r="A42" s="22">
        <v>29</v>
      </c>
      <c r="B42" s="21"/>
      <c r="C42" s="21"/>
      <c r="D42" s="21"/>
      <c r="E42" s="21"/>
      <c r="F42" s="21"/>
      <c r="G42" s="21"/>
      <c r="H42" s="21"/>
      <c r="I42" s="21"/>
      <c r="J42" s="21"/>
      <c r="K42" s="82"/>
      <c r="L42" s="35"/>
      <c r="M42" s="91"/>
    </row>
    <row r="43" spans="1:19" x14ac:dyDescent="0.2">
      <c r="A43" s="22">
        <v>30</v>
      </c>
      <c r="B43" s="26" t="s">
        <v>23</v>
      </c>
      <c r="C43" s="21"/>
      <c r="D43" s="27">
        <f>AVERAGE(D29:D41)</f>
        <v>432627598.27097839</v>
      </c>
      <c r="E43" s="27">
        <f t="shared" ref="E43:I43" si="17">AVERAGE(E29:E41)</f>
        <v>183392919.0169543</v>
      </c>
      <c r="F43" s="27">
        <f t="shared" si="17"/>
        <v>24384053.163290568</v>
      </c>
      <c r="G43" s="27">
        <f t="shared" si="17"/>
        <v>48127935.446724541</v>
      </c>
      <c r="H43" s="27">
        <f t="shared" si="17"/>
        <v>0</v>
      </c>
      <c r="I43" s="27">
        <f t="shared" si="17"/>
        <v>688532505.89794791</v>
      </c>
      <c r="J43" s="21"/>
      <c r="K43" s="84">
        <f t="shared" ref="K43:L43" si="18">AVERAGE(K29:K41)</f>
        <v>4422567.540000001</v>
      </c>
      <c r="L43" s="27">
        <f t="shared" si="18"/>
        <v>2704761.925384616</v>
      </c>
      <c r="M43" s="85">
        <f>E43-K43</f>
        <v>178970351.47695431</v>
      </c>
    </row>
    <row r="44" spans="1:19" x14ac:dyDescent="0.2">
      <c r="A44" s="22"/>
      <c r="B44" s="57" t="s">
        <v>39</v>
      </c>
      <c r="C44" s="21"/>
      <c r="D44" s="29" t="s">
        <v>46</v>
      </c>
      <c r="E44" s="29" t="s">
        <v>47</v>
      </c>
      <c r="F44" s="29" t="s">
        <v>48</v>
      </c>
      <c r="G44" s="29" t="s">
        <v>49</v>
      </c>
      <c r="H44" s="29" t="s">
        <v>50</v>
      </c>
      <c r="I44" s="29" t="s">
        <v>51</v>
      </c>
      <c r="J44" s="21"/>
      <c r="K44" s="93" t="s">
        <v>55</v>
      </c>
      <c r="L44" s="35"/>
      <c r="M44" s="91"/>
    </row>
    <row r="45" spans="1:19" x14ac:dyDescent="0.2">
      <c r="D45" s="53">
        <f>D41-D29</f>
        <v>30846874.68487674</v>
      </c>
      <c r="E45" s="53">
        <f t="shared" ref="E45:L45" si="19">E41-E29</f>
        <v>15789634.052354813</v>
      </c>
      <c r="F45" s="53">
        <f t="shared" si="19"/>
        <v>3153575.9911981821</v>
      </c>
      <c r="G45" s="53">
        <f t="shared" si="19"/>
        <v>2314076.3166977614</v>
      </c>
      <c r="H45" s="53"/>
      <c r="I45" s="53">
        <f t="shared" si="19"/>
        <v>52104161.045127392</v>
      </c>
      <c r="K45" s="94">
        <f t="shared" si="19"/>
        <v>1658630.4000000022</v>
      </c>
      <c r="L45" s="95">
        <f t="shared" si="19"/>
        <v>540952.38000000129</v>
      </c>
      <c r="M45" s="91"/>
    </row>
    <row r="46" spans="1:19" x14ac:dyDescent="0.2">
      <c r="A46" s="21"/>
      <c r="B46" s="22"/>
      <c r="C46" s="21"/>
      <c r="D46" s="21"/>
      <c r="E46" s="21"/>
      <c r="F46" s="21"/>
      <c r="G46" s="21" t="s">
        <v>27</v>
      </c>
      <c r="H46" s="21"/>
      <c r="I46" s="22"/>
      <c r="J46" s="21"/>
      <c r="K46" s="87" t="s">
        <v>53</v>
      </c>
      <c r="L46" s="88" t="s">
        <v>53</v>
      </c>
      <c r="M46" s="91"/>
    </row>
    <row r="47" spans="1:19" ht="13.5" thickBot="1" x14ac:dyDescent="0.25">
      <c r="A47" s="23" t="s">
        <v>4</v>
      </c>
      <c r="B47" s="23" t="s">
        <v>53</v>
      </c>
      <c r="C47" s="23" t="s">
        <v>6</v>
      </c>
      <c r="D47" s="23" t="s">
        <v>24</v>
      </c>
      <c r="E47" s="23" t="s">
        <v>25</v>
      </c>
      <c r="F47" s="24" t="s">
        <v>26</v>
      </c>
      <c r="G47" s="24" t="s">
        <v>28</v>
      </c>
      <c r="H47" s="23" t="s">
        <v>29</v>
      </c>
      <c r="I47" s="23" t="s">
        <v>54</v>
      </c>
      <c r="J47" s="21"/>
      <c r="K47" s="78" t="s">
        <v>32</v>
      </c>
      <c r="L47" s="28" t="s">
        <v>45</v>
      </c>
      <c r="M47" s="91"/>
    </row>
    <row r="48" spans="1:19" x14ac:dyDescent="0.2">
      <c r="A48" s="22">
        <v>31</v>
      </c>
      <c r="B48" s="22" t="s">
        <v>19</v>
      </c>
      <c r="C48" s="22">
        <f>C29</f>
        <v>2017</v>
      </c>
      <c r="D48" s="25">
        <f>D10-D29</f>
        <v>632336294</v>
      </c>
      <c r="E48" s="25">
        <f t="shared" ref="E48:H48" si="20">E10-E29</f>
        <v>398716550</v>
      </c>
      <c r="F48" s="25">
        <f t="shared" si="20"/>
        <v>70807873</v>
      </c>
      <c r="G48" s="25">
        <f t="shared" si="20"/>
        <v>37111738</v>
      </c>
      <c r="H48" s="25">
        <f t="shared" si="20"/>
        <v>0</v>
      </c>
      <c r="I48" s="25">
        <f>SUM(D48:H48)</f>
        <v>1138972455</v>
      </c>
      <c r="J48" s="21"/>
      <c r="K48" s="80">
        <f>K10-K29</f>
        <v>53806747.659999996</v>
      </c>
      <c r="L48" s="81">
        <f>L10-L29</f>
        <v>16379149.289999999</v>
      </c>
      <c r="M48" s="91"/>
    </row>
    <row r="49" spans="1:13" x14ac:dyDescent="0.2">
      <c r="A49" s="22">
        <v>32</v>
      </c>
      <c r="B49" s="22" t="s">
        <v>8</v>
      </c>
      <c r="C49" s="22">
        <f>C30</f>
        <v>2018</v>
      </c>
      <c r="D49" s="25">
        <f t="shared" ref="D49:H60" si="21">D11-D30</f>
        <v>630064462.49148774</v>
      </c>
      <c r="E49" s="25">
        <f t="shared" si="21"/>
        <v>397446962.40604943</v>
      </c>
      <c r="F49" s="25">
        <f t="shared" si="21"/>
        <v>71578629.738166109</v>
      </c>
      <c r="G49" s="25">
        <f t="shared" si="21"/>
        <v>38214999.562104881</v>
      </c>
      <c r="H49" s="25">
        <f t="shared" si="21"/>
        <v>0</v>
      </c>
      <c r="I49" s="25">
        <f t="shared" ref="I49:I60" si="22">SUM(D49:H49)</f>
        <v>1137305054.1978083</v>
      </c>
      <c r="J49" s="21"/>
      <c r="K49" s="80">
        <f t="shared" ref="K49:L60" si="23">K11-K30</f>
        <v>53668528.460000001</v>
      </c>
      <c r="L49" s="81">
        <f t="shared" si="23"/>
        <v>16334069.92</v>
      </c>
      <c r="M49" s="91"/>
    </row>
    <row r="50" spans="1:13" x14ac:dyDescent="0.2">
      <c r="A50" s="22">
        <v>33</v>
      </c>
      <c r="B50" s="22" t="s">
        <v>10</v>
      </c>
      <c r="C50" s="22">
        <f>C49</f>
        <v>2018</v>
      </c>
      <c r="D50" s="25">
        <f t="shared" si="21"/>
        <v>627499416.14312172</v>
      </c>
      <c r="E50" s="25">
        <f t="shared" si="21"/>
        <v>396177374.81209886</v>
      </c>
      <c r="F50" s="25">
        <f t="shared" si="21"/>
        <v>71320749.688472763</v>
      </c>
      <c r="G50" s="25">
        <f t="shared" si="21"/>
        <v>38047212.738636278</v>
      </c>
      <c r="H50" s="25">
        <f t="shared" si="21"/>
        <v>0</v>
      </c>
      <c r="I50" s="25">
        <f t="shared" si="22"/>
        <v>1133044753.3823297</v>
      </c>
      <c r="J50" s="21"/>
      <c r="K50" s="80">
        <f t="shared" si="23"/>
        <v>53530309.259999998</v>
      </c>
      <c r="L50" s="81">
        <f t="shared" si="23"/>
        <v>16288990.550000001</v>
      </c>
      <c r="M50" s="91"/>
    </row>
    <row r="51" spans="1:13" x14ac:dyDescent="0.2">
      <c r="A51" s="22">
        <v>34</v>
      </c>
      <c r="B51" s="22" t="s">
        <v>9</v>
      </c>
      <c r="C51" s="22">
        <f t="shared" ref="C51:C60" si="24">C50</f>
        <v>2018</v>
      </c>
      <c r="D51" s="25">
        <f t="shared" si="21"/>
        <v>624934369.79475594</v>
      </c>
      <c r="E51" s="25">
        <f t="shared" si="21"/>
        <v>394907787.21814829</v>
      </c>
      <c r="F51" s="25">
        <f t="shared" si="21"/>
        <v>71062869.638779432</v>
      </c>
      <c r="G51" s="25">
        <f t="shared" si="21"/>
        <v>39054053.915167674</v>
      </c>
      <c r="H51" s="25">
        <f t="shared" si="21"/>
        <v>0</v>
      </c>
      <c r="I51" s="25">
        <f t="shared" si="22"/>
        <v>1129959080.5668511</v>
      </c>
      <c r="J51" s="21"/>
      <c r="K51" s="80">
        <f t="shared" si="23"/>
        <v>53392090.060000002</v>
      </c>
      <c r="L51" s="81">
        <f t="shared" si="23"/>
        <v>16243911.18</v>
      </c>
      <c r="M51" s="91"/>
    </row>
    <row r="52" spans="1:13" x14ac:dyDescent="0.2">
      <c r="A52" s="22">
        <v>35</v>
      </c>
      <c r="B52" s="22" t="s">
        <v>11</v>
      </c>
      <c r="C52" s="22">
        <f t="shared" si="24"/>
        <v>2018</v>
      </c>
      <c r="D52" s="25">
        <f t="shared" si="21"/>
        <v>622494323.44638991</v>
      </c>
      <c r="E52" s="25">
        <f t="shared" si="21"/>
        <v>393638199.62419772</v>
      </c>
      <c r="F52" s="25">
        <f t="shared" si="21"/>
        <v>72330989.589086086</v>
      </c>
      <c r="G52" s="25">
        <f t="shared" si="21"/>
        <v>39991089.34833046</v>
      </c>
      <c r="H52" s="25">
        <f t="shared" si="21"/>
        <v>0</v>
      </c>
      <c r="I52" s="25">
        <f t="shared" si="22"/>
        <v>1128454602.0080042</v>
      </c>
      <c r="J52" s="21"/>
      <c r="K52" s="80">
        <f t="shared" si="23"/>
        <v>53253870.859999999</v>
      </c>
      <c r="L52" s="81">
        <f t="shared" si="23"/>
        <v>16198831.809999999</v>
      </c>
      <c r="M52" s="91"/>
    </row>
    <row r="53" spans="1:13" x14ac:dyDescent="0.2">
      <c r="A53" s="22">
        <v>36</v>
      </c>
      <c r="B53" s="22" t="s">
        <v>12</v>
      </c>
      <c r="C53" s="22">
        <f t="shared" si="24"/>
        <v>2018</v>
      </c>
      <c r="D53" s="25">
        <f t="shared" si="21"/>
        <v>619929002.42989922</v>
      </c>
      <c r="E53" s="25">
        <f t="shared" si="21"/>
        <v>392368612.03024715</v>
      </c>
      <c r="F53" s="25">
        <f t="shared" si="21"/>
        <v>72068991.496635377</v>
      </c>
      <c r="G53" s="25">
        <f t="shared" si="21"/>
        <v>39794815.543794744</v>
      </c>
      <c r="H53" s="25">
        <f t="shared" si="21"/>
        <v>0</v>
      </c>
      <c r="I53" s="25">
        <f t="shared" si="22"/>
        <v>1124161421.5005765</v>
      </c>
      <c r="J53" s="21"/>
      <c r="K53" s="80">
        <f t="shared" si="23"/>
        <v>53115651.659999996</v>
      </c>
      <c r="L53" s="81">
        <f t="shared" si="23"/>
        <v>16153752.439999999</v>
      </c>
      <c r="M53" s="91"/>
    </row>
    <row r="54" spans="1:13" x14ac:dyDescent="0.2">
      <c r="A54" s="22">
        <v>37</v>
      </c>
      <c r="B54" s="22" t="s">
        <v>13</v>
      </c>
      <c r="C54" s="22">
        <f t="shared" si="24"/>
        <v>2018</v>
      </c>
      <c r="D54" s="25">
        <f t="shared" si="21"/>
        <v>617363681.41340852</v>
      </c>
      <c r="E54" s="25">
        <f t="shared" si="21"/>
        <v>424164309.43629658</v>
      </c>
      <c r="F54" s="25">
        <f t="shared" si="21"/>
        <v>71806993.404184669</v>
      </c>
      <c r="G54" s="25">
        <f t="shared" si="21"/>
        <v>39598541.739259027</v>
      </c>
      <c r="H54" s="25">
        <f t="shared" si="21"/>
        <v>0</v>
      </c>
      <c r="I54" s="25">
        <f t="shared" si="22"/>
        <v>1152933525.9931488</v>
      </c>
      <c r="J54" s="21"/>
      <c r="K54" s="80">
        <f t="shared" si="23"/>
        <v>52977432.460000001</v>
      </c>
      <c r="L54" s="81">
        <f t="shared" si="23"/>
        <v>16108673.07</v>
      </c>
      <c r="M54" s="91"/>
    </row>
    <row r="55" spans="1:13" x14ac:dyDescent="0.2">
      <c r="A55" s="22">
        <v>38</v>
      </c>
      <c r="B55" s="22" t="s">
        <v>14</v>
      </c>
      <c r="C55" s="22">
        <f t="shared" si="24"/>
        <v>2018</v>
      </c>
      <c r="D55" s="25">
        <f t="shared" si="21"/>
        <v>614923360.3969177</v>
      </c>
      <c r="E55" s="25">
        <f t="shared" si="21"/>
        <v>425495754.30027604</v>
      </c>
      <c r="F55" s="25">
        <f t="shared" si="21"/>
        <v>73070995.311733961</v>
      </c>
      <c r="G55" s="25">
        <f t="shared" si="21"/>
        <v>40527267.93472331</v>
      </c>
      <c r="H55" s="25">
        <f t="shared" si="21"/>
        <v>0</v>
      </c>
      <c r="I55" s="25">
        <f t="shared" si="22"/>
        <v>1154017377.9436512</v>
      </c>
      <c r="J55" s="21"/>
      <c r="K55" s="80">
        <f t="shared" si="23"/>
        <v>52839213.259999998</v>
      </c>
      <c r="L55" s="81">
        <f t="shared" si="23"/>
        <v>16063593.699999999</v>
      </c>
      <c r="M55" s="91"/>
    </row>
    <row r="56" spans="1:13" x14ac:dyDescent="0.2">
      <c r="A56" s="22">
        <v>39</v>
      </c>
      <c r="B56" s="22" t="s">
        <v>15</v>
      </c>
      <c r="C56" s="22">
        <f t="shared" si="24"/>
        <v>2018</v>
      </c>
      <c r="D56" s="25">
        <f t="shared" si="21"/>
        <v>612357765.58309698</v>
      </c>
      <c r="E56" s="25">
        <f t="shared" si="21"/>
        <v>426827199.1642555</v>
      </c>
      <c r="F56" s="25">
        <f t="shared" si="21"/>
        <v>72804877.099186316</v>
      </c>
      <c r="G56" s="25">
        <f t="shared" si="21"/>
        <v>40322686.445804782</v>
      </c>
      <c r="H56" s="25">
        <f t="shared" si="21"/>
        <v>0</v>
      </c>
      <c r="I56" s="25">
        <f t="shared" si="22"/>
        <v>1152312528.2923436</v>
      </c>
      <c r="J56" s="21"/>
      <c r="K56" s="80">
        <f t="shared" si="23"/>
        <v>52700994.060000002</v>
      </c>
      <c r="L56" s="81">
        <f t="shared" si="23"/>
        <v>16018514.329999998</v>
      </c>
      <c r="M56" s="91"/>
    </row>
    <row r="57" spans="1:13" x14ac:dyDescent="0.2">
      <c r="A57" s="22">
        <v>40</v>
      </c>
      <c r="B57" s="22" t="s">
        <v>16</v>
      </c>
      <c r="C57" s="22">
        <f t="shared" si="24"/>
        <v>2018</v>
      </c>
      <c r="D57" s="25">
        <f t="shared" si="21"/>
        <v>619696828.76927638</v>
      </c>
      <c r="E57" s="25">
        <f t="shared" si="21"/>
        <v>428158644.02823496</v>
      </c>
      <c r="F57" s="25">
        <f t="shared" si="21"/>
        <v>72538758.886638671</v>
      </c>
      <c r="G57" s="25">
        <f t="shared" si="21"/>
        <v>40530604.956886254</v>
      </c>
      <c r="H57" s="25">
        <f t="shared" si="21"/>
        <v>0</v>
      </c>
      <c r="I57" s="25">
        <f t="shared" si="22"/>
        <v>1160924836.6410363</v>
      </c>
      <c r="J57" s="21"/>
      <c r="K57" s="80">
        <f t="shared" si="23"/>
        <v>52562774.859999999</v>
      </c>
      <c r="L57" s="81">
        <f t="shared" si="23"/>
        <v>15973434.959999999</v>
      </c>
      <c r="M57" s="91"/>
    </row>
    <row r="58" spans="1:13" x14ac:dyDescent="0.2">
      <c r="A58" s="22">
        <v>41</v>
      </c>
      <c r="B58" s="22" t="s">
        <v>17</v>
      </c>
      <c r="C58" s="22">
        <f t="shared" si="24"/>
        <v>2018</v>
      </c>
      <c r="D58" s="25">
        <f t="shared" si="21"/>
        <v>620141336.35749388</v>
      </c>
      <c r="E58" s="25">
        <f t="shared" si="21"/>
        <v>428612921.89221442</v>
      </c>
      <c r="F58" s="25">
        <f t="shared" si="21"/>
        <v>73798640.674091011</v>
      </c>
      <c r="G58" s="25">
        <f t="shared" si="21"/>
        <v>41495614.988613456</v>
      </c>
      <c r="H58" s="25">
        <f t="shared" si="21"/>
        <v>0</v>
      </c>
      <c r="I58" s="25">
        <f t="shared" si="22"/>
        <v>1164048513.9124126</v>
      </c>
      <c r="J58" s="21"/>
      <c r="K58" s="80">
        <f t="shared" si="23"/>
        <v>52424555.659999996</v>
      </c>
      <c r="L58" s="81">
        <f t="shared" si="23"/>
        <v>15928355.59</v>
      </c>
      <c r="M58" s="91"/>
    </row>
    <row r="59" spans="1:13" x14ac:dyDescent="0.2">
      <c r="A59" s="22">
        <v>42</v>
      </c>
      <c r="B59" s="22" t="s">
        <v>18</v>
      </c>
      <c r="C59" s="22">
        <f t="shared" si="24"/>
        <v>2018</v>
      </c>
      <c r="D59" s="25">
        <f t="shared" si="21"/>
        <v>618269889.3363086</v>
      </c>
      <c r="E59" s="25">
        <f t="shared" si="21"/>
        <v>428283310.9199298</v>
      </c>
      <c r="F59" s="25">
        <f t="shared" si="21"/>
        <v>73528402.341446415</v>
      </c>
      <c r="G59" s="25">
        <f t="shared" si="21"/>
        <v>41327317.335957848</v>
      </c>
      <c r="H59" s="25">
        <f t="shared" si="21"/>
        <v>0</v>
      </c>
      <c r="I59" s="25">
        <f t="shared" si="22"/>
        <v>1161408919.9336426</v>
      </c>
      <c r="J59" s="21"/>
      <c r="K59" s="80">
        <f t="shared" si="23"/>
        <v>52286336.460000001</v>
      </c>
      <c r="L59" s="81">
        <f t="shared" si="23"/>
        <v>15883276.219999999</v>
      </c>
      <c r="M59" s="91"/>
    </row>
    <row r="60" spans="1:13" x14ac:dyDescent="0.2">
      <c r="A60" s="22">
        <v>43</v>
      </c>
      <c r="B60" s="22" t="s">
        <v>19</v>
      </c>
      <c r="C60" s="22">
        <f t="shared" si="24"/>
        <v>2018</v>
      </c>
      <c r="D60" s="25">
        <f t="shared" si="21"/>
        <v>616398442.31512332</v>
      </c>
      <c r="E60" s="25">
        <f t="shared" si="21"/>
        <v>427953699.94764519</v>
      </c>
      <c r="F60" s="25">
        <f t="shared" si="21"/>
        <v>73258164.008801818</v>
      </c>
      <c r="G60" s="25">
        <f t="shared" si="21"/>
        <v>41159020.683302239</v>
      </c>
      <c r="H60" s="25">
        <f t="shared" si="21"/>
        <v>0</v>
      </c>
      <c r="I60" s="25">
        <f t="shared" si="22"/>
        <v>1158769326.9548724</v>
      </c>
      <c r="J60" s="21"/>
      <c r="K60" s="80">
        <f t="shared" si="23"/>
        <v>52148117.259999998</v>
      </c>
      <c r="L60" s="81">
        <f t="shared" si="23"/>
        <v>15838196.909999998</v>
      </c>
      <c r="M60" s="91"/>
    </row>
    <row r="61" spans="1:13" x14ac:dyDescent="0.2">
      <c r="A61" s="22">
        <v>44</v>
      </c>
      <c r="B61" s="21"/>
      <c r="C61" s="21"/>
      <c r="D61" s="21"/>
      <c r="E61" s="21"/>
      <c r="F61" s="21"/>
      <c r="G61" s="21"/>
      <c r="H61" s="21"/>
      <c r="I61" s="21"/>
      <c r="J61" s="21"/>
      <c r="K61" s="82"/>
      <c r="L61" s="35"/>
      <c r="M61" s="91"/>
    </row>
    <row r="62" spans="1:13" x14ac:dyDescent="0.2">
      <c r="A62" s="22">
        <v>45</v>
      </c>
      <c r="B62" s="26" t="s">
        <v>23</v>
      </c>
      <c r="C62" s="21"/>
      <c r="D62" s="27">
        <f>AVERAGE(D48:D60)</f>
        <v>621262244.03671384</v>
      </c>
      <c r="E62" s="27">
        <f t="shared" ref="E62:I62" si="25">AVERAGE(E48:E60)</f>
        <v>412519332.75227642</v>
      </c>
      <c r="F62" s="27">
        <f t="shared" si="25"/>
        <v>72305918.067478642</v>
      </c>
      <c r="G62" s="27">
        <f t="shared" si="25"/>
        <v>39782689.476352379</v>
      </c>
      <c r="H62" s="27">
        <f t="shared" si="25"/>
        <v>0</v>
      </c>
      <c r="I62" s="27">
        <f t="shared" si="25"/>
        <v>1145870184.3328214</v>
      </c>
      <c r="J62" s="21"/>
      <c r="K62" s="84">
        <f t="shared" ref="K62:L62" si="26">AVERAGE(K48:K60)</f>
        <v>52977432.460000001</v>
      </c>
      <c r="L62" s="27">
        <f t="shared" si="26"/>
        <v>16108673.074615385</v>
      </c>
      <c r="M62" s="85">
        <f>E62-K62</f>
        <v>359541900.29227644</v>
      </c>
    </row>
    <row r="63" spans="1:13" s="14" customFormat="1" ht="11.25" x14ac:dyDescent="0.2">
      <c r="K63" s="96"/>
      <c r="L63" s="31"/>
      <c r="M63" s="89"/>
    </row>
    <row r="64" spans="1:13" s="14" customFormat="1" ht="11.25" x14ac:dyDescent="0.2">
      <c r="B64" s="14" t="s">
        <v>56</v>
      </c>
      <c r="D64" s="38">
        <f>D65/12</f>
        <v>2.4391286330055491E-3</v>
      </c>
      <c r="E64" s="38">
        <f t="shared" ref="E64:L64" si="27">E65/12</f>
        <v>2.2080479697970433E-3</v>
      </c>
      <c r="F64" s="38">
        <f t="shared" si="27"/>
        <v>2.71794474567892E-3</v>
      </c>
      <c r="G64" s="38">
        <f t="shared" si="27"/>
        <v>2.19358801313134E-3</v>
      </c>
      <c r="H64" s="38">
        <f t="shared" si="27"/>
        <v>0</v>
      </c>
      <c r="I64" s="38">
        <f t="shared" si="27"/>
        <v>2.3669903252709766E-3</v>
      </c>
      <c r="J64" s="38"/>
      <c r="K64" s="97">
        <f t="shared" si="27"/>
        <v>2.4080000000000035E-3</v>
      </c>
      <c r="L64" s="38">
        <f t="shared" si="27"/>
        <v>2.3961262257530379E-3</v>
      </c>
      <c r="M64" s="89"/>
    </row>
    <row r="65" spans="2:13" s="14" customFormat="1" ht="11.25" x14ac:dyDescent="0.2">
      <c r="B65" s="14" t="s">
        <v>57</v>
      </c>
      <c r="D65" s="38">
        <f>(D41-D29)/D24</f>
        <v>2.9269543596066587E-2</v>
      </c>
      <c r="E65" s="38">
        <f>(E41-E29)/E24</f>
        <v>2.649657563756452E-2</v>
      </c>
      <c r="F65" s="38">
        <f>(F41-F29)/F24</f>
        <v>3.2615336948147042E-2</v>
      </c>
      <c r="G65" s="38">
        <f>(G41-G29)/G24</f>
        <v>2.6323056157576082E-2</v>
      </c>
      <c r="H65" s="38"/>
      <c r="I65" s="38">
        <f>(I41-I29)/I24</f>
        <v>2.8403883903251718E-2</v>
      </c>
      <c r="J65" s="38"/>
      <c r="K65" s="97">
        <f>(K41-K29)/K24</f>
        <v>2.889600000000004E-2</v>
      </c>
      <c r="L65" s="38">
        <f>(L41-L29)/L24</f>
        <v>2.8753514709036455E-2</v>
      </c>
      <c r="M65" s="89"/>
    </row>
    <row r="66" spans="2:13" s="14" customFormat="1" ht="12" thickBot="1" x14ac:dyDescent="0.25">
      <c r="B66" s="14" t="s">
        <v>83</v>
      </c>
      <c r="D66" s="39">
        <f>D41-D29</f>
        <v>30846874.68487674</v>
      </c>
      <c r="E66" s="39">
        <f t="shared" ref="E66:L66" si="28">E41-E29</f>
        <v>15789634.052354813</v>
      </c>
      <c r="F66" s="39">
        <f t="shared" si="28"/>
        <v>3153575.9911981821</v>
      </c>
      <c r="G66" s="39">
        <f t="shared" si="28"/>
        <v>2314076.3166977614</v>
      </c>
      <c r="H66" s="39">
        <f t="shared" si="28"/>
        <v>0</v>
      </c>
      <c r="I66" s="39">
        <f t="shared" si="28"/>
        <v>52104161.045127392</v>
      </c>
      <c r="J66" s="39"/>
      <c r="K66" s="98">
        <f t="shared" si="28"/>
        <v>1658630.4000000022</v>
      </c>
      <c r="L66" s="99">
        <f t="shared" si="28"/>
        <v>540952.38000000129</v>
      </c>
      <c r="M66" s="100"/>
    </row>
    <row r="67" spans="2:13" s="14" customFormat="1" ht="11.25" x14ac:dyDescent="0.2">
      <c r="D67" s="31"/>
      <c r="L67" s="54"/>
    </row>
    <row r="68" spans="2:13" x14ac:dyDescent="0.2">
      <c r="B68" s="14"/>
      <c r="D68" s="25"/>
      <c r="E68" s="25"/>
      <c r="F68" s="25"/>
      <c r="G68" s="25"/>
      <c r="H68" s="25"/>
      <c r="I68" s="25"/>
      <c r="J68" s="25"/>
      <c r="K68" s="25"/>
      <c r="L68" s="25"/>
    </row>
    <row r="69" spans="2:13" x14ac:dyDescent="0.2">
      <c r="B69" s="14"/>
      <c r="D69" s="25"/>
      <c r="E69" s="25"/>
      <c r="F69" s="25"/>
      <c r="G69" s="25"/>
      <c r="H69" s="25"/>
      <c r="I69" s="25"/>
      <c r="J69" s="25"/>
      <c r="K69" s="25"/>
      <c r="L69" s="25"/>
    </row>
    <row r="70" spans="2:13" x14ac:dyDescent="0.2">
      <c r="B70" s="14"/>
      <c r="D70" s="25"/>
      <c r="E70" s="25"/>
      <c r="F70" s="25"/>
      <c r="G70" s="25"/>
      <c r="H70" s="25"/>
      <c r="I70" s="25"/>
      <c r="J70" s="25"/>
      <c r="K70" s="25"/>
      <c r="L70" s="25"/>
    </row>
    <row r="71" spans="2:13" x14ac:dyDescent="0.2">
      <c r="B71" s="14"/>
      <c r="D71" s="25"/>
      <c r="E71" s="25"/>
      <c r="F71" s="25"/>
      <c r="G71" s="25"/>
      <c r="H71" s="25"/>
      <c r="I71" s="25"/>
      <c r="J71" s="25"/>
      <c r="K71" s="25"/>
      <c r="L71" s="25"/>
    </row>
    <row r="72" spans="2:13" x14ac:dyDescent="0.2">
      <c r="D72" s="25"/>
      <c r="E72" s="25"/>
      <c r="F72" s="25"/>
      <c r="G72" s="25"/>
      <c r="H72" s="25"/>
      <c r="I72" s="25"/>
      <c r="J72" s="25"/>
      <c r="K72" s="25"/>
      <c r="L72" s="25"/>
    </row>
  </sheetData>
  <pageMargins left="0.45" right="0.45" top="0.5" bottom="0.5" header="0.3" footer="0.3"/>
  <pageSetup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zoomScale="110" zoomScaleNormal="110" workbookViewId="0">
      <selection activeCell="H22" sqref="H22"/>
    </sheetView>
  </sheetViews>
  <sheetFormatPr defaultColWidth="9.140625" defaultRowHeight="15" x14ac:dyDescent="0.25"/>
  <cols>
    <col min="1" max="1" width="7.28515625" customWidth="1"/>
    <col min="2" max="6" width="7.28515625" style="3" customWidth="1"/>
    <col min="7" max="7" width="15.140625" style="3" customWidth="1"/>
    <col min="8" max="12" width="7.28515625" style="3" customWidth="1"/>
    <col min="13" max="16384" width="9.140625" style="3"/>
  </cols>
  <sheetData>
    <row r="3" spans="1:9" ht="12.75" x14ac:dyDescent="0.2">
      <c r="A3" s="2"/>
      <c r="B3" s="11" t="s">
        <v>0</v>
      </c>
      <c r="C3" s="11"/>
      <c r="D3" s="11"/>
      <c r="E3" s="11"/>
      <c r="F3" s="2"/>
      <c r="G3" s="2"/>
      <c r="H3" s="2"/>
      <c r="I3" s="2"/>
    </row>
    <row r="4" spans="1:9" ht="12.75" x14ac:dyDescent="0.2">
      <c r="A4" s="2"/>
      <c r="B4" s="12">
        <f>Divisor!B4</f>
        <v>2018</v>
      </c>
      <c r="C4" s="11" t="s">
        <v>1</v>
      </c>
      <c r="D4" s="11"/>
      <c r="E4" s="11"/>
      <c r="F4" s="2"/>
      <c r="G4" s="2"/>
      <c r="H4" s="9" t="s">
        <v>191</v>
      </c>
      <c r="I4" s="10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2018</v>
      </c>
      <c r="C7" s="3" t="s">
        <v>59</v>
      </c>
    </row>
    <row r="8" spans="1:9" ht="12" customHeight="1" x14ac:dyDescent="0.2">
      <c r="A8" s="3"/>
      <c r="B8" s="3" t="s">
        <v>3</v>
      </c>
      <c r="G8" s="6">
        <f>B4</f>
        <v>2018</v>
      </c>
    </row>
    <row r="9" spans="1:9" ht="12" customHeight="1" x14ac:dyDescent="0.25"/>
    <row r="10" spans="1:9" ht="12" customHeight="1" x14ac:dyDescent="0.25"/>
    <row r="11" spans="1:9" ht="12" customHeight="1" x14ac:dyDescent="0.2">
      <c r="A11" s="17"/>
      <c r="B11" s="14"/>
      <c r="C11" s="17" t="s">
        <v>60</v>
      </c>
      <c r="D11" s="17"/>
      <c r="E11" s="17"/>
      <c r="F11" s="17"/>
      <c r="G11" s="31"/>
      <c r="H11" s="17"/>
      <c r="I11" s="2"/>
    </row>
    <row r="12" spans="1:9" ht="12" customHeight="1" x14ac:dyDescent="0.2">
      <c r="A12" s="16"/>
      <c r="B12" s="14"/>
      <c r="C12" s="14"/>
      <c r="D12" s="16"/>
      <c r="E12" s="14"/>
      <c r="F12" s="16"/>
      <c r="G12" s="14"/>
      <c r="H12" s="14"/>
      <c r="I12" s="2"/>
    </row>
    <row r="13" spans="1:9" ht="12" customHeight="1" x14ac:dyDescent="0.2">
      <c r="A13" s="16"/>
      <c r="B13" s="14"/>
      <c r="C13" s="14" t="s">
        <v>61</v>
      </c>
      <c r="D13" s="16"/>
      <c r="E13" s="14"/>
      <c r="F13" s="16"/>
      <c r="G13" s="32">
        <v>0</v>
      </c>
      <c r="H13" s="14"/>
      <c r="I13" s="2"/>
    </row>
    <row r="14" spans="1:9" ht="12" customHeight="1" x14ac:dyDescent="0.2">
      <c r="A14" s="16"/>
      <c r="B14" s="14"/>
      <c r="C14" s="14" t="s">
        <v>62</v>
      </c>
      <c r="D14" s="16"/>
      <c r="E14" s="14"/>
      <c r="F14" s="16"/>
      <c r="G14" s="32">
        <v>0</v>
      </c>
      <c r="H14" s="14"/>
      <c r="I14" s="2"/>
    </row>
    <row r="15" spans="1:9" ht="12" customHeight="1" x14ac:dyDescent="0.2">
      <c r="A15" s="16"/>
      <c r="B15" s="14"/>
      <c r="C15" s="14" t="s">
        <v>63</v>
      </c>
      <c r="D15" s="16"/>
      <c r="E15" s="14"/>
      <c r="F15" s="16"/>
      <c r="G15" s="32">
        <v>0</v>
      </c>
      <c r="H15" s="14"/>
      <c r="I15" s="2"/>
    </row>
    <row r="16" spans="1:9" ht="12" customHeight="1" x14ac:dyDescent="0.2">
      <c r="A16" s="16"/>
      <c r="B16" s="14"/>
      <c r="C16" s="14" t="s">
        <v>64</v>
      </c>
      <c r="D16" s="16"/>
      <c r="E16" s="14"/>
      <c r="F16" s="16"/>
      <c r="G16" s="32">
        <v>0</v>
      </c>
      <c r="H16" s="14"/>
      <c r="I16" s="2"/>
    </row>
    <row r="17" spans="1:9" ht="12" customHeight="1" x14ac:dyDescent="0.2">
      <c r="A17" s="16"/>
      <c r="B17" s="14"/>
      <c r="C17" s="14" t="s">
        <v>65</v>
      </c>
      <c r="D17" s="16"/>
      <c r="E17" s="14"/>
      <c r="F17" s="16"/>
      <c r="G17" s="33">
        <v>0</v>
      </c>
      <c r="H17" s="14"/>
      <c r="I17" s="2"/>
    </row>
    <row r="18" spans="1:9" ht="12" customHeight="1" x14ac:dyDescent="0.2">
      <c r="A18" s="16"/>
      <c r="B18" s="14"/>
      <c r="C18" s="14"/>
      <c r="D18" s="16"/>
      <c r="E18" s="14"/>
      <c r="F18" s="16"/>
      <c r="G18" s="14"/>
      <c r="H18" s="14"/>
      <c r="I18" s="2"/>
    </row>
    <row r="19" spans="1:9" ht="12" customHeight="1" x14ac:dyDescent="0.2">
      <c r="A19" s="16"/>
      <c r="B19" s="14"/>
      <c r="C19" s="14" t="s">
        <v>66</v>
      </c>
      <c r="D19" s="16"/>
      <c r="E19" s="14"/>
      <c r="F19" s="16"/>
      <c r="G19" s="32">
        <f>SUM(G13:G17)</f>
        <v>0</v>
      </c>
      <c r="H19" s="14"/>
      <c r="I19" s="2"/>
    </row>
    <row r="20" spans="1:9" ht="12" customHeight="1" x14ac:dyDescent="0.2">
      <c r="A20" s="16"/>
      <c r="B20" s="14"/>
      <c r="C20" s="14"/>
      <c r="D20" s="16"/>
      <c r="E20" s="14"/>
      <c r="F20" s="16"/>
      <c r="G20" s="14"/>
      <c r="H20" s="14"/>
      <c r="I20" s="2"/>
    </row>
    <row r="21" spans="1:9" ht="12" customHeight="1" x14ac:dyDescent="0.2">
      <c r="A21" s="16"/>
      <c r="B21" s="14"/>
      <c r="C21" s="14"/>
      <c r="D21" s="16"/>
      <c r="E21" s="14"/>
      <c r="F21" s="14" t="s">
        <v>67</v>
      </c>
      <c r="G21" s="14"/>
      <c r="H21" s="14"/>
      <c r="I21" s="2"/>
    </row>
    <row r="22" spans="1:9" ht="12" customHeight="1" x14ac:dyDescent="0.2">
      <c r="A22" s="16"/>
      <c r="B22" s="14"/>
      <c r="C22" s="14"/>
      <c r="D22" s="16"/>
      <c r="E22" s="14"/>
      <c r="F22" s="16"/>
      <c r="G22" s="14"/>
      <c r="H22" s="14"/>
      <c r="I22" s="2"/>
    </row>
    <row r="23" spans="1:9" ht="12" customHeight="1" x14ac:dyDescent="0.2">
      <c r="A23" s="16"/>
      <c r="B23" s="14"/>
      <c r="C23" s="14"/>
      <c r="D23" s="16"/>
      <c r="E23" s="14"/>
      <c r="F23" s="17"/>
      <c r="G23" s="14"/>
      <c r="H23" s="31"/>
      <c r="I23" s="2"/>
    </row>
    <row r="24" spans="1:9" ht="9.9499999999999993" customHeight="1" x14ac:dyDescent="0.2">
      <c r="A24" s="16"/>
      <c r="B24" s="14"/>
      <c r="C24" s="14"/>
      <c r="D24" s="14"/>
      <c r="E24" s="14"/>
      <c r="F24" s="14"/>
      <c r="G24" s="14"/>
      <c r="H24" s="31"/>
      <c r="I24" s="2"/>
    </row>
    <row r="25" spans="1:9" ht="9.9499999999999993" customHeight="1" x14ac:dyDescent="0.2">
      <c r="A25" s="16"/>
      <c r="B25" s="14"/>
      <c r="C25" s="14"/>
      <c r="D25" s="18"/>
      <c r="E25" s="14"/>
      <c r="F25" s="14"/>
      <c r="G25" s="14"/>
      <c r="H25" s="31"/>
      <c r="I25" s="2"/>
    </row>
    <row r="26" spans="1:9" ht="9.9499999999999993" customHeight="1" x14ac:dyDescent="0.2">
      <c r="A26" s="14"/>
      <c r="B26" s="14"/>
      <c r="C26" s="14"/>
      <c r="D26" s="14"/>
      <c r="E26" s="14"/>
      <c r="G26" s="14"/>
      <c r="H26" s="14"/>
      <c r="I26" s="2"/>
    </row>
    <row r="27" spans="1:9" ht="9.9499999999999993" customHeight="1" x14ac:dyDescent="0.25"/>
    <row r="28" spans="1:9" ht="9.9499999999999993" customHeight="1" x14ac:dyDescent="0.25"/>
    <row r="29" spans="1:9" ht="9.9499999999999993" customHeight="1" x14ac:dyDescent="0.25"/>
    <row r="30" spans="1:9" ht="9.9499999999999993" customHeight="1" x14ac:dyDescent="0.25"/>
    <row r="31" spans="1:9" ht="9.9499999999999993" customHeight="1" x14ac:dyDescent="0.25"/>
    <row r="32" spans="1:9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opLeftCell="A3" zoomScale="110" zoomScaleNormal="110" workbookViewId="0">
      <selection activeCell="E26" sqref="E26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4.5703125" style="3" customWidth="1"/>
    <col min="6" max="6" width="7.28515625" style="3" customWidth="1"/>
    <col min="7" max="7" width="13.140625" style="3" customWidth="1"/>
    <col min="8" max="8" width="5.5703125" style="3" customWidth="1"/>
    <col min="9" max="9" width="15.28515625" style="3" customWidth="1"/>
    <col min="10" max="13" width="7.28515625" style="3" customWidth="1"/>
    <col min="14" max="16384" width="9.140625" style="3"/>
  </cols>
  <sheetData>
    <row r="3" spans="1:10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  <c r="J3" s="2"/>
    </row>
    <row r="4" spans="1:10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2"/>
      <c r="I4" s="9" t="s">
        <v>190</v>
      </c>
      <c r="J4" s="10"/>
    </row>
    <row r="5" spans="1:10" ht="9.9499999999999993" customHeight="1" x14ac:dyDescent="0.25"/>
    <row r="6" spans="1:10" ht="12" customHeight="1" x14ac:dyDescent="0.25">
      <c r="B6" s="3" t="s">
        <v>0</v>
      </c>
    </row>
    <row r="7" spans="1:10" ht="12" customHeight="1" x14ac:dyDescent="0.2">
      <c r="A7" s="3"/>
      <c r="B7" s="6">
        <f>B4</f>
        <v>2018</v>
      </c>
      <c r="C7" s="3" t="s">
        <v>71</v>
      </c>
    </row>
    <row r="8" spans="1:10" ht="12" customHeight="1" x14ac:dyDescent="0.2">
      <c r="A8" s="3"/>
      <c r="B8" s="3" t="s">
        <v>3</v>
      </c>
      <c r="H8" s="6">
        <f>B4</f>
        <v>2018</v>
      </c>
    </row>
    <row r="9" spans="1:10" ht="12" customHeight="1" x14ac:dyDescent="0.25"/>
    <row r="10" spans="1:10" ht="12" customHeight="1" x14ac:dyDescent="0.25">
      <c r="I10" s="16" t="s">
        <v>68</v>
      </c>
    </row>
    <row r="11" spans="1:10" ht="12" customHeight="1" thickBot="1" x14ac:dyDescent="0.3">
      <c r="B11" s="13" t="s">
        <v>4</v>
      </c>
      <c r="C11" s="13"/>
      <c r="D11" s="13" t="s">
        <v>5</v>
      </c>
      <c r="E11" s="13"/>
      <c r="F11" s="13" t="s">
        <v>6</v>
      </c>
      <c r="G11" s="13" t="s">
        <v>32</v>
      </c>
      <c r="H11" s="15"/>
      <c r="I11" s="13" t="s">
        <v>69</v>
      </c>
      <c r="J11" s="2"/>
    </row>
    <row r="12" spans="1:10" ht="12" customHeight="1" x14ac:dyDescent="0.25">
      <c r="B12" s="16">
        <v>1</v>
      </c>
      <c r="C12" s="14"/>
      <c r="D12" s="16" t="s">
        <v>19</v>
      </c>
      <c r="E12" s="14"/>
      <c r="F12" s="16">
        <f>Plant!C10</f>
        <v>2017</v>
      </c>
      <c r="G12" s="34">
        <v>0</v>
      </c>
      <c r="H12" s="14"/>
      <c r="I12" s="34">
        <v>0</v>
      </c>
      <c r="J12" s="2"/>
    </row>
    <row r="13" spans="1:10" ht="12" customHeight="1" x14ac:dyDescent="0.25">
      <c r="B13" s="16">
        <v>2</v>
      </c>
      <c r="C13" s="14"/>
      <c r="D13" s="16" t="s">
        <v>8</v>
      </c>
      <c r="E13" s="14"/>
      <c r="F13" s="16">
        <f>Plant!C11</f>
        <v>2018</v>
      </c>
      <c r="G13" s="34">
        <v>0</v>
      </c>
      <c r="H13" s="14"/>
      <c r="I13" s="34">
        <v>0</v>
      </c>
      <c r="J13" s="2"/>
    </row>
    <row r="14" spans="1:10" ht="12" customHeight="1" x14ac:dyDescent="0.25">
      <c r="B14" s="16">
        <v>3</v>
      </c>
      <c r="C14" s="14"/>
      <c r="D14" s="16" t="s">
        <v>10</v>
      </c>
      <c r="E14" s="14"/>
      <c r="F14" s="16">
        <f>F13</f>
        <v>2018</v>
      </c>
      <c r="G14" s="34">
        <v>0</v>
      </c>
      <c r="H14" s="14"/>
      <c r="I14" s="34">
        <v>0</v>
      </c>
      <c r="J14" s="2"/>
    </row>
    <row r="15" spans="1:10" ht="12" customHeight="1" x14ac:dyDescent="0.25">
      <c r="B15" s="16">
        <v>4</v>
      </c>
      <c r="C15" s="14"/>
      <c r="D15" s="16" t="s">
        <v>9</v>
      </c>
      <c r="E15" s="14"/>
      <c r="F15" s="16">
        <f t="shared" ref="F15:F24" si="0">F14</f>
        <v>2018</v>
      </c>
      <c r="G15" s="34">
        <v>0</v>
      </c>
      <c r="H15" s="14"/>
      <c r="I15" s="34">
        <v>0</v>
      </c>
      <c r="J15" s="2"/>
    </row>
    <row r="16" spans="1:10" ht="12" customHeight="1" x14ac:dyDescent="0.25">
      <c r="B16" s="16">
        <v>5</v>
      </c>
      <c r="C16" s="14"/>
      <c r="D16" s="16" t="s">
        <v>11</v>
      </c>
      <c r="E16" s="14"/>
      <c r="F16" s="16">
        <f t="shared" si="0"/>
        <v>2018</v>
      </c>
      <c r="G16" s="34">
        <v>0</v>
      </c>
      <c r="H16" s="14"/>
      <c r="I16" s="34">
        <v>0</v>
      </c>
      <c r="J16" s="2"/>
    </row>
    <row r="17" spans="2:10" ht="12" customHeight="1" x14ac:dyDescent="0.25">
      <c r="B17" s="16">
        <v>6</v>
      </c>
      <c r="C17" s="14"/>
      <c r="D17" s="16" t="s">
        <v>12</v>
      </c>
      <c r="E17" s="14"/>
      <c r="F17" s="16">
        <f t="shared" si="0"/>
        <v>2018</v>
      </c>
      <c r="G17" s="34">
        <v>0</v>
      </c>
      <c r="H17" s="14"/>
      <c r="I17" s="34">
        <v>0</v>
      </c>
      <c r="J17" s="2"/>
    </row>
    <row r="18" spans="2:10" ht="12" customHeight="1" x14ac:dyDescent="0.25">
      <c r="B18" s="16">
        <v>7</v>
      </c>
      <c r="C18" s="14"/>
      <c r="D18" s="16" t="s">
        <v>13</v>
      </c>
      <c r="E18" s="14"/>
      <c r="F18" s="16">
        <f t="shared" si="0"/>
        <v>2018</v>
      </c>
      <c r="G18" s="34">
        <v>0</v>
      </c>
      <c r="H18" s="14"/>
      <c r="I18" s="34">
        <v>0</v>
      </c>
      <c r="J18" s="2"/>
    </row>
    <row r="19" spans="2:10" ht="12" customHeight="1" x14ac:dyDescent="0.25">
      <c r="B19" s="16">
        <v>8</v>
      </c>
      <c r="C19" s="14"/>
      <c r="D19" s="16" t="s">
        <v>14</v>
      </c>
      <c r="E19" s="14"/>
      <c r="F19" s="16">
        <f t="shared" si="0"/>
        <v>2018</v>
      </c>
      <c r="G19" s="34">
        <v>0</v>
      </c>
      <c r="H19" s="14"/>
      <c r="I19" s="34">
        <v>0</v>
      </c>
      <c r="J19" s="2"/>
    </row>
    <row r="20" spans="2:10" ht="12" customHeight="1" x14ac:dyDescent="0.25">
      <c r="B20" s="16">
        <v>9</v>
      </c>
      <c r="C20" s="14"/>
      <c r="D20" s="16" t="s">
        <v>15</v>
      </c>
      <c r="E20" s="14"/>
      <c r="F20" s="16">
        <f t="shared" si="0"/>
        <v>2018</v>
      </c>
      <c r="G20" s="34">
        <v>0</v>
      </c>
      <c r="H20" s="14"/>
      <c r="I20" s="34">
        <v>0</v>
      </c>
      <c r="J20" s="2"/>
    </row>
    <row r="21" spans="2:10" ht="12" customHeight="1" x14ac:dyDescent="0.25">
      <c r="B21" s="16">
        <v>10</v>
      </c>
      <c r="C21" s="14"/>
      <c r="D21" s="16" t="s">
        <v>16</v>
      </c>
      <c r="E21" s="14"/>
      <c r="F21" s="16">
        <f t="shared" si="0"/>
        <v>2018</v>
      </c>
      <c r="G21" s="34">
        <v>0</v>
      </c>
      <c r="H21" s="14"/>
      <c r="I21" s="34">
        <v>0</v>
      </c>
      <c r="J21" s="2"/>
    </row>
    <row r="22" spans="2:10" ht="12" customHeight="1" x14ac:dyDescent="0.25">
      <c r="B22" s="16">
        <v>11</v>
      </c>
      <c r="C22" s="14"/>
      <c r="D22" s="16" t="s">
        <v>17</v>
      </c>
      <c r="E22" s="14"/>
      <c r="F22" s="16">
        <f t="shared" si="0"/>
        <v>2018</v>
      </c>
      <c r="G22" s="34">
        <v>0</v>
      </c>
      <c r="H22" s="14"/>
      <c r="I22" s="34">
        <v>0</v>
      </c>
      <c r="J22" s="2"/>
    </row>
    <row r="23" spans="2:10" ht="12" customHeight="1" x14ac:dyDescent="0.25">
      <c r="B23" s="16">
        <v>12</v>
      </c>
      <c r="C23" s="14"/>
      <c r="D23" s="16" t="s">
        <v>18</v>
      </c>
      <c r="E23" s="14"/>
      <c r="F23" s="16">
        <f t="shared" si="0"/>
        <v>2018</v>
      </c>
      <c r="G23" s="34">
        <v>0</v>
      </c>
      <c r="H23" s="14"/>
      <c r="I23" s="34">
        <v>0</v>
      </c>
      <c r="J23" s="2"/>
    </row>
    <row r="24" spans="2:10" ht="12" customHeight="1" x14ac:dyDescent="0.25">
      <c r="B24" s="16">
        <v>13</v>
      </c>
      <c r="C24" s="14"/>
      <c r="D24" s="16" t="s">
        <v>19</v>
      </c>
      <c r="E24" s="14"/>
      <c r="F24" s="16">
        <f t="shared" si="0"/>
        <v>2018</v>
      </c>
      <c r="G24" s="34">
        <v>0</v>
      </c>
      <c r="H24" s="14"/>
      <c r="I24" s="34">
        <v>0</v>
      </c>
      <c r="J24" s="2"/>
    </row>
    <row r="25" spans="2:10" ht="12" customHeight="1" thickBot="1" x14ac:dyDescent="0.3">
      <c r="B25" s="16">
        <v>14</v>
      </c>
      <c r="C25" s="14"/>
      <c r="D25" s="14"/>
      <c r="E25" s="14"/>
      <c r="F25" s="14"/>
      <c r="G25" s="14"/>
      <c r="H25" s="14"/>
      <c r="I25" s="19"/>
      <c r="J25" s="2"/>
    </row>
    <row r="26" spans="2:10" ht="12" customHeight="1" thickTop="1" x14ac:dyDescent="0.25">
      <c r="B26" s="16">
        <v>15</v>
      </c>
      <c r="C26" s="14"/>
      <c r="D26" s="18" t="s">
        <v>23</v>
      </c>
      <c r="E26" s="14"/>
      <c r="F26" s="14"/>
      <c r="H26" s="14"/>
      <c r="I26" s="34">
        <v>0</v>
      </c>
      <c r="J26" s="2"/>
    </row>
    <row r="27" spans="2:10" ht="12" customHeight="1" x14ac:dyDescent="0.25"/>
    <row r="28" spans="2:10" ht="12" customHeight="1" x14ac:dyDescent="0.25">
      <c r="G28" s="14" t="s">
        <v>70</v>
      </c>
    </row>
    <row r="29" spans="2:10" ht="12" customHeight="1" x14ac:dyDescent="0.25"/>
    <row r="30" spans="2:10" ht="12" customHeight="1" x14ac:dyDescent="0.25"/>
    <row r="31" spans="2:10" ht="12" customHeight="1" x14ac:dyDescent="0.25"/>
    <row r="32" spans="2:10" ht="12" customHeight="1" x14ac:dyDescent="0.25"/>
    <row r="33" ht="12" customHeight="1" x14ac:dyDescent="0.25"/>
    <row r="34" ht="12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zoomScale="110" zoomScaleNormal="110" workbookViewId="0">
      <selection activeCell="G16" sqref="G16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3.5703125" style="3" customWidth="1"/>
    <col min="6" max="6" width="7.28515625" style="3" customWidth="1"/>
    <col min="7" max="7" width="13.140625" style="3" customWidth="1"/>
    <col min="8" max="8" width="14.140625" style="3" customWidth="1"/>
    <col min="9" max="12" width="7.28515625" style="3" customWidth="1"/>
    <col min="13" max="16384" width="9.140625" style="3"/>
  </cols>
  <sheetData>
    <row r="3" spans="1:9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</row>
    <row r="4" spans="1:9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9" t="s">
        <v>189</v>
      </c>
      <c r="I4" s="10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2018</v>
      </c>
      <c r="C7" s="3" t="s">
        <v>72</v>
      </c>
    </row>
    <row r="8" spans="1:9" ht="12" customHeight="1" x14ac:dyDescent="0.2">
      <c r="A8" s="3"/>
      <c r="B8" s="3" t="s">
        <v>3</v>
      </c>
      <c r="G8" s="3">
        <f>B4</f>
        <v>2018</v>
      </c>
    </row>
    <row r="9" spans="1:9" ht="12" customHeight="1" x14ac:dyDescent="0.25">
      <c r="H9" s="35"/>
    </row>
    <row r="10" spans="1:9" ht="12" customHeight="1" x14ac:dyDescent="0.25">
      <c r="F10" s="14"/>
      <c r="G10" s="14" t="s">
        <v>73</v>
      </c>
      <c r="H10" s="17"/>
    </row>
    <row r="11" spans="1:9" ht="12" customHeight="1" thickBot="1" x14ac:dyDescent="0.3">
      <c r="B11" s="13" t="s">
        <v>4</v>
      </c>
      <c r="C11" s="13"/>
      <c r="D11" s="13" t="s">
        <v>5</v>
      </c>
      <c r="E11" s="13"/>
      <c r="F11" s="13" t="s">
        <v>6</v>
      </c>
      <c r="G11" s="40" t="s">
        <v>74</v>
      </c>
      <c r="H11" s="17"/>
      <c r="I11" s="2"/>
    </row>
    <row r="12" spans="1:9" ht="12" customHeight="1" x14ac:dyDescent="0.25">
      <c r="B12" s="16">
        <v>1</v>
      </c>
      <c r="C12" s="14"/>
      <c r="D12" s="16" t="s">
        <v>19</v>
      </c>
      <c r="E12" s="16"/>
      <c r="F12" s="14">
        <f>Plant!C10</f>
        <v>2017</v>
      </c>
      <c r="G12" s="37">
        <v>55241</v>
      </c>
      <c r="H12" s="36"/>
      <c r="I12" s="2"/>
    </row>
    <row r="13" spans="1:9" ht="12" customHeight="1" x14ac:dyDescent="0.25">
      <c r="B13" s="16">
        <v>2</v>
      </c>
      <c r="C13" s="14"/>
      <c r="D13" s="16" t="s">
        <v>8</v>
      </c>
      <c r="E13" s="16"/>
      <c r="F13" s="14">
        <f>Plant!C11</f>
        <v>2018</v>
      </c>
      <c r="G13" s="37">
        <v>55241</v>
      </c>
      <c r="H13" s="36"/>
      <c r="I13" s="2"/>
    </row>
    <row r="14" spans="1:9" ht="12" customHeight="1" x14ac:dyDescent="0.25">
      <c r="B14" s="16">
        <v>3</v>
      </c>
      <c r="C14" s="14"/>
      <c r="D14" s="16" t="s">
        <v>10</v>
      </c>
      <c r="E14" s="16"/>
      <c r="F14" s="14">
        <f>F13</f>
        <v>2018</v>
      </c>
      <c r="G14" s="37">
        <v>55241</v>
      </c>
      <c r="H14" s="36"/>
      <c r="I14" s="2"/>
    </row>
    <row r="15" spans="1:9" ht="12" customHeight="1" x14ac:dyDescent="0.25">
      <c r="B15" s="16">
        <v>4</v>
      </c>
      <c r="C15" s="14"/>
      <c r="D15" s="16" t="s">
        <v>9</v>
      </c>
      <c r="E15" s="16"/>
      <c r="F15" s="14">
        <f t="shared" ref="F15:F24" si="0">F14</f>
        <v>2018</v>
      </c>
      <c r="G15" s="37">
        <v>55241</v>
      </c>
      <c r="H15" s="36"/>
      <c r="I15" s="2"/>
    </row>
    <row r="16" spans="1:9" ht="12" customHeight="1" x14ac:dyDescent="0.25">
      <c r="B16" s="16">
        <v>5</v>
      </c>
      <c r="C16" s="14"/>
      <c r="D16" s="16" t="s">
        <v>11</v>
      </c>
      <c r="E16" s="16"/>
      <c r="F16" s="14">
        <f t="shared" si="0"/>
        <v>2018</v>
      </c>
      <c r="G16" s="37">
        <v>55241</v>
      </c>
      <c r="H16" s="36"/>
      <c r="I16" s="2"/>
    </row>
    <row r="17" spans="2:9" ht="12" customHeight="1" x14ac:dyDescent="0.25">
      <c r="B17" s="16">
        <v>6</v>
      </c>
      <c r="C17" s="14"/>
      <c r="D17" s="16" t="s">
        <v>12</v>
      </c>
      <c r="E17" s="16"/>
      <c r="F17" s="14">
        <f t="shared" si="0"/>
        <v>2018</v>
      </c>
      <c r="G17" s="37">
        <v>55241</v>
      </c>
      <c r="H17" s="36"/>
      <c r="I17" s="2"/>
    </row>
    <row r="18" spans="2:9" ht="12" customHeight="1" x14ac:dyDescent="0.25">
      <c r="B18" s="16">
        <v>7</v>
      </c>
      <c r="C18" s="14"/>
      <c r="D18" s="16" t="s">
        <v>13</v>
      </c>
      <c r="E18" s="16"/>
      <c r="F18" s="14">
        <f t="shared" si="0"/>
        <v>2018</v>
      </c>
      <c r="G18" s="37">
        <v>55241</v>
      </c>
      <c r="H18" s="36"/>
      <c r="I18" s="2"/>
    </row>
    <row r="19" spans="2:9" ht="12" customHeight="1" x14ac:dyDescent="0.25">
      <c r="B19" s="16">
        <v>8</v>
      </c>
      <c r="C19" s="14"/>
      <c r="D19" s="16" t="s">
        <v>14</v>
      </c>
      <c r="E19" s="16"/>
      <c r="F19" s="14">
        <f t="shared" si="0"/>
        <v>2018</v>
      </c>
      <c r="G19" s="37">
        <v>55241</v>
      </c>
      <c r="H19" s="36"/>
      <c r="I19" s="2"/>
    </row>
    <row r="20" spans="2:9" ht="12" customHeight="1" x14ac:dyDescent="0.25">
      <c r="B20" s="16">
        <v>9</v>
      </c>
      <c r="C20" s="14"/>
      <c r="D20" s="16" t="s">
        <v>15</v>
      </c>
      <c r="E20" s="16"/>
      <c r="F20" s="14">
        <f t="shared" si="0"/>
        <v>2018</v>
      </c>
      <c r="G20" s="37">
        <v>55241</v>
      </c>
      <c r="H20" s="36"/>
      <c r="I20" s="2"/>
    </row>
    <row r="21" spans="2:9" ht="12" customHeight="1" x14ac:dyDescent="0.25">
      <c r="B21" s="16">
        <v>10</v>
      </c>
      <c r="C21" s="14"/>
      <c r="D21" s="16" t="s">
        <v>16</v>
      </c>
      <c r="E21" s="16"/>
      <c r="F21" s="14">
        <f t="shared" si="0"/>
        <v>2018</v>
      </c>
      <c r="G21" s="37">
        <v>55241</v>
      </c>
      <c r="H21" s="36"/>
      <c r="I21" s="2"/>
    </row>
    <row r="22" spans="2:9" ht="12" customHeight="1" x14ac:dyDescent="0.25">
      <c r="B22" s="16">
        <v>11</v>
      </c>
      <c r="C22" s="14"/>
      <c r="D22" s="16" t="s">
        <v>17</v>
      </c>
      <c r="E22" s="16"/>
      <c r="F22" s="14">
        <f t="shared" si="0"/>
        <v>2018</v>
      </c>
      <c r="G22" s="37">
        <v>55241</v>
      </c>
      <c r="H22" s="36"/>
      <c r="I22" s="2"/>
    </row>
    <row r="23" spans="2:9" ht="12" customHeight="1" x14ac:dyDescent="0.25">
      <c r="B23" s="16">
        <v>12</v>
      </c>
      <c r="C23" s="14"/>
      <c r="D23" s="16" t="s">
        <v>18</v>
      </c>
      <c r="E23" s="16"/>
      <c r="F23" s="14">
        <f t="shared" si="0"/>
        <v>2018</v>
      </c>
      <c r="G23" s="37">
        <v>55241</v>
      </c>
      <c r="H23" s="36"/>
      <c r="I23" s="2"/>
    </row>
    <row r="24" spans="2:9" ht="12" customHeight="1" x14ac:dyDescent="0.25">
      <c r="B24" s="16">
        <v>13</v>
      </c>
      <c r="C24" s="14"/>
      <c r="D24" s="16" t="s">
        <v>19</v>
      </c>
      <c r="E24" s="16"/>
      <c r="F24" s="14">
        <f t="shared" si="0"/>
        <v>2018</v>
      </c>
      <c r="G24" s="37">
        <v>55241</v>
      </c>
      <c r="H24" s="36"/>
      <c r="I24" s="2"/>
    </row>
    <row r="25" spans="2:9" ht="12" customHeight="1" thickBot="1" x14ac:dyDescent="0.3">
      <c r="B25" s="16">
        <v>14</v>
      </c>
      <c r="C25" s="14"/>
      <c r="D25" s="14"/>
      <c r="E25" s="14"/>
      <c r="F25" s="14"/>
      <c r="G25" s="19"/>
      <c r="H25" s="31"/>
      <c r="I25" s="2"/>
    </row>
    <row r="26" spans="2:9" ht="12" customHeight="1" thickTop="1" x14ac:dyDescent="0.25">
      <c r="B26" s="16">
        <v>15</v>
      </c>
      <c r="C26" s="14"/>
      <c r="D26" s="18" t="s">
        <v>23</v>
      </c>
      <c r="E26" s="18"/>
      <c r="F26" s="14"/>
      <c r="G26" s="37">
        <f>AVERAGE(G12:G24)</f>
        <v>55241</v>
      </c>
      <c r="H26" s="36"/>
      <c r="I26" s="2"/>
    </row>
    <row r="27" spans="2:9" ht="12" customHeight="1" x14ac:dyDescent="0.25"/>
    <row r="28" spans="2:9" ht="12" customHeight="1" x14ac:dyDescent="0.25">
      <c r="F28" s="14" t="s">
        <v>75</v>
      </c>
    </row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zoomScale="110" zoomScaleNormal="110" workbookViewId="0">
      <selection activeCell="G31" sqref="G31"/>
    </sheetView>
  </sheetViews>
  <sheetFormatPr defaultColWidth="9.140625" defaultRowHeight="15" x14ac:dyDescent="0.25"/>
  <cols>
    <col min="1" max="1" width="7.28515625" customWidth="1"/>
    <col min="2" max="3" width="7.28515625" style="3" customWidth="1"/>
    <col min="4" max="4" width="12.85546875" style="3" customWidth="1"/>
    <col min="5" max="5" width="3.5703125" style="3" customWidth="1"/>
    <col min="6" max="6" width="7.28515625" style="3" customWidth="1"/>
    <col min="7" max="7" width="13.140625" style="3" customWidth="1"/>
    <col min="8" max="8" width="14.140625" style="3" customWidth="1"/>
    <col min="9" max="9" width="10" style="3" bestFit="1" customWidth="1"/>
    <col min="10" max="12" width="7.28515625" style="3" customWidth="1"/>
    <col min="13" max="16384" width="9.140625" style="3"/>
  </cols>
  <sheetData>
    <row r="3" spans="1:9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</row>
    <row r="4" spans="1:9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9" t="s">
        <v>188</v>
      </c>
      <c r="I4" s="10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2018</v>
      </c>
      <c r="C7" s="3" t="s">
        <v>76</v>
      </c>
    </row>
    <row r="8" spans="1:9" ht="12" customHeight="1" x14ac:dyDescent="0.2">
      <c r="A8" s="3"/>
      <c r="B8" s="3" t="s">
        <v>3</v>
      </c>
      <c r="G8" s="3">
        <f>B4</f>
        <v>2018</v>
      </c>
    </row>
    <row r="9" spans="1:9" ht="12" customHeight="1" x14ac:dyDescent="0.25">
      <c r="H9" s="35"/>
    </row>
    <row r="10" spans="1:9" ht="12" customHeight="1" x14ac:dyDescent="0.25">
      <c r="F10" s="14"/>
      <c r="G10" s="16" t="s">
        <v>78</v>
      </c>
      <c r="H10" s="14"/>
    </row>
    <row r="11" spans="1:9" ht="12" customHeight="1" thickBot="1" x14ac:dyDescent="0.3">
      <c r="B11" s="13" t="s">
        <v>4</v>
      </c>
      <c r="C11" s="13"/>
      <c r="D11" s="13" t="s">
        <v>5</v>
      </c>
      <c r="E11" s="13"/>
      <c r="F11" s="13" t="s">
        <v>6</v>
      </c>
      <c r="G11" s="13" t="s">
        <v>77</v>
      </c>
      <c r="H11" s="13" t="s">
        <v>79</v>
      </c>
      <c r="I11" s="2"/>
    </row>
    <row r="12" spans="1:9" ht="12" customHeight="1" x14ac:dyDescent="0.25">
      <c r="B12" s="16">
        <v>1</v>
      </c>
      <c r="C12" s="14"/>
      <c r="D12" s="16" t="s">
        <v>19</v>
      </c>
      <c r="E12" s="16"/>
      <c r="F12" s="14">
        <f>Plant!C10</f>
        <v>2017</v>
      </c>
      <c r="G12" s="37">
        <v>7200000</v>
      </c>
      <c r="H12" s="37">
        <v>5100000</v>
      </c>
      <c r="I12" s="2"/>
    </row>
    <row r="13" spans="1:9" ht="12" customHeight="1" x14ac:dyDescent="0.25">
      <c r="B13" s="16">
        <v>2</v>
      </c>
      <c r="C13" s="14"/>
      <c r="D13" s="16" t="s">
        <v>8</v>
      </c>
      <c r="E13" s="16"/>
      <c r="F13" s="14">
        <f>Plant!C11</f>
        <v>2018</v>
      </c>
      <c r="G13" s="37">
        <f>G12</f>
        <v>7200000</v>
      </c>
      <c r="H13" s="37">
        <f>H12</f>
        <v>5100000</v>
      </c>
      <c r="I13" s="2"/>
    </row>
    <row r="14" spans="1:9" ht="12" customHeight="1" x14ac:dyDescent="0.25">
      <c r="B14" s="16">
        <v>3</v>
      </c>
      <c r="C14" s="14"/>
      <c r="D14" s="16" t="s">
        <v>10</v>
      </c>
      <c r="E14" s="16"/>
      <c r="F14" s="14">
        <f>F13</f>
        <v>2018</v>
      </c>
      <c r="G14" s="37">
        <f t="shared" ref="G14:H24" si="0">G13</f>
        <v>7200000</v>
      </c>
      <c r="H14" s="37">
        <f t="shared" si="0"/>
        <v>5100000</v>
      </c>
      <c r="I14" s="2"/>
    </row>
    <row r="15" spans="1:9" ht="12" customHeight="1" x14ac:dyDescent="0.25">
      <c r="B15" s="16">
        <v>4</v>
      </c>
      <c r="C15" s="14"/>
      <c r="D15" s="16" t="s">
        <v>9</v>
      </c>
      <c r="E15" s="16"/>
      <c r="F15" s="14">
        <f t="shared" ref="F15:F24" si="1">F14</f>
        <v>2018</v>
      </c>
      <c r="G15" s="37">
        <f t="shared" si="0"/>
        <v>7200000</v>
      </c>
      <c r="H15" s="37">
        <f t="shared" si="0"/>
        <v>5100000</v>
      </c>
      <c r="I15" s="2"/>
    </row>
    <row r="16" spans="1:9" ht="12" customHeight="1" x14ac:dyDescent="0.25">
      <c r="B16" s="16">
        <v>5</v>
      </c>
      <c r="C16" s="14"/>
      <c r="D16" s="16" t="s">
        <v>11</v>
      </c>
      <c r="E16" s="16"/>
      <c r="F16" s="14">
        <f t="shared" si="1"/>
        <v>2018</v>
      </c>
      <c r="G16" s="37">
        <f t="shared" si="0"/>
        <v>7200000</v>
      </c>
      <c r="H16" s="37">
        <f t="shared" si="0"/>
        <v>5100000</v>
      </c>
      <c r="I16" s="2"/>
    </row>
    <row r="17" spans="2:9" ht="12" customHeight="1" x14ac:dyDescent="0.25">
      <c r="B17" s="16">
        <v>6</v>
      </c>
      <c r="C17" s="14"/>
      <c r="D17" s="16" t="s">
        <v>12</v>
      </c>
      <c r="E17" s="16"/>
      <c r="F17" s="14">
        <f t="shared" si="1"/>
        <v>2018</v>
      </c>
      <c r="G17" s="37">
        <f t="shared" si="0"/>
        <v>7200000</v>
      </c>
      <c r="H17" s="37">
        <f t="shared" si="0"/>
        <v>5100000</v>
      </c>
      <c r="I17" s="2"/>
    </row>
    <row r="18" spans="2:9" ht="12" customHeight="1" x14ac:dyDescent="0.25">
      <c r="B18" s="16">
        <v>7</v>
      </c>
      <c r="C18" s="14"/>
      <c r="D18" s="16" t="s">
        <v>13</v>
      </c>
      <c r="E18" s="16"/>
      <c r="F18" s="14">
        <f t="shared" si="1"/>
        <v>2018</v>
      </c>
      <c r="G18" s="37">
        <f t="shared" si="0"/>
        <v>7200000</v>
      </c>
      <c r="H18" s="37">
        <f t="shared" si="0"/>
        <v>5100000</v>
      </c>
      <c r="I18" s="2"/>
    </row>
    <row r="19" spans="2:9" ht="12" customHeight="1" x14ac:dyDescent="0.25">
      <c r="B19" s="16">
        <v>8</v>
      </c>
      <c r="C19" s="14"/>
      <c r="D19" s="16" t="s">
        <v>14</v>
      </c>
      <c r="E19" s="16"/>
      <c r="F19" s="14">
        <f t="shared" si="1"/>
        <v>2018</v>
      </c>
      <c r="G19" s="37">
        <f t="shared" si="0"/>
        <v>7200000</v>
      </c>
      <c r="H19" s="37">
        <f t="shared" si="0"/>
        <v>5100000</v>
      </c>
      <c r="I19" s="2"/>
    </row>
    <row r="20" spans="2:9" ht="12" customHeight="1" x14ac:dyDescent="0.25">
      <c r="B20" s="16">
        <v>9</v>
      </c>
      <c r="C20" s="14"/>
      <c r="D20" s="16" t="s">
        <v>15</v>
      </c>
      <c r="E20" s="16"/>
      <c r="F20" s="14">
        <f t="shared" si="1"/>
        <v>2018</v>
      </c>
      <c r="G20" s="37">
        <f t="shared" si="0"/>
        <v>7200000</v>
      </c>
      <c r="H20" s="37">
        <f t="shared" si="0"/>
        <v>5100000</v>
      </c>
      <c r="I20" s="2"/>
    </row>
    <row r="21" spans="2:9" ht="12" customHeight="1" x14ac:dyDescent="0.25">
      <c r="B21" s="16">
        <v>10</v>
      </c>
      <c r="C21" s="14"/>
      <c r="D21" s="16" t="s">
        <v>16</v>
      </c>
      <c r="E21" s="16"/>
      <c r="F21" s="14">
        <f t="shared" si="1"/>
        <v>2018</v>
      </c>
      <c r="G21" s="37">
        <f t="shared" si="0"/>
        <v>7200000</v>
      </c>
      <c r="H21" s="37">
        <f t="shared" si="0"/>
        <v>5100000</v>
      </c>
      <c r="I21" s="2"/>
    </row>
    <row r="22" spans="2:9" ht="12" customHeight="1" x14ac:dyDescent="0.25">
      <c r="B22" s="16">
        <v>11</v>
      </c>
      <c r="C22" s="14"/>
      <c r="D22" s="16" t="s">
        <v>17</v>
      </c>
      <c r="E22" s="16"/>
      <c r="F22" s="14">
        <f t="shared" si="1"/>
        <v>2018</v>
      </c>
      <c r="G22" s="37">
        <f t="shared" si="0"/>
        <v>7200000</v>
      </c>
      <c r="H22" s="37">
        <f t="shared" si="0"/>
        <v>5100000</v>
      </c>
      <c r="I22" s="2"/>
    </row>
    <row r="23" spans="2:9" ht="12" customHeight="1" x14ac:dyDescent="0.25">
      <c r="B23" s="16">
        <v>12</v>
      </c>
      <c r="C23" s="14"/>
      <c r="D23" s="16" t="s">
        <v>18</v>
      </c>
      <c r="E23" s="16"/>
      <c r="F23" s="14">
        <f t="shared" si="1"/>
        <v>2018</v>
      </c>
      <c r="G23" s="37">
        <f t="shared" si="0"/>
        <v>7200000</v>
      </c>
      <c r="H23" s="37">
        <f t="shared" si="0"/>
        <v>5100000</v>
      </c>
      <c r="I23" s="2"/>
    </row>
    <row r="24" spans="2:9" ht="12" customHeight="1" x14ac:dyDescent="0.25">
      <c r="B24" s="16">
        <v>13</v>
      </c>
      <c r="C24" s="14"/>
      <c r="D24" s="16" t="s">
        <v>19</v>
      </c>
      <c r="E24" s="16"/>
      <c r="F24" s="14">
        <f t="shared" si="1"/>
        <v>2018</v>
      </c>
      <c r="G24" s="37">
        <f t="shared" si="0"/>
        <v>7200000</v>
      </c>
      <c r="H24" s="37">
        <f t="shared" si="0"/>
        <v>5100000</v>
      </c>
      <c r="I24" s="2"/>
    </row>
    <row r="25" spans="2:9" ht="12" customHeight="1" thickBot="1" x14ac:dyDescent="0.3">
      <c r="B25" s="16">
        <v>14</v>
      </c>
      <c r="C25" s="14"/>
      <c r="D25" s="14"/>
      <c r="E25" s="14"/>
      <c r="F25" s="14"/>
      <c r="G25" s="19"/>
      <c r="H25" s="19"/>
      <c r="I25" s="2"/>
    </row>
    <row r="26" spans="2:9" ht="12" customHeight="1" thickTop="1" x14ac:dyDescent="0.25">
      <c r="B26" s="16">
        <v>15</v>
      </c>
      <c r="C26" s="14"/>
      <c r="D26" s="18" t="s">
        <v>23</v>
      </c>
      <c r="E26" s="18"/>
      <c r="F26" s="14"/>
      <c r="G26" s="37">
        <f>AVERAGE(G12:G24)</f>
        <v>7200000</v>
      </c>
      <c r="H26" s="37">
        <f>AVERAGE(H12:H24)</f>
        <v>5100000</v>
      </c>
      <c r="I26" s="2"/>
    </row>
    <row r="27" spans="2:9" ht="12" customHeight="1" x14ac:dyDescent="0.25"/>
    <row r="28" spans="2:9" ht="12" customHeight="1" x14ac:dyDescent="0.25">
      <c r="D28" s="14" t="s">
        <v>80</v>
      </c>
      <c r="G28" s="16" t="s">
        <v>81</v>
      </c>
      <c r="H28" s="16" t="s">
        <v>82</v>
      </c>
    </row>
    <row r="29" spans="2:9" ht="12" customHeight="1" x14ac:dyDescent="0.25">
      <c r="G29" s="14"/>
      <c r="H29" s="14"/>
    </row>
    <row r="30" spans="2:9" ht="12" customHeight="1" x14ac:dyDescent="0.25">
      <c r="H30" s="37"/>
    </row>
    <row r="31" spans="2:9" ht="12" customHeight="1" x14ac:dyDescent="0.25">
      <c r="H31" s="37"/>
    </row>
    <row r="32" spans="2:9" ht="12" customHeight="1" x14ac:dyDescent="0.25">
      <c r="H32" s="37"/>
    </row>
    <row r="33" spans="8:8" ht="12" customHeight="1" x14ac:dyDescent="0.25">
      <c r="H33" s="37"/>
    </row>
    <row r="34" spans="8:8" ht="12" customHeight="1" x14ac:dyDescent="0.25"/>
    <row r="35" spans="8:8" ht="12" customHeight="1" x14ac:dyDescent="0.25">
      <c r="H35" s="61"/>
    </row>
    <row r="36" spans="8:8" ht="12" customHeight="1" x14ac:dyDescent="0.25">
      <c r="H36" s="61"/>
    </row>
    <row r="37" spans="8:8" ht="12" customHeight="1" x14ac:dyDescent="0.25">
      <c r="H37" s="61"/>
    </row>
    <row r="38" spans="8:8" ht="12" customHeight="1" x14ac:dyDescent="0.25">
      <c r="H38" s="61"/>
    </row>
    <row r="39" spans="8:8" ht="12" customHeight="1" x14ac:dyDescent="0.25">
      <c r="H39" s="61"/>
    </row>
    <row r="40" spans="8:8" ht="12" customHeight="1" x14ac:dyDescent="0.25">
      <c r="H40" s="6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9"/>
  <sheetViews>
    <sheetView topLeftCell="A3" zoomScale="110" zoomScaleNormal="110" workbookViewId="0">
      <selection activeCell="G26" sqref="G26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3.5703125" style="3" customWidth="1"/>
    <col min="6" max="6" width="8.5703125" style="3" customWidth="1"/>
    <col min="7" max="7" width="13.140625" style="3" customWidth="1"/>
    <col min="8" max="8" width="14.140625" style="3" customWidth="1"/>
    <col min="9" max="9" width="7.28515625" style="3" customWidth="1"/>
    <col min="10" max="10" width="10" style="3" customWidth="1"/>
    <col min="11" max="11" width="11.28515625" style="3" customWidth="1"/>
    <col min="12" max="12" width="11.7109375" style="3" customWidth="1"/>
    <col min="13" max="13" width="13.140625" style="3" bestFit="1" customWidth="1"/>
    <col min="14" max="14" width="16" style="3" customWidth="1"/>
    <col min="15" max="16384" width="9.140625" style="3"/>
  </cols>
  <sheetData>
    <row r="3" spans="1:14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</row>
    <row r="4" spans="1:14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9" t="s">
        <v>187</v>
      </c>
      <c r="I4" s="10"/>
    </row>
    <row r="5" spans="1:14" ht="9.9499999999999993" customHeight="1" x14ac:dyDescent="0.25"/>
    <row r="6" spans="1:14" ht="12" customHeight="1" x14ac:dyDescent="0.25">
      <c r="B6" s="3" t="s">
        <v>0</v>
      </c>
    </row>
    <row r="7" spans="1:14" ht="12" customHeight="1" x14ac:dyDescent="0.2">
      <c r="A7" s="3"/>
      <c r="B7" s="6">
        <f>B4</f>
        <v>2018</v>
      </c>
      <c r="C7" s="3" t="s">
        <v>84</v>
      </c>
    </row>
    <row r="8" spans="1:14" ht="12" customHeight="1" x14ac:dyDescent="0.2">
      <c r="A8" s="3"/>
      <c r="B8" s="3" t="s">
        <v>3</v>
      </c>
      <c r="G8" s="3">
        <f>B4</f>
        <v>2018</v>
      </c>
    </row>
    <row r="9" spans="1:14" ht="12" customHeight="1" x14ac:dyDescent="0.25">
      <c r="H9" s="35"/>
    </row>
    <row r="10" spans="1:14" ht="12" customHeight="1" x14ac:dyDescent="0.25">
      <c r="F10" s="14"/>
      <c r="G10" s="16" t="s">
        <v>85</v>
      </c>
      <c r="H10" s="16" t="s">
        <v>87</v>
      </c>
    </row>
    <row r="11" spans="1:14" ht="12" customHeight="1" thickBot="1" x14ac:dyDescent="0.3">
      <c r="B11" s="13" t="s">
        <v>4</v>
      </c>
      <c r="C11" s="13"/>
      <c r="D11" s="13" t="s">
        <v>5</v>
      </c>
      <c r="E11" s="13"/>
      <c r="F11" s="13" t="s">
        <v>6</v>
      </c>
      <c r="G11" s="13" t="s">
        <v>86</v>
      </c>
      <c r="H11" s="13" t="s">
        <v>88</v>
      </c>
      <c r="I11" s="2"/>
    </row>
    <row r="12" spans="1:14" ht="12" customHeight="1" x14ac:dyDescent="0.25">
      <c r="B12" s="16">
        <v>1</v>
      </c>
      <c r="C12" s="14"/>
      <c r="D12" s="16" t="s">
        <v>19</v>
      </c>
      <c r="E12" s="16"/>
      <c r="F12" s="14">
        <f>Plant!C10</f>
        <v>2017</v>
      </c>
      <c r="G12" s="55">
        <v>837529088.67022467</v>
      </c>
      <c r="H12" s="37">
        <v>299576029.6909191</v>
      </c>
      <c r="I12" s="2"/>
      <c r="N12" s="53"/>
    </row>
    <row r="13" spans="1:14" ht="12" customHeight="1" x14ac:dyDescent="0.25">
      <c r="B13" s="16">
        <v>2</v>
      </c>
      <c r="C13" s="14"/>
      <c r="D13" s="16" t="s">
        <v>8</v>
      </c>
      <c r="E13" s="16"/>
      <c r="F13" s="14">
        <f>Plant!C11</f>
        <v>2018</v>
      </c>
      <c r="G13" s="55">
        <v>837396391.9902246</v>
      </c>
      <c r="H13" s="37">
        <v>305143835.71725869</v>
      </c>
      <c r="I13" s="2"/>
      <c r="K13" s="53"/>
      <c r="L13" s="53"/>
      <c r="M13" s="53"/>
      <c r="N13" s="53"/>
    </row>
    <row r="14" spans="1:14" ht="12" customHeight="1" x14ac:dyDescent="0.25">
      <c r="B14" s="16">
        <v>3</v>
      </c>
      <c r="C14" s="14"/>
      <c r="D14" s="16" t="s">
        <v>10</v>
      </c>
      <c r="E14" s="16"/>
      <c r="F14" s="14">
        <f>F13</f>
        <v>2018</v>
      </c>
      <c r="G14" s="55">
        <v>837261680.67022467</v>
      </c>
      <c r="H14" s="37">
        <v>308518311.19787592</v>
      </c>
      <c r="I14" s="2"/>
      <c r="K14" s="53"/>
      <c r="L14" s="53"/>
      <c r="M14" s="53"/>
      <c r="N14" s="53"/>
    </row>
    <row r="15" spans="1:14" ht="12" customHeight="1" x14ac:dyDescent="0.25">
      <c r="B15" s="16">
        <v>4</v>
      </c>
      <c r="C15" s="14"/>
      <c r="D15" s="16" t="s">
        <v>9</v>
      </c>
      <c r="E15" s="16"/>
      <c r="F15" s="14">
        <f t="shared" ref="F15:F24" si="0">F14</f>
        <v>2018</v>
      </c>
      <c r="G15" s="55">
        <v>826211541.75267124</v>
      </c>
      <c r="H15" s="37">
        <v>309740812.60020143</v>
      </c>
      <c r="I15" s="2"/>
      <c r="K15" s="53"/>
      <c r="L15" s="53"/>
      <c r="M15" s="53"/>
      <c r="N15" s="53"/>
    </row>
    <row r="16" spans="1:14" ht="12" customHeight="1" x14ac:dyDescent="0.25">
      <c r="B16" s="16">
        <v>5</v>
      </c>
      <c r="C16" s="14"/>
      <c r="D16" s="16" t="s">
        <v>11</v>
      </c>
      <c r="E16" s="16"/>
      <c r="F16" s="14">
        <f t="shared" si="0"/>
        <v>2018</v>
      </c>
      <c r="G16" s="55">
        <v>876076197.41267133</v>
      </c>
      <c r="H16" s="37">
        <v>307868476.67425084</v>
      </c>
      <c r="I16" s="2"/>
      <c r="K16" s="53"/>
      <c r="L16" s="53"/>
      <c r="M16" s="53"/>
      <c r="N16" s="53"/>
    </row>
    <row r="17" spans="2:14" ht="12" customHeight="1" x14ac:dyDescent="0.25">
      <c r="B17" s="16">
        <v>6</v>
      </c>
      <c r="C17" s="14"/>
      <c r="D17" s="16" t="s">
        <v>12</v>
      </c>
      <c r="E17" s="16"/>
      <c r="F17" s="14">
        <f t="shared" si="0"/>
        <v>2018</v>
      </c>
      <c r="G17" s="55">
        <v>875940517.61267126</v>
      </c>
      <c r="H17" s="37">
        <v>312182456.42555761</v>
      </c>
      <c r="I17" s="2"/>
      <c r="K17" s="53"/>
      <c r="L17" s="53"/>
      <c r="M17" s="53"/>
      <c r="N17" s="53"/>
    </row>
    <row r="18" spans="2:14" ht="12" customHeight="1" x14ac:dyDescent="0.25">
      <c r="B18" s="16">
        <v>7</v>
      </c>
      <c r="C18" s="14"/>
      <c r="D18" s="16" t="s">
        <v>13</v>
      </c>
      <c r="E18" s="16"/>
      <c r="F18" s="14">
        <f t="shared" si="0"/>
        <v>2018</v>
      </c>
      <c r="G18" s="55">
        <v>863709152.26833379</v>
      </c>
      <c r="H18" s="37">
        <v>313061165.72594512</v>
      </c>
      <c r="I18" s="2"/>
      <c r="K18" s="53"/>
      <c r="L18" s="53"/>
      <c r="M18" s="53"/>
      <c r="N18" s="53"/>
    </row>
    <row r="19" spans="2:14" ht="12" customHeight="1" x14ac:dyDescent="0.25">
      <c r="B19" s="16">
        <v>8</v>
      </c>
      <c r="C19" s="14"/>
      <c r="D19" s="16" t="s">
        <v>14</v>
      </c>
      <c r="E19" s="16"/>
      <c r="F19" s="14">
        <f t="shared" si="0"/>
        <v>2018</v>
      </c>
      <c r="G19" s="55">
        <v>863571956.70833385</v>
      </c>
      <c r="H19" s="37">
        <v>316206674.66532284</v>
      </c>
      <c r="I19" s="2"/>
      <c r="K19" s="53"/>
      <c r="L19" s="53"/>
      <c r="M19" s="53"/>
      <c r="N19" s="53"/>
    </row>
    <row r="20" spans="2:14" ht="12" customHeight="1" x14ac:dyDescent="0.25">
      <c r="B20" s="16">
        <v>9</v>
      </c>
      <c r="C20" s="14"/>
      <c r="D20" s="16" t="s">
        <v>15</v>
      </c>
      <c r="E20" s="16"/>
      <c r="F20" s="14">
        <f t="shared" si="0"/>
        <v>2018</v>
      </c>
      <c r="G20" s="55">
        <v>863433997.48833382</v>
      </c>
      <c r="H20" s="37">
        <v>317819999.61555618</v>
      </c>
      <c r="I20" s="2"/>
      <c r="K20" s="53"/>
      <c r="L20" s="53"/>
      <c r="M20" s="53"/>
      <c r="N20" s="53"/>
    </row>
    <row r="21" spans="2:14" ht="12" customHeight="1" x14ac:dyDescent="0.25">
      <c r="B21" s="16">
        <v>10</v>
      </c>
      <c r="C21" s="14"/>
      <c r="D21" s="16" t="s">
        <v>16</v>
      </c>
      <c r="E21" s="16"/>
      <c r="F21" s="14">
        <f t="shared" si="0"/>
        <v>2018</v>
      </c>
      <c r="G21" s="55">
        <v>852148805.35090649</v>
      </c>
      <c r="H21" s="37">
        <v>316273987.35231298</v>
      </c>
      <c r="I21" s="2"/>
      <c r="K21" s="53"/>
      <c r="L21" s="53"/>
      <c r="M21" s="53"/>
      <c r="N21" s="53"/>
    </row>
    <row r="22" spans="2:14" ht="12" customHeight="1" x14ac:dyDescent="0.25">
      <c r="B22" s="16">
        <v>11</v>
      </c>
      <c r="C22" s="14"/>
      <c r="D22" s="16" t="s">
        <v>17</v>
      </c>
      <c r="E22" s="16"/>
      <c r="F22" s="14">
        <f t="shared" si="0"/>
        <v>2018</v>
      </c>
      <c r="G22" s="55">
        <v>852009304.05090642</v>
      </c>
      <c r="H22" s="37">
        <v>312686382.96503466</v>
      </c>
      <c r="I22" s="2"/>
      <c r="K22" s="53"/>
      <c r="L22" s="53"/>
      <c r="M22" s="53"/>
      <c r="N22" s="53"/>
    </row>
    <row r="23" spans="2:14" ht="12" customHeight="1" x14ac:dyDescent="0.25">
      <c r="B23" s="16">
        <v>12</v>
      </c>
      <c r="C23" s="14"/>
      <c r="D23" s="16" t="s">
        <v>18</v>
      </c>
      <c r="E23" s="16"/>
      <c r="F23" s="14">
        <f t="shared" si="0"/>
        <v>2018</v>
      </c>
      <c r="G23" s="55">
        <v>851868640.26090646</v>
      </c>
      <c r="H23" s="37">
        <v>314709140.42864048</v>
      </c>
      <c r="I23" s="2"/>
      <c r="K23" s="53"/>
      <c r="L23" s="53"/>
      <c r="M23" s="53"/>
      <c r="N23" s="53"/>
    </row>
    <row r="24" spans="2:14" ht="12" customHeight="1" x14ac:dyDescent="0.25">
      <c r="B24" s="16">
        <v>13</v>
      </c>
      <c r="C24" s="14"/>
      <c r="D24" s="16" t="s">
        <v>19</v>
      </c>
      <c r="E24" s="16"/>
      <c r="F24" s="14">
        <f t="shared" si="0"/>
        <v>2018</v>
      </c>
      <c r="G24" s="55">
        <v>839301311.64731836</v>
      </c>
      <c r="H24" s="37">
        <v>319728880.68757844</v>
      </c>
      <c r="I24" s="2"/>
      <c r="K24" s="53"/>
      <c r="L24" s="53"/>
      <c r="M24" s="53"/>
      <c r="N24" s="53"/>
    </row>
    <row r="25" spans="2:14" ht="12" customHeight="1" thickBot="1" x14ac:dyDescent="0.3">
      <c r="B25" s="16">
        <v>14</v>
      </c>
      <c r="C25" s="14"/>
      <c r="D25" s="14"/>
      <c r="E25" s="14"/>
      <c r="F25" s="14"/>
      <c r="G25" s="19"/>
      <c r="H25" s="19"/>
      <c r="I25" s="2"/>
    </row>
    <row r="26" spans="2:14" ht="12" customHeight="1" thickTop="1" x14ac:dyDescent="0.25">
      <c r="B26" s="16">
        <v>15</v>
      </c>
      <c r="C26" s="14"/>
      <c r="D26" s="18" t="s">
        <v>23</v>
      </c>
      <c r="E26" s="18"/>
      <c r="F26" s="14"/>
      <c r="G26" s="37">
        <f>AVERAGE(G12:G24)</f>
        <v>852035275.8372097</v>
      </c>
      <c r="H26" s="37">
        <f>AVERAGE(H12:H24)</f>
        <v>311808934.90357339</v>
      </c>
      <c r="I26" s="2"/>
    </row>
    <row r="27" spans="2:14" ht="12" customHeight="1" x14ac:dyDescent="0.25"/>
    <row r="28" spans="2:14" ht="12" customHeight="1" x14ac:dyDescent="0.25">
      <c r="D28" s="14" t="s">
        <v>89</v>
      </c>
      <c r="G28" s="16" t="s">
        <v>90</v>
      </c>
      <c r="H28" s="16" t="s">
        <v>91</v>
      </c>
    </row>
    <row r="29" spans="2:14" ht="12" customHeight="1" x14ac:dyDescent="0.25">
      <c r="G29" s="14"/>
      <c r="H29" s="14"/>
    </row>
    <row r="30" spans="2:14" ht="12" customHeight="1" x14ac:dyDescent="0.25">
      <c r="G30" s="55"/>
    </row>
    <row r="31" spans="2:14" ht="12" customHeight="1" x14ac:dyDescent="0.25"/>
    <row r="32" spans="2:14" ht="12" customHeight="1" x14ac:dyDescent="0.25"/>
    <row r="33" ht="12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opLeftCell="A3" zoomScale="110" zoomScaleNormal="110" workbookViewId="0">
      <selection activeCell="M30" sqref="M30"/>
    </sheetView>
  </sheetViews>
  <sheetFormatPr defaultColWidth="9.140625" defaultRowHeight="15" x14ac:dyDescent="0.25"/>
  <cols>
    <col min="1" max="1" width="5" customWidth="1"/>
    <col min="2" max="4" width="7.28515625" style="3" customWidth="1"/>
    <col min="5" max="5" width="3.5703125" style="3" customWidth="1"/>
    <col min="6" max="6" width="9.28515625" style="3" customWidth="1"/>
    <col min="7" max="7" width="13.140625" style="3" customWidth="1"/>
    <col min="8" max="8" width="12.85546875" style="3" customWidth="1"/>
    <col min="9" max="9" width="4.28515625" style="3" customWidth="1"/>
    <col min="10" max="10" width="11.28515625" style="3" customWidth="1"/>
    <col min="11" max="16384" width="9.140625" style="3"/>
  </cols>
  <sheetData>
    <row r="3" spans="1:10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</row>
    <row r="4" spans="1:10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9" t="s">
        <v>186</v>
      </c>
      <c r="I4" s="10"/>
    </row>
    <row r="5" spans="1:10" ht="9.9499999999999993" customHeight="1" x14ac:dyDescent="0.25"/>
    <row r="6" spans="1:10" ht="12" customHeight="1" x14ac:dyDescent="0.25">
      <c r="B6" s="3" t="s">
        <v>0</v>
      </c>
    </row>
    <row r="7" spans="1:10" ht="12" customHeight="1" x14ac:dyDescent="0.2">
      <c r="A7" s="3"/>
      <c r="B7" s="6">
        <f>B4</f>
        <v>2018</v>
      </c>
      <c r="C7" s="3" t="s">
        <v>92</v>
      </c>
    </row>
    <row r="8" spans="1:10" ht="12" customHeight="1" x14ac:dyDescent="0.2">
      <c r="A8" s="3"/>
      <c r="B8" s="3" t="s">
        <v>3</v>
      </c>
      <c r="G8" s="3">
        <f>B4</f>
        <v>2018</v>
      </c>
    </row>
    <row r="9" spans="1:10" ht="12" customHeight="1" x14ac:dyDescent="0.25">
      <c r="H9" s="35"/>
    </row>
    <row r="10" spans="1:10" ht="12" customHeight="1" x14ac:dyDescent="0.25">
      <c r="F10" s="14"/>
      <c r="G10" s="16"/>
      <c r="H10" s="16"/>
    </row>
    <row r="11" spans="1:10" ht="12" customHeight="1" thickBot="1" x14ac:dyDescent="0.3">
      <c r="C11" s="41"/>
      <c r="D11" s="43" t="s">
        <v>93</v>
      </c>
      <c r="E11" s="44"/>
      <c r="F11" s="44"/>
      <c r="G11" s="13"/>
      <c r="H11" s="13" t="s">
        <v>94</v>
      </c>
      <c r="I11" s="2"/>
    </row>
    <row r="12" spans="1:10" ht="12" customHeight="1" thickBot="1" x14ac:dyDescent="0.3">
      <c r="B12" s="13" t="s">
        <v>4</v>
      </c>
      <c r="C12" s="14" t="s">
        <v>95</v>
      </c>
      <c r="E12" s="16"/>
      <c r="F12" s="14"/>
      <c r="G12" s="37"/>
      <c r="H12" s="37"/>
      <c r="I12" s="2"/>
    </row>
    <row r="13" spans="1:10" ht="12" customHeight="1" x14ac:dyDescent="0.25">
      <c r="B13" s="16">
        <v>1</v>
      </c>
      <c r="C13" s="14">
        <v>560</v>
      </c>
      <c r="D13" s="42" t="s">
        <v>96</v>
      </c>
      <c r="E13" s="16"/>
      <c r="F13" s="14"/>
      <c r="G13" s="37"/>
      <c r="H13" s="37">
        <v>2550038</v>
      </c>
      <c r="I13" s="2"/>
      <c r="J13" s="53"/>
    </row>
    <row r="14" spans="1:10" ht="12" customHeight="1" x14ac:dyDescent="0.25">
      <c r="B14" s="16">
        <v>2</v>
      </c>
      <c r="C14" s="14">
        <v>561</v>
      </c>
      <c r="D14" s="42" t="s">
        <v>97</v>
      </c>
      <c r="E14" s="16"/>
      <c r="F14" s="14"/>
      <c r="G14" s="37"/>
      <c r="H14" s="37">
        <v>1779086</v>
      </c>
      <c r="I14" s="2"/>
      <c r="J14" s="53"/>
    </row>
    <row r="15" spans="1:10" ht="12" customHeight="1" x14ac:dyDescent="0.25">
      <c r="B15" s="16">
        <v>3</v>
      </c>
      <c r="C15" s="14">
        <v>562</v>
      </c>
      <c r="D15" s="42" t="s">
        <v>98</v>
      </c>
      <c r="E15" s="16"/>
      <c r="F15" s="14"/>
      <c r="G15" s="37"/>
      <c r="H15" s="37">
        <v>0</v>
      </c>
      <c r="I15" s="2"/>
      <c r="J15" s="53"/>
    </row>
    <row r="16" spans="1:10" ht="12" customHeight="1" x14ac:dyDescent="0.25">
      <c r="B16" s="16">
        <v>4</v>
      </c>
      <c r="C16" s="14">
        <v>563</v>
      </c>
      <c r="D16" s="42" t="s">
        <v>99</v>
      </c>
      <c r="E16" s="16"/>
      <c r="F16" s="14"/>
      <c r="G16" s="37"/>
      <c r="H16" s="37">
        <v>334783</v>
      </c>
      <c r="I16" s="2"/>
      <c r="J16" s="53"/>
    </row>
    <row r="17" spans="2:10" ht="12" customHeight="1" x14ac:dyDescent="0.25">
      <c r="B17" s="16">
        <v>5</v>
      </c>
      <c r="C17" s="14">
        <v>564</v>
      </c>
      <c r="D17" s="42" t="s">
        <v>100</v>
      </c>
      <c r="E17" s="16"/>
      <c r="F17" s="14"/>
      <c r="G17" s="37"/>
      <c r="H17" s="37">
        <v>0</v>
      </c>
      <c r="I17" s="2"/>
      <c r="J17" s="53"/>
    </row>
    <row r="18" spans="2:10" ht="12" customHeight="1" x14ac:dyDescent="0.25">
      <c r="B18" s="16">
        <v>6</v>
      </c>
      <c r="C18" s="14">
        <v>565</v>
      </c>
      <c r="D18" s="42" t="s">
        <v>101</v>
      </c>
      <c r="E18" s="16"/>
      <c r="F18" s="14"/>
      <c r="G18" s="37"/>
      <c r="H18" s="37">
        <v>17469360</v>
      </c>
      <c r="I18" s="2"/>
      <c r="J18" s="54"/>
    </row>
    <row r="19" spans="2:10" ht="12" customHeight="1" x14ac:dyDescent="0.25">
      <c r="B19" s="16">
        <v>7</v>
      </c>
      <c r="C19" s="14">
        <v>566</v>
      </c>
      <c r="D19" s="42" t="s">
        <v>102</v>
      </c>
      <c r="E19" s="16"/>
      <c r="F19" s="14"/>
      <c r="G19" s="37"/>
      <c r="H19" s="37">
        <f>9468176-500000</f>
        <v>8968176</v>
      </c>
      <c r="I19" s="2"/>
      <c r="J19" s="53"/>
    </row>
    <row r="20" spans="2:10" ht="12" customHeight="1" x14ac:dyDescent="0.25">
      <c r="B20" s="16">
        <v>8</v>
      </c>
      <c r="C20" s="14">
        <v>567</v>
      </c>
      <c r="D20" s="42" t="s">
        <v>103</v>
      </c>
      <c r="E20" s="16"/>
      <c r="F20" s="14"/>
      <c r="G20" s="37"/>
      <c r="H20" s="37">
        <v>1242000</v>
      </c>
      <c r="I20" s="2"/>
      <c r="J20" s="54"/>
    </row>
    <row r="21" spans="2:10" ht="12" customHeight="1" x14ac:dyDescent="0.25">
      <c r="B21" s="16">
        <v>9</v>
      </c>
      <c r="C21" s="14" t="s">
        <v>104</v>
      </c>
      <c r="D21" s="16"/>
      <c r="E21" s="16"/>
      <c r="F21" s="14"/>
      <c r="G21" s="37"/>
      <c r="H21" s="37"/>
      <c r="I21" s="2"/>
      <c r="J21" s="53"/>
    </row>
    <row r="22" spans="2:10" ht="12" customHeight="1" x14ac:dyDescent="0.25">
      <c r="B22" s="16">
        <v>10</v>
      </c>
      <c r="C22" s="14">
        <v>568</v>
      </c>
      <c r="D22" s="42" t="s">
        <v>96</v>
      </c>
      <c r="E22" s="16"/>
      <c r="F22" s="14"/>
      <c r="G22" s="37"/>
      <c r="H22" s="37">
        <v>0</v>
      </c>
      <c r="I22" s="2"/>
      <c r="J22" s="53"/>
    </row>
    <row r="23" spans="2:10" ht="12" customHeight="1" x14ac:dyDescent="0.25">
      <c r="B23" s="16">
        <v>11</v>
      </c>
      <c r="C23" s="14">
        <v>569</v>
      </c>
      <c r="D23" s="42" t="s">
        <v>106</v>
      </c>
      <c r="E23" s="16"/>
      <c r="F23" s="14"/>
      <c r="G23" s="37"/>
      <c r="H23" s="37">
        <v>18000</v>
      </c>
      <c r="I23" s="2"/>
      <c r="J23" s="53"/>
    </row>
    <row r="24" spans="2:10" ht="12" customHeight="1" x14ac:dyDescent="0.25">
      <c r="B24" s="16">
        <v>12</v>
      </c>
      <c r="C24" s="14">
        <v>570</v>
      </c>
      <c r="D24" s="42" t="s">
        <v>105</v>
      </c>
      <c r="E24" s="16"/>
      <c r="F24" s="14"/>
      <c r="G24" s="37"/>
      <c r="H24" s="20">
        <f>2322795+500000</f>
        <v>2822795</v>
      </c>
      <c r="I24" s="2"/>
      <c r="J24" s="53"/>
    </row>
    <row r="25" spans="2:10" ht="12" customHeight="1" x14ac:dyDescent="0.25">
      <c r="B25" s="16">
        <v>13</v>
      </c>
      <c r="C25" s="14">
        <v>571</v>
      </c>
      <c r="D25" s="42" t="s">
        <v>107</v>
      </c>
      <c r="E25" s="14"/>
      <c r="F25" s="14"/>
      <c r="H25" s="37">
        <v>5059799</v>
      </c>
      <c r="I25" s="2"/>
      <c r="J25" s="53"/>
    </row>
    <row r="26" spans="2:10" ht="12" customHeight="1" x14ac:dyDescent="0.25">
      <c r="B26" s="16">
        <v>14</v>
      </c>
      <c r="C26" s="14">
        <v>572</v>
      </c>
      <c r="D26" s="42" t="s">
        <v>108</v>
      </c>
      <c r="E26" s="18"/>
      <c r="F26" s="14"/>
      <c r="G26" s="37"/>
      <c r="H26" s="37">
        <v>0</v>
      </c>
      <c r="I26" s="2"/>
    </row>
    <row r="27" spans="2:10" ht="12" customHeight="1" thickBot="1" x14ac:dyDescent="0.3">
      <c r="B27" s="16">
        <v>15</v>
      </c>
      <c r="C27" s="14">
        <v>573</v>
      </c>
      <c r="D27" s="42" t="s">
        <v>109</v>
      </c>
      <c r="H27" s="45">
        <v>0</v>
      </c>
    </row>
    <row r="28" spans="2:10" ht="12" customHeight="1" thickTop="1" x14ac:dyDescent="0.25">
      <c r="B28" s="16">
        <v>16</v>
      </c>
      <c r="D28" s="14"/>
      <c r="G28" s="16"/>
      <c r="H28" s="46">
        <f>SUM(H13:H27)</f>
        <v>40244037</v>
      </c>
      <c r="J28" s="53"/>
    </row>
    <row r="29" spans="2:10" ht="12" customHeight="1" x14ac:dyDescent="0.25">
      <c r="G29" s="14"/>
      <c r="H29" s="54"/>
    </row>
    <row r="30" spans="2:10" ht="12" customHeight="1" x14ac:dyDescent="0.25"/>
    <row r="31" spans="2:10" ht="12" customHeight="1" x14ac:dyDescent="0.25">
      <c r="C31" s="14">
        <v>565</v>
      </c>
      <c r="G31" s="31"/>
      <c r="H31" s="103">
        <v>17469360</v>
      </c>
    </row>
    <row r="32" spans="2:10" ht="12" customHeight="1" x14ac:dyDescent="0.25">
      <c r="H32" s="75">
        <f>H28-H31</f>
        <v>22774677</v>
      </c>
    </row>
    <row r="33" spans="8:8" ht="12" customHeight="1" x14ac:dyDescent="0.25">
      <c r="H33" s="37"/>
    </row>
    <row r="34" spans="8:8" ht="12" customHeight="1" x14ac:dyDescent="0.25">
      <c r="H34" s="37"/>
    </row>
    <row r="35" spans="8:8" ht="12" customHeight="1" x14ac:dyDescent="0.25"/>
    <row r="36" spans="8:8" ht="9.9499999999999993" customHeight="1" x14ac:dyDescent="0.25"/>
    <row r="37" spans="8:8" ht="9.9499999999999993" customHeight="1" x14ac:dyDescent="0.25"/>
    <row r="38" spans="8:8" ht="9.9499999999999993" customHeight="1" x14ac:dyDescent="0.25"/>
    <row r="39" spans="8:8" ht="9.9499999999999993" customHeight="1" x14ac:dyDescent="0.25"/>
    <row r="40" spans="8:8" ht="9.9499999999999993" customHeight="1" x14ac:dyDescent="0.25"/>
    <row r="41" spans="8:8" ht="9.9499999999999993" customHeight="1" x14ac:dyDescent="0.25"/>
    <row r="42" spans="8:8" ht="9.9499999999999993" customHeight="1" x14ac:dyDescent="0.25"/>
    <row r="43" spans="8:8" ht="9.9499999999999993" customHeight="1" x14ac:dyDescent="0.25"/>
    <row r="44" spans="8:8" ht="9.9499999999999993" customHeight="1" x14ac:dyDescent="0.25"/>
    <row r="45" spans="8:8" ht="9.9499999999999993" customHeight="1" x14ac:dyDescent="0.25"/>
    <row r="46" spans="8:8" ht="9.9499999999999993" customHeight="1" x14ac:dyDescent="0.25"/>
    <row r="47" spans="8:8" ht="9.9499999999999993" customHeight="1" x14ac:dyDescent="0.25"/>
    <row r="48" spans="8:8" ht="9.9499999999999993" customHeight="1" x14ac:dyDescent="0.25"/>
    <row r="49" ht="9.9499999999999993" customHeight="1" x14ac:dyDescent="0.25"/>
  </sheetData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9"/>
  <sheetViews>
    <sheetView view="pageBreakPreview" zoomScale="110" zoomScaleNormal="100" zoomScaleSheetLayoutView="110" workbookViewId="0">
      <selection activeCell="G26" sqref="G26"/>
    </sheetView>
  </sheetViews>
  <sheetFormatPr defaultColWidth="9.140625" defaultRowHeight="15" x14ac:dyDescent="0.25"/>
  <cols>
    <col min="1" max="1" width="5.28515625" customWidth="1"/>
    <col min="2" max="4" width="7.28515625" style="3" customWidth="1"/>
    <col min="5" max="5" width="3.5703125" style="3" customWidth="1"/>
    <col min="6" max="6" width="8.5703125" style="3" customWidth="1"/>
    <col min="7" max="7" width="30.140625" style="3" customWidth="1"/>
    <col min="8" max="8" width="6.7109375" style="3" customWidth="1"/>
    <col min="9" max="9" width="12.28515625" style="3" customWidth="1"/>
    <col min="10" max="10" width="3.42578125" style="3" customWidth="1"/>
    <col min="11" max="13" width="7.28515625" style="3" customWidth="1"/>
    <col min="14" max="14" width="9.140625" style="3"/>
    <col min="15" max="15" width="11.28515625" style="3" customWidth="1"/>
    <col min="16" max="16" width="12" style="3" customWidth="1"/>
    <col min="17" max="16384" width="9.140625" style="3"/>
  </cols>
  <sheetData>
    <row r="3" spans="1:14" ht="12.75" x14ac:dyDescent="0.2">
      <c r="A3" s="2"/>
      <c r="B3" s="11" t="s">
        <v>0</v>
      </c>
      <c r="C3" s="11"/>
      <c r="D3" s="11"/>
      <c r="E3" s="11"/>
      <c r="F3" s="11"/>
      <c r="G3" s="2"/>
      <c r="H3" s="2"/>
      <c r="I3" s="2"/>
      <c r="J3" s="2"/>
    </row>
    <row r="4" spans="1:14" ht="12.75" x14ac:dyDescent="0.2">
      <c r="A4" s="2"/>
      <c r="B4" s="12">
        <f>Divisor!B4</f>
        <v>2018</v>
      </c>
      <c r="C4" s="11" t="s">
        <v>1</v>
      </c>
      <c r="D4" s="11"/>
      <c r="E4" s="11"/>
      <c r="F4" s="11"/>
      <c r="G4" s="2"/>
      <c r="H4" s="9" t="s">
        <v>185</v>
      </c>
      <c r="I4" s="10"/>
      <c r="J4" s="10"/>
    </row>
    <row r="5" spans="1:14" ht="9.9499999999999993" customHeight="1" x14ac:dyDescent="0.25"/>
    <row r="6" spans="1:14" ht="12" customHeight="1" x14ac:dyDescent="0.25">
      <c r="B6" s="3" t="s">
        <v>0</v>
      </c>
    </row>
    <row r="7" spans="1:14" ht="12" customHeight="1" x14ac:dyDescent="0.2">
      <c r="A7" s="3"/>
      <c r="B7" s="6">
        <f>B4</f>
        <v>2018</v>
      </c>
      <c r="C7" s="3" t="s">
        <v>110</v>
      </c>
    </row>
    <row r="8" spans="1:14" ht="12" customHeight="1" x14ac:dyDescent="0.2">
      <c r="A8" s="3"/>
      <c r="B8" s="3" t="s">
        <v>3</v>
      </c>
      <c r="G8" s="3">
        <f>B4</f>
        <v>2018</v>
      </c>
    </row>
    <row r="9" spans="1:14" ht="12" customHeight="1" x14ac:dyDescent="0.25">
      <c r="H9" s="35"/>
    </row>
    <row r="10" spans="1:14" ht="12" customHeight="1" x14ac:dyDescent="0.25">
      <c r="F10" s="14"/>
      <c r="G10" s="16"/>
      <c r="H10" s="16"/>
      <c r="I10" s="16" t="s">
        <v>112</v>
      </c>
      <c r="J10" s="16"/>
    </row>
    <row r="11" spans="1:14" ht="12" customHeight="1" thickBot="1" x14ac:dyDescent="0.3">
      <c r="B11" s="13" t="s">
        <v>4</v>
      </c>
      <c r="C11" s="41"/>
      <c r="D11" s="43" t="s">
        <v>93</v>
      </c>
      <c r="E11" s="44"/>
      <c r="F11" s="44"/>
      <c r="G11" s="13"/>
      <c r="H11" s="47" t="s">
        <v>6</v>
      </c>
      <c r="I11" s="40" t="s">
        <v>111</v>
      </c>
      <c r="J11" s="52"/>
    </row>
    <row r="12" spans="1:14" ht="12" customHeight="1" x14ac:dyDescent="0.25">
      <c r="B12" s="16">
        <v>1</v>
      </c>
      <c r="C12" s="14" t="s">
        <v>113</v>
      </c>
      <c r="D12" s="42"/>
      <c r="E12" s="16"/>
      <c r="F12" s="14"/>
      <c r="G12" s="37"/>
      <c r="H12" s="14">
        <f>$G$8</f>
        <v>2018</v>
      </c>
      <c r="I12" s="37">
        <v>0</v>
      </c>
      <c r="J12" s="37"/>
      <c r="K12" s="14" t="s">
        <v>114</v>
      </c>
      <c r="L12" s="14"/>
      <c r="M12" s="14"/>
      <c r="N12" s="14"/>
    </row>
    <row r="13" spans="1:14" ht="12" customHeight="1" x14ac:dyDescent="0.25">
      <c r="B13" s="16">
        <v>2</v>
      </c>
      <c r="C13" s="14" t="s">
        <v>126</v>
      </c>
      <c r="D13" s="42"/>
      <c r="E13" s="16"/>
      <c r="F13" s="14"/>
      <c r="G13" s="37"/>
      <c r="H13" s="14">
        <f t="shared" ref="H13:H23" si="0">$G$8</f>
        <v>2018</v>
      </c>
      <c r="I13" s="37">
        <v>0</v>
      </c>
      <c r="J13" s="37"/>
      <c r="K13" s="14" t="s">
        <v>115</v>
      </c>
      <c r="L13" s="14"/>
      <c r="M13" s="14"/>
      <c r="N13" s="14"/>
    </row>
    <row r="14" spans="1:14" ht="12" customHeight="1" x14ac:dyDescent="0.25">
      <c r="B14" s="16">
        <v>3</v>
      </c>
      <c r="C14" s="14" t="s">
        <v>127</v>
      </c>
      <c r="D14" s="42"/>
      <c r="E14" s="16"/>
      <c r="F14" s="14"/>
      <c r="G14" s="37"/>
      <c r="H14" s="14">
        <f t="shared" si="0"/>
        <v>2018</v>
      </c>
      <c r="I14" s="37">
        <v>0</v>
      </c>
      <c r="J14" s="37"/>
      <c r="K14" s="14" t="s">
        <v>116</v>
      </c>
      <c r="L14" s="14"/>
      <c r="M14" s="14"/>
      <c r="N14" s="14"/>
    </row>
    <row r="15" spans="1:14" ht="12" customHeight="1" x14ac:dyDescent="0.25">
      <c r="B15" s="16">
        <v>4</v>
      </c>
      <c r="C15" s="49" t="s">
        <v>128</v>
      </c>
      <c r="D15" s="50"/>
      <c r="E15" s="51"/>
      <c r="F15" s="49"/>
      <c r="G15" s="37"/>
      <c r="H15" s="14">
        <f t="shared" si="0"/>
        <v>2018</v>
      </c>
      <c r="I15" s="37">
        <f>Plant!E45</f>
        <v>15789634.052354813</v>
      </c>
      <c r="J15" s="37"/>
      <c r="K15" s="14" t="s">
        <v>117</v>
      </c>
      <c r="L15" s="14"/>
      <c r="M15" s="14"/>
      <c r="N15" s="14"/>
    </row>
    <row r="16" spans="1:14" ht="12" customHeight="1" x14ac:dyDescent="0.25">
      <c r="B16" s="16">
        <v>5</v>
      </c>
      <c r="C16" s="49" t="s">
        <v>129</v>
      </c>
      <c r="D16" s="50"/>
      <c r="E16" s="51"/>
      <c r="F16" s="49"/>
      <c r="G16" s="37"/>
      <c r="H16" s="14">
        <f t="shared" si="0"/>
        <v>2018</v>
      </c>
      <c r="I16" s="37">
        <f>Plant!G45</f>
        <v>2314076.3166977614</v>
      </c>
      <c r="J16" s="37"/>
      <c r="K16" s="14" t="s">
        <v>118</v>
      </c>
      <c r="L16" s="14"/>
      <c r="M16" s="14"/>
      <c r="N16" s="14"/>
    </row>
    <row r="17" spans="2:15" ht="12" customHeight="1" x14ac:dyDescent="0.25">
      <c r="B17" s="16">
        <v>6</v>
      </c>
      <c r="C17" s="14" t="s">
        <v>130</v>
      </c>
      <c r="D17" s="42"/>
      <c r="E17" s="16"/>
      <c r="F17" s="14"/>
      <c r="G17" s="37"/>
      <c r="H17" s="14">
        <f t="shared" si="0"/>
        <v>2018</v>
      </c>
      <c r="I17" s="37">
        <v>0</v>
      </c>
      <c r="J17" s="37"/>
      <c r="K17" s="14" t="s">
        <v>119</v>
      </c>
      <c r="L17" s="14"/>
      <c r="M17" s="14"/>
      <c r="N17" s="14"/>
    </row>
    <row r="18" spans="2:15" ht="12" customHeight="1" x14ac:dyDescent="0.25">
      <c r="B18" s="16">
        <v>7</v>
      </c>
      <c r="C18" s="14" t="s">
        <v>131</v>
      </c>
      <c r="D18" s="42"/>
      <c r="E18" s="16"/>
      <c r="F18" s="14"/>
      <c r="G18" s="37"/>
      <c r="H18" s="14">
        <f t="shared" si="0"/>
        <v>2018</v>
      </c>
      <c r="I18" s="37">
        <v>0</v>
      </c>
      <c r="J18" s="37"/>
      <c r="K18" s="14" t="s">
        <v>120</v>
      </c>
      <c r="L18" s="14"/>
      <c r="M18" s="14"/>
      <c r="N18" s="14"/>
    </row>
    <row r="19" spans="2:15" ht="12" customHeight="1" x14ac:dyDescent="0.25">
      <c r="B19" s="16">
        <v>8</v>
      </c>
      <c r="C19" s="14" t="s">
        <v>132</v>
      </c>
      <c r="D19" s="42"/>
      <c r="E19" s="16"/>
      <c r="F19" s="14"/>
      <c r="G19" s="37"/>
      <c r="H19" s="14">
        <f t="shared" si="0"/>
        <v>2018</v>
      </c>
      <c r="I19" s="37">
        <v>14000</v>
      </c>
      <c r="J19" s="37"/>
      <c r="K19" s="14" t="s">
        <v>121</v>
      </c>
      <c r="L19" s="14"/>
      <c r="M19" s="14"/>
      <c r="N19" s="14"/>
    </row>
    <row r="20" spans="2:15" ht="12" customHeight="1" x14ac:dyDescent="0.25">
      <c r="B20" s="16">
        <v>9</v>
      </c>
      <c r="C20" s="14" t="s">
        <v>136</v>
      </c>
      <c r="D20" s="16"/>
      <c r="E20" s="16"/>
      <c r="F20" s="14"/>
      <c r="G20" s="37"/>
      <c r="H20" s="14">
        <f t="shared" si="0"/>
        <v>2018</v>
      </c>
      <c r="I20" s="37">
        <v>3412200</v>
      </c>
      <c r="J20" s="37"/>
      <c r="K20" s="14" t="s">
        <v>122</v>
      </c>
      <c r="L20" s="14"/>
      <c r="M20" s="14"/>
      <c r="N20" s="14"/>
    </row>
    <row r="21" spans="2:15" ht="12" customHeight="1" x14ac:dyDescent="0.25">
      <c r="B21" s="16">
        <v>10</v>
      </c>
      <c r="C21" s="14" t="s">
        <v>133</v>
      </c>
      <c r="D21" s="42"/>
      <c r="E21" s="16"/>
      <c r="F21" s="14"/>
      <c r="G21" s="37"/>
      <c r="H21" s="14">
        <f t="shared" si="0"/>
        <v>2018</v>
      </c>
      <c r="I21" s="37">
        <v>5393727</v>
      </c>
      <c r="J21" s="37"/>
      <c r="K21" s="14" t="s">
        <v>123</v>
      </c>
      <c r="L21" s="14"/>
      <c r="M21" s="14"/>
      <c r="N21" s="14"/>
    </row>
    <row r="22" spans="2:15" ht="12" customHeight="1" x14ac:dyDescent="0.25">
      <c r="B22" s="16">
        <v>11</v>
      </c>
      <c r="C22" s="14" t="s">
        <v>134</v>
      </c>
      <c r="D22" s="42"/>
      <c r="E22" s="16"/>
      <c r="F22" s="14"/>
      <c r="G22" s="37"/>
      <c r="H22" s="14">
        <f t="shared" si="0"/>
        <v>2018</v>
      </c>
      <c r="I22" s="37">
        <v>0</v>
      </c>
      <c r="J22" s="37"/>
      <c r="K22" s="14" t="s">
        <v>124</v>
      </c>
      <c r="L22" s="14"/>
      <c r="M22" s="14"/>
      <c r="N22" s="14"/>
    </row>
    <row r="23" spans="2:15" ht="12" customHeight="1" x14ac:dyDescent="0.25">
      <c r="B23" s="16">
        <v>12</v>
      </c>
      <c r="C23" s="14" t="s">
        <v>135</v>
      </c>
      <c r="D23" s="42"/>
      <c r="E23" s="16"/>
      <c r="F23" s="14"/>
      <c r="G23" s="37"/>
      <c r="H23" s="14">
        <f t="shared" si="0"/>
        <v>2018</v>
      </c>
      <c r="I23" s="37">
        <v>0</v>
      </c>
      <c r="J23" s="37"/>
      <c r="K23" s="14" t="s">
        <v>125</v>
      </c>
      <c r="L23" s="14"/>
      <c r="M23" s="14"/>
      <c r="N23" s="14"/>
    </row>
    <row r="24" spans="2:15" ht="12" customHeight="1" x14ac:dyDescent="0.25">
      <c r="B24" s="16">
        <v>13</v>
      </c>
      <c r="C24" s="14"/>
      <c r="D24" s="42"/>
      <c r="E24" s="14"/>
      <c r="F24" s="14"/>
      <c r="G24" s="14"/>
      <c r="H24" s="14"/>
      <c r="I24" s="20"/>
      <c r="J24" s="20"/>
      <c r="K24" s="14"/>
      <c r="L24" s="14"/>
      <c r="M24" s="14"/>
      <c r="N24" s="14"/>
    </row>
    <row r="25" spans="2:15" ht="12" customHeight="1" x14ac:dyDescent="0.25">
      <c r="B25" s="16">
        <v>14</v>
      </c>
      <c r="C25" s="14" t="s">
        <v>137</v>
      </c>
      <c r="D25" s="42"/>
      <c r="E25" s="18"/>
      <c r="F25" s="14"/>
      <c r="G25" s="37"/>
      <c r="H25" s="14">
        <f>$G$8</f>
        <v>2018</v>
      </c>
      <c r="I25" s="37">
        <v>40731926</v>
      </c>
      <c r="J25" s="37"/>
      <c r="K25" s="14" t="s">
        <v>138</v>
      </c>
      <c r="L25" s="14"/>
      <c r="M25" s="14"/>
      <c r="N25" s="14"/>
    </row>
    <row r="26" spans="2:15" ht="12" customHeight="1" x14ac:dyDescent="0.25">
      <c r="B26" s="16">
        <v>15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5" ht="12" customHeight="1" x14ac:dyDescent="0.25">
      <c r="B27" s="16">
        <v>16</v>
      </c>
      <c r="C27" s="14" t="s">
        <v>139</v>
      </c>
      <c r="D27" s="42"/>
      <c r="E27" s="14"/>
      <c r="F27" s="14"/>
      <c r="G27" s="14"/>
      <c r="H27" s="14">
        <f t="shared" ref="H27:H32" si="1">$G$8</f>
        <v>2018</v>
      </c>
      <c r="I27" s="48">
        <v>14500</v>
      </c>
      <c r="J27" s="48"/>
      <c r="K27" s="14" t="s">
        <v>156</v>
      </c>
      <c r="L27" s="14"/>
      <c r="M27" s="14"/>
      <c r="N27" s="14"/>
    </row>
    <row r="28" spans="2:15" ht="12" customHeight="1" x14ac:dyDescent="0.25">
      <c r="B28" s="16">
        <v>17</v>
      </c>
      <c r="C28" s="14" t="s">
        <v>141</v>
      </c>
      <c r="D28" s="14"/>
      <c r="E28" s="14"/>
      <c r="F28" s="14"/>
      <c r="G28" s="14"/>
      <c r="H28" s="14">
        <f t="shared" si="1"/>
        <v>2018</v>
      </c>
      <c r="I28" s="14"/>
      <c r="J28" s="14"/>
      <c r="K28" s="14"/>
      <c r="L28" s="14"/>
      <c r="M28" s="14"/>
      <c r="N28" s="14"/>
    </row>
    <row r="29" spans="2:15" ht="12" customHeight="1" x14ac:dyDescent="0.25">
      <c r="B29" s="16">
        <v>18</v>
      </c>
      <c r="C29" s="14" t="s">
        <v>142</v>
      </c>
      <c r="D29" s="14"/>
      <c r="E29" s="14"/>
      <c r="F29" s="14"/>
      <c r="G29" s="14"/>
      <c r="H29" s="14">
        <f t="shared" si="1"/>
        <v>2018</v>
      </c>
      <c r="I29" s="37">
        <f>20843760+1237000</f>
        <v>22080760</v>
      </c>
      <c r="J29" s="14"/>
      <c r="K29" s="14" t="s">
        <v>140</v>
      </c>
      <c r="L29" s="14"/>
      <c r="M29" s="14"/>
      <c r="N29" s="14"/>
      <c r="O29" s="60"/>
    </row>
    <row r="30" spans="2:15" ht="12" customHeight="1" x14ac:dyDescent="0.25">
      <c r="B30" s="16">
        <v>19</v>
      </c>
      <c r="C30" s="14" t="s">
        <v>144</v>
      </c>
      <c r="D30" s="14"/>
      <c r="E30" s="14"/>
      <c r="F30" s="14"/>
      <c r="G30" s="31"/>
      <c r="H30" s="14">
        <f t="shared" si="1"/>
        <v>2018</v>
      </c>
      <c r="I30" s="37">
        <v>14748000</v>
      </c>
      <c r="J30" s="14"/>
      <c r="K30" s="14" t="s">
        <v>143</v>
      </c>
      <c r="L30" s="14"/>
      <c r="M30" s="14"/>
      <c r="N30" s="14"/>
      <c r="O30" s="60"/>
    </row>
    <row r="31" spans="2:15" ht="12" customHeight="1" x14ac:dyDescent="0.25">
      <c r="B31" s="16">
        <v>20</v>
      </c>
      <c r="C31" s="14" t="s">
        <v>145</v>
      </c>
      <c r="D31" s="14"/>
      <c r="E31" s="14"/>
      <c r="F31" s="14"/>
      <c r="G31" s="14"/>
      <c r="H31" s="14">
        <f t="shared" si="1"/>
        <v>2018</v>
      </c>
      <c r="I31" s="37">
        <f>230000*12</f>
        <v>2760000</v>
      </c>
      <c r="J31" s="14"/>
      <c r="K31" s="14" t="s">
        <v>157</v>
      </c>
      <c r="L31" s="14"/>
      <c r="M31" s="14"/>
      <c r="N31" s="14"/>
      <c r="O31" s="60"/>
    </row>
    <row r="32" spans="2:15" ht="12" customHeight="1" x14ac:dyDescent="0.25">
      <c r="B32" s="16">
        <v>21</v>
      </c>
      <c r="C32" s="14" t="s">
        <v>146</v>
      </c>
      <c r="D32" s="14"/>
      <c r="E32" s="14"/>
      <c r="F32" s="14"/>
      <c r="G32" s="14"/>
      <c r="H32" s="14">
        <f t="shared" si="1"/>
        <v>2018</v>
      </c>
      <c r="I32" s="58">
        <v>0</v>
      </c>
      <c r="J32" s="14"/>
      <c r="K32" s="14" t="s">
        <v>158</v>
      </c>
      <c r="L32" s="14"/>
      <c r="M32" s="14"/>
      <c r="N32" s="14"/>
    </row>
    <row r="33" spans="2:16" ht="12" customHeight="1" x14ac:dyDescent="0.25">
      <c r="B33" s="16">
        <v>22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6" ht="12" customHeight="1" x14ac:dyDescent="0.25">
      <c r="B34" s="16">
        <v>23</v>
      </c>
      <c r="C34" s="14" t="s">
        <v>151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6"/>
    </row>
    <row r="35" spans="2:16" ht="12" customHeight="1" x14ac:dyDescent="0.25">
      <c r="B35" s="16">
        <v>24</v>
      </c>
      <c r="C35" s="14" t="s">
        <v>147</v>
      </c>
      <c r="D35" s="14"/>
      <c r="E35" s="14"/>
      <c r="F35" s="14"/>
      <c r="G35" s="14"/>
      <c r="H35" s="14">
        <f t="shared" ref="H35:H38" si="2">$G$8</f>
        <v>2018</v>
      </c>
      <c r="I35" s="37">
        <v>17739167</v>
      </c>
      <c r="J35" s="14"/>
      <c r="K35" s="14" t="s">
        <v>152</v>
      </c>
      <c r="L35" s="14"/>
      <c r="M35" s="14"/>
      <c r="N35" s="14"/>
      <c r="O35" s="104"/>
      <c r="P35" s="53"/>
    </row>
    <row r="36" spans="2:16" ht="12" customHeight="1" x14ac:dyDescent="0.25">
      <c r="B36" s="16">
        <v>25</v>
      </c>
      <c r="C36" s="14" t="s">
        <v>148</v>
      </c>
      <c r="D36" s="14"/>
      <c r="E36" s="14"/>
      <c r="F36" s="14"/>
      <c r="G36" s="14"/>
      <c r="H36" s="14">
        <f t="shared" si="2"/>
        <v>2018</v>
      </c>
      <c r="I36" s="37">
        <v>11876618</v>
      </c>
      <c r="J36" s="14"/>
      <c r="K36" s="14" t="s">
        <v>153</v>
      </c>
      <c r="L36" s="14"/>
      <c r="M36" s="14"/>
      <c r="N36" s="14"/>
      <c r="O36" s="104"/>
      <c r="P36" s="53"/>
    </row>
    <row r="37" spans="2:16" ht="12" customHeight="1" x14ac:dyDescent="0.25">
      <c r="B37" s="16">
        <v>26</v>
      </c>
      <c r="C37" s="14" t="s">
        <v>149</v>
      </c>
      <c r="D37" s="14"/>
      <c r="E37" s="14"/>
      <c r="F37" s="14"/>
      <c r="G37" s="14"/>
      <c r="H37" s="14">
        <f t="shared" si="2"/>
        <v>2018</v>
      </c>
      <c r="I37" s="37">
        <v>1047168</v>
      </c>
      <c r="J37" s="14"/>
      <c r="K37" s="14" t="s">
        <v>154</v>
      </c>
      <c r="L37" s="14"/>
      <c r="M37" s="14"/>
      <c r="N37" s="14"/>
      <c r="O37" s="104"/>
      <c r="P37" s="53"/>
    </row>
    <row r="38" spans="2:16" ht="12" customHeight="1" x14ac:dyDescent="0.25">
      <c r="B38" s="16">
        <v>27</v>
      </c>
      <c r="C38" s="14" t="s">
        <v>150</v>
      </c>
      <c r="D38" s="14"/>
      <c r="E38" s="14"/>
      <c r="F38" s="14"/>
      <c r="G38" s="14"/>
      <c r="H38" s="14">
        <f t="shared" si="2"/>
        <v>2018</v>
      </c>
      <c r="I38" s="37">
        <v>0</v>
      </c>
      <c r="J38" s="14"/>
      <c r="K38" s="14" t="s">
        <v>155</v>
      </c>
      <c r="L38" s="14"/>
      <c r="M38" s="14"/>
      <c r="N38" s="14"/>
      <c r="O38" s="46"/>
      <c r="P38" s="53"/>
    </row>
    <row r="39" spans="2:16" ht="12" customHeight="1" x14ac:dyDescent="0.25"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6" ht="9.9499999999999993" customHeight="1" x14ac:dyDescent="0.25"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6" ht="9.9499999999999993" customHeight="1" x14ac:dyDescent="0.25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6" ht="9.9499999999999993" customHeight="1" x14ac:dyDescent="0.25"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2:16" ht="9.9499999999999993" customHeigh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6" ht="9.9499999999999993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2:16" ht="9.9499999999999993" customHeigh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6" ht="9.9499999999999993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6" ht="9.9499999999999993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6" ht="9.9499999999999993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ht="9.9499999999999993" customHeigh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pageMargins left="0.7" right="0.7" top="0.75" bottom="0.75" header="0.3" footer="0.3"/>
  <pageSetup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Divisor</vt:lpstr>
      <vt:lpstr>Plant</vt:lpstr>
      <vt:lpstr>Adj to Rate Base</vt:lpstr>
      <vt:lpstr>Abandoned Plant</vt:lpstr>
      <vt:lpstr>Land - Future</vt:lpstr>
      <vt:lpstr>Matl Supplies &amp; Prepayments</vt:lpstr>
      <vt:lpstr>Capital Structure</vt:lpstr>
      <vt:lpstr>Trans O&amp;M</vt:lpstr>
      <vt:lpstr>Other Expenses-Income</vt:lpstr>
      <vt:lpstr>A&amp;G costs</vt:lpstr>
      <vt:lpstr>Transformers</vt:lpstr>
      <vt:lpstr>'Other Expenses-Income'!Print_Area</vt:lpstr>
      <vt:lpstr>Plant!Print_Area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Iverson</dc:creator>
  <cp:lastModifiedBy>Brent Dwyer</cp:lastModifiedBy>
  <cp:lastPrinted>2017-08-31T19:24:47Z</cp:lastPrinted>
  <dcterms:created xsi:type="dcterms:W3CDTF">2012-12-27T13:39:00Z</dcterms:created>
  <dcterms:modified xsi:type="dcterms:W3CDTF">2017-09-05T14:17:30Z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