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240" yWindow="-45" windowWidth="16530" windowHeight="6090" tabRatio="736" firstSheet="2" activeTab="9"/>
  </bookViews>
  <sheets>
    <sheet name="Partner KW" sheetId="13" r:id="rId1"/>
    <sheet name="Net Plant in Service" sheetId="58" r:id="rId2"/>
    <sheet name="Adj to Rate Base" sheetId="64" r:id="rId3"/>
    <sheet name="Land Held For Furture Use" sheetId="63" r:id="rId4"/>
    <sheet name="Allocate M&amp;S" sheetId="12" r:id="rId5"/>
    <sheet name="EPRI Dues adjustment" sheetId="62" r:id="rId6"/>
    <sheet name="Merger &amp; Other Adjustment" sheetId="57" r:id="rId7"/>
    <sheet name="Trans Plant In OATT" sheetId="37" r:id="rId8"/>
    <sheet name="Rev Cred Support" sheetId="20" r:id="rId9"/>
    <sheet name="Account 561 " sheetId="60" r:id="rId10"/>
  </sheets>
  <externalReferences>
    <externalReference r:id="rId11"/>
    <externalReference r:id="rId12"/>
  </externalReferences>
  <definedNames>
    <definedName name="_1BK_10" localSheetId="2">#REF!</definedName>
    <definedName name="_1BK_10" localSheetId="3">#REF!</definedName>
    <definedName name="_1BK_10" localSheetId="6">#REF!</definedName>
    <definedName name="_1BK_10" localSheetId="1">#REF!</definedName>
    <definedName name="_1BK_10">#REF!</definedName>
    <definedName name="ALLOC_TABLE">[1]alloc!$B$10:$O$117</definedName>
    <definedName name="CH_COS" localSheetId="2">#REF!</definedName>
    <definedName name="CH_COS" localSheetId="3">#REF!</definedName>
    <definedName name="CH_COS" localSheetId="6">#REF!</definedName>
    <definedName name="CH_COS">#REF!</definedName>
    <definedName name="f" localSheetId="2">#REF!</definedName>
    <definedName name="f" localSheetId="3">#REF!</definedName>
    <definedName name="f" localSheetId="6">#REF!</definedName>
    <definedName name="f">#REF!</definedName>
    <definedName name="file_number" localSheetId="2">[1]input_data!#REF!</definedName>
    <definedName name="file_number" localSheetId="3">[1]input_data!#REF!</definedName>
    <definedName name="file_number" localSheetId="6">[1]input_data!#REF!</definedName>
    <definedName name="file_number">[1]input_data!#REF!</definedName>
    <definedName name="NSP_COS" localSheetId="2">#REF!</definedName>
    <definedName name="NSP_COS" localSheetId="3">#REF!</definedName>
    <definedName name="NSP_COS" localSheetId="6">#REF!</definedName>
    <definedName name="NSP_COS">#REF!</definedName>
    <definedName name="period">[1]input_data!$B$12</definedName>
    <definedName name="_xlnm.Print_Area" localSheetId="2">'Adj to Rate Base'!#REF!</definedName>
    <definedName name="_xlnm.Print_Area" localSheetId="4">'Allocate M&amp;S'!$A$1:$F$21</definedName>
    <definedName name="_xlnm.Print_Area" localSheetId="3">'Land Held For Furture Use'!#REF!</definedName>
    <definedName name="_xlnm.Print_Area" localSheetId="6">'Merger &amp; Other Adjustment'!$A$1:$B$31</definedName>
    <definedName name="_xlnm.Print_Area" localSheetId="1">'Net Plant in Service'!$A$1:$I$35</definedName>
    <definedName name="_xlnm.Print_Area" localSheetId="0">'Partner KW'!$A$2:$O$22</definedName>
    <definedName name="_xlnm.Print_Area" localSheetId="8">'Rev Cred Support'!$A$1:$C$44</definedName>
    <definedName name="_xlnm.Print_Area" localSheetId="7">'Trans Plant In OATT'!#REF!</definedName>
    <definedName name="Print1" localSheetId="2">#REF!</definedName>
    <definedName name="Print1" localSheetId="3">#REF!</definedName>
    <definedName name="Print1" localSheetId="6">#REF!</definedName>
    <definedName name="Print1" localSheetId="1">#REF!</definedName>
    <definedName name="Print1">#REF!</definedName>
    <definedName name="Print3" localSheetId="2">#REF!</definedName>
    <definedName name="Print3" localSheetId="3">#REF!</definedName>
    <definedName name="Print3" localSheetId="6">#REF!</definedName>
    <definedName name="Print3">#REF!</definedName>
    <definedName name="Print4" localSheetId="2">#REF!</definedName>
    <definedName name="Print4" localSheetId="3">#REF!</definedName>
    <definedName name="Print4" localSheetId="6">#REF!</definedName>
    <definedName name="Print4">#REF!</definedName>
    <definedName name="Print5" localSheetId="2">#REF!</definedName>
    <definedName name="Print5" localSheetId="3">#REF!</definedName>
    <definedName name="Print5" localSheetId="6">#REF!</definedName>
    <definedName name="Print5">#REF!</definedName>
    <definedName name="ProjIDList" localSheetId="2">#REF!</definedName>
    <definedName name="ProjIDList" localSheetId="3">#REF!</definedName>
    <definedName name="ProjIDList" localSheetId="6">#REF!</definedName>
    <definedName name="ProjIDList">#REF!</definedName>
    <definedName name="PSCo_COS" localSheetId="2">#REF!</definedName>
    <definedName name="PSCo_COS" localSheetId="3">#REF!</definedName>
    <definedName name="PSCo_COS" localSheetId="6">#REF!</definedName>
    <definedName name="PSCo_COS">#REF!</definedName>
    <definedName name="q_MTEP06_App_AB_Facility" localSheetId="2">#REF!</definedName>
    <definedName name="q_MTEP06_App_AB_Facility" localSheetId="3">#REF!</definedName>
    <definedName name="q_MTEP06_App_AB_Facility" localSheetId="6">#REF!</definedName>
    <definedName name="q_MTEP06_App_AB_Facility">#REF!</definedName>
    <definedName name="q_MTEP06_App_AB_Projects" localSheetId="2">#REF!</definedName>
    <definedName name="q_MTEP06_App_AB_Projects" localSheetId="3">#REF!</definedName>
    <definedName name="q_MTEP06_App_AB_Projects" localSheetId="6">#REF!</definedName>
    <definedName name="q_MTEP06_App_AB_Projects">#REF!</definedName>
    <definedName name="revreq" localSheetId="2">#REF!</definedName>
    <definedName name="revreq" localSheetId="3">#REF!</definedName>
    <definedName name="revreq" localSheetId="6">#REF!</definedName>
    <definedName name="revreq">#REF!</definedName>
    <definedName name="SPS_COS" localSheetId="2">#REF!</definedName>
    <definedName name="SPS_COS" localSheetId="3">#REF!</definedName>
    <definedName name="SPS_COS" localSheetId="6">#REF!</definedName>
    <definedName name="SPS_COS">#REF!</definedName>
    <definedName name="VERSION">[1]macros!$B$38</definedName>
    <definedName name="Xcel" localSheetId="2">'[2]Data Entry and Forecaster'!#REF!</definedName>
    <definedName name="Xcel" localSheetId="3">'[2]Data Entry and Forecaster'!#REF!</definedName>
    <definedName name="Xcel" localSheetId="6">'[2]Data Entry and Forecaster'!#REF!</definedName>
    <definedName name="Xcel" localSheetId="7">'[2]Data Entry and Forecaster'!#REF!</definedName>
    <definedName name="Xcel">'[2]Data Entry and Forecaster'!#REF!</definedName>
    <definedName name="Xcel_COS" localSheetId="2">#REF!</definedName>
    <definedName name="Xcel_COS" localSheetId="3">#REF!</definedName>
    <definedName name="Xcel_COS" localSheetId="6">#REF!</definedName>
    <definedName name="Xcel_COS" localSheetId="1">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F12" i="64" l="1"/>
  <c r="B26" i="57" l="1"/>
  <c r="F11" i="64" l="1"/>
  <c r="F10" i="64"/>
  <c r="F13" i="64"/>
  <c r="E13" i="64"/>
  <c r="D13" i="64"/>
  <c r="C13" i="64"/>
  <c r="B19" i="57"/>
  <c r="O11" i="13" l="1"/>
  <c r="N11" i="13"/>
  <c r="B25" i="62" l="1"/>
  <c r="B11" i="57" l="1"/>
  <c r="B13" i="64"/>
  <c r="B18" i="63" l="1"/>
  <c r="B17" i="63"/>
  <c r="F12" i="12" l="1"/>
  <c r="F11" i="12"/>
  <c r="F10" i="12"/>
  <c r="E12" i="12"/>
  <c r="E11" i="12"/>
  <c r="E10" i="12"/>
  <c r="B13" i="12" l="1"/>
  <c r="C12" i="12" l="1"/>
  <c r="C11" i="12"/>
  <c r="C10" i="12"/>
  <c r="B31" i="57"/>
  <c r="C13" i="12" l="1"/>
  <c r="M13" i="13"/>
  <c r="L13" i="13"/>
  <c r="K13" i="13"/>
  <c r="J13" i="13"/>
  <c r="I13" i="13"/>
  <c r="H13" i="13"/>
  <c r="G13" i="13"/>
  <c r="F13" i="13"/>
  <c r="E13" i="13"/>
  <c r="D13" i="13"/>
  <c r="C13" i="13"/>
  <c r="B13" i="13"/>
  <c r="N13" i="13" l="1"/>
  <c r="O13" i="13" s="1"/>
  <c r="B18" i="57"/>
  <c r="B19" i="20" l="1"/>
  <c r="B21" i="20" s="1"/>
  <c r="B11" i="62" l="1"/>
  <c r="B8" i="62"/>
  <c r="G9" i="58" l="1"/>
  <c r="B17" i="62" l="1"/>
  <c r="B18" i="62" s="1"/>
  <c r="B12" i="62"/>
  <c r="D13" i="12" l="1"/>
  <c r="B38" i="20" l="1"/>
  <c r="F14" i="60" l="1"/>
  <c r="F15" i="60"/>
  <c r="C40" i="20" l="1"/>
  <c r="F9" i="60" l="1"/>
  <c r="F8" i="60"/>
  <c r="F7" i="60"/>
  <c r="E10" i="60"/>
  <c r="E12" i="60" s="1"/>
  <c r="E16" i="60" s="1"/>
  <c r="F13" i="60"/>
  <c r="D10" i="60"/>
  <c r="F10" i="60" l="1"/>
  <c r="D16" i="60"/>
  <c r="F12" i="60"/>
  <c r="F16" i="60" l="1"/>
  <c r="M17" i="13"/>
  <c r="L17" i="13"/>
  <c r="K17" i="13"/>
  <c r="J17" i="13"/>
  <c r="I17" i="13"/>
  <c r="H17" i="13"/>
  <c r="G17" i="13"/>
  <c r="F17" i="13"/>
  <c r="E17" i="13"/>
  <c r="D17" i="13"/>
  <c r="C17" i="13"/>
  <c r="B17" i="13"/>
  <c r="N15" i="13" l="1"/>
  <c r="O15" i="13" s="1"/>
  <c r="I9" i="58" l="1"/>
  <c r="F31" i="58"/>
  <c r="E28" i="58"/>
  <c r="E31" i="58" s="1"/>
  <c r="I27" i="58"/>
  <c r="I26" i="58"/>
  <c r="I25" i="58"/>
  <c r="I24" i="58"/>
  <c r="G23" i="58"/>
  <c r="G28" i="58" s="1"/>
  <c r="I22" i="58"/>
  <c r="I21" i="58"/>
  <c r="I20" i="58"/>
  <c r="I19" i="58"/>
  <c r="I18" i="58"/>
  <c r="C23" i="58"/>
  <c r="I13" i="58"/>
  <c r="I12" i="58"/>
  <c r="I11" i="58"/>
  <c r="I10" i="58"/>
  <c r="G14" i="58"/>
  <c r="I8" i="58"/>
  <c r="G31" i="58" l="1"/>
  <c r="I14" i="58"/>
  <c r="C28" i="58"/>
  <c r="I28" i="58" s="1"/>
  <c r="I23" i="58"/>
  <c r="C14" i="58"/>
  <c r="I31" i="58" l="1"/>
  <c r="C31" i="58"/>
  <c r="B12" i="57" l="1"/>
  <c r="B18" i="12" l="1"/>
  <c r="N9" i="13" l="1"/>
  <c r="B19" i="12" l="1"/>
  <c r="O9" i="13"/>
  <c r="N17" i="13"/>
  <c r="O17" i="13" s="1"/>
  <c r="B17" i="12" l="1"/>
  <c r="B20" i="12" s="1"/>
  <c r="F13" i="12"/>
</calcChain>
</file>

<file path=xl/comments1.xml><?xml version="1.0" encoding="utf-8"?>
<comments xmlns="http://schemas.openxmlformats.org/spreadsheetml/2006/main">
  <authors>
    <author>Lilly, Kathy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Lilly, Kathy:</t>
        </r>
        <r>
          <rPr>
            <sz val="9"/>
            <color indexed="81"/>
            <rFont val="Tahoma"/>
            <family val="2"/>
          </rPr>
          <t xml:space="preserve">
FF1 page 204-207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Lilly, Kathy:</t>
        </r>
        <r>
          <rPr>
            <sz val="9"/>
            <color indexed="81"/>
            <rFont val="Tahoma"/>
            <family val="2"/>
          </rPr>
          <t xml:space="preserve">
FF1 page 219
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Lilly, Kathy:</t>
        </r>
        <r>
          <rPr>
            <sz val="9"/>
            <color indexed="81"/>
            <rFont val="Tahoma"/>
            <family val="2"/>
          </rPr>
          <t xml:space="preserve">
FF1 page 200
</t>
        </r>
      </text>
    </comment>
  </commentList>
</comments>
</file>

<file path=xl/comments2.xml><?xml version="1.0" encoding="utf-8"?>
<comments xmlns="http://schemas.openxmlformats.org/spreadsheetml/2006/main">
  <authors>
    <author>Jay Rasmussen</author>
  </authors>
  <commentList>
    <comment ref="A38" authorId="0">
      <text>
        <r>
          <rPr>
            <b/>
            <sz val="8"/>
            <color indexed="81"/>
            <rFont val="Tahoma"/>
            <family val="2"/>
          </rPr>
          <t>Jay Rasmussen:</t>
        </r>
        <r>
          <rPr>
            <sz val="8"/>
            <color indexed="81"/>
            <rFont val="Tahoma"/>
            <family val="2"/>
          </rPr>
          <t xml:space="preserve">
Bulk Transmission Revenue less JTS Partner allocated share.</t>
        </r>
      </text>
    </comment>
  </commentList>
</comments>
</file>

<file path=xl/sharedStrings.xml><?xml version="1.0" encoding="utf-8"?>
<sst xmlns="http://schemas.openxmlformats.org/spreadsheetml/2006/main" count="194" uniqueCount="147">
  <si>
    <t>Materials and Supplies</t>
  </si>
  <si>
    <t xml:space="preserve"> </t>
  </si>
  <si>
    <t>Total</t>
  </si>
  <si>
    <t>Transmission</t>
  </si>
  <si>
    <t>Customer Account</t>
  </si>
  <si>
    <t>Administrative and General</t>
  </si>
  <si>
    <t>Account 454</t>
  </si>
  <si>
    <t>Portion attributable to Transmission</t>
  </si>
  <si>
    <t>Revenue Credit Applicable to Attachment O</t>
  </si>
  <si>
    <t>Per Books Total, Page 300</t>
  </si>
  <si>
    <t>Rent from Electric Property in per Books Total above</t>
  </si>
  <si>
    <t>Revenue Credits, Accounts 454 and 456</t>
  </si>
  <si>
    <t>Attachment O</t>
  </si>
  <si>
    <t>Duke Energy Midwest</t>
  </si>
  <si>
    <t>Average</t>
  </si>
  <si>
    <t>Notes:</t>
  </si>
  <si>
    <t>Duke Energy Indiana</t>
  </si>
  <si>
    <t>DEI</t>
  </si>
  <si>
    <t>Accumulated Depreciation</t>
  </si>
  <si>
    <t>Gross Plant In Service</t>
  </si>
  <si>
    <t>Intangible</t>
  </si>
  <si>
    <t>Production</t>
  </si>
  <si>
    <t>Distribution</t>
  </si>
  <si>
    <t>General</t>
  </si>
  <si>
    <t>Steam</t>
  </si>
  <si>
    <t>Nuclear</t>
  </si>
  <si>
    <t>Hydraulic (Conventional)</t>
  </si>
  <si>
    <t>Other</t>
  </si>
  <si>
    <t>Total Production</t>
  </si>
  <si>
    <t>p227</t>
  </si>
  <si>
    <t>Transmission plant included in OATT Ancillary Services</t>
  </si>
  <si>
    <t>Determination of Transmission plant included in OATT Ancillary Services</t>
  </si>
  <si>
    <t>(2)  Only WVPA's firm is included in Monthly peaks</t>
  </si>
  <si>
    <t>(1)  Months where Pricing Zone peak is not equivalent to DEI peak as reported on FERC Form 1 Page 401b</t>
  </si>
  <si>
    <t>Allocation of 163 Account</t>
  </si>
  <si>
    <t>Percentage</t>
  </si>
  <si>
    <t>Total M&amp;S</t>
  </si>
  <si>
    <t>Support for Page 2 of 5</t>
  </si>
  <si>
    <t>Tower Lease Revenues in per Books Total above</t>
  </si>
  <si>
    <t>Page 1 of 1</t>
  </si>
  <si>
    <t>Support for Page 3 of 5</t>
  </si>
  <si>
    <t>Support for Page 4 of 5</t>
  </si>
  <si>
    <t>Less:  Merger related Costs</t>
  </si>
  <si>
    <t>Administrative &amp; General Charges included on Attachment O</t>
  </si>
  <si>
    <t>Total Merger Related Costs excluded from Attachment O</t>
  </si>
  <si>
    <t xml:space="preserve">Mar </t>
  </si>
  <si>
    <t>Aug</t>
  </si>
  <si>
    <t xml:space="preserve">Adjusted </t>
  </si>
  <si>
    <t xml:space="preserve">M&amp;S </t>
  </si>
  <si>
    <t>Administrative &amp; General Charges (FERC Form 1)</t>
  </si>
  <si>
    <t>Support for page 2 of 5</t>
  </si>
  <si>
    <t>Net Plant in Service</t>
  </si>
  <si>
    <t>Attachement O</t>
  </si>
  <si>
    <t>Per FERC Form1</t>
  </si>
  <si>
    <t>Amort of Other Assets</t>
  </si>
  <si>
    <t>Asset Retirement Obligation</t>
  </si>
  <si>
    <t>Adjusted Attachment O</t>
  </si>
  <si>
    <t>Account 102</t>
  </si>
  <si>
    <t xml:space="preserve">  Total Gross Plant</t>
  </si>
  <si>
    <t>a</t>
  </si>
  <si>
    <t>Gallagher Units 1 &amp; 3</t>
  </si>
  <si>
    <t xml:space="preserve">  Total Accum Depreciation</t>
  </si>
  <si>
    <t>Net plant in Service</t>
  </si>
  <si>
    <t>a - per company records</t>
  </si>
  <si>
    <t>M&amp;S (acct 154)</t>
  </si>
  <si>
    <t>M&amp;S (direct 163)</t>
  </si>
  <si>
    <t>Total 163</t>
  </si>
  <si>
    <t>163 - other</t>
  </si>
  <si>
    <t>Account 456.1</t>
  </si>
  <si>
    <r>
      <t xml:space="preserve">WVPA/IMPA share of MISO Schedule 7 and 8 revenue </t>
    </r>
    <r>
      <rPr>
        <b/>
        <sz val="10"/>
        <rFont val="Arial"/>
        <family val="2"/>
      </rPr>
      <t xml:space="preserve"> (Note 2)</t>
    </r>
  </si>
  <si>
    <t>Note 2:  Joint Transmission System ("JTS") ageement owners are Wabash Valley Power Association ("WVPA"), Indiana Municipal Power Agency ("IMPA") and Duke Energy.</t>
  </si>
  <si>
    <t>Account</t>
  </si>
  <si>
    <t>Description</t>
  </si>
  <si>
    <t>Load Dispatch-Reliability</t>
  </si>
  <si>
    <t>Load Dispatch-Mnitor&amp;OprTrnSys</t>
  </si>
  <si>
    <t>Load Dispatch - TransSvc&amp;Sch</t>
  </si>
  <si>
    <t>Total 561.1-561.3</t>
  </si>
  <si>
    <t>Scheduling-Sys Cntrl&amp;Disp Svs</t>
  </si>
  <si>
    <t>Reliability, Plang, and Stand Dev</t>
  </si>
  <si>
    <t>Reliability-Plan&amp;Stds Dev</t>
  </si>
  <si>
    <t>Total 561</t>
  </si>
  <si>
    <t>Transmission Expense on Page 321 of FF1</t>
  </si>
  <si>
    <t>Reclass Joint Owner</t>
  </si>
  <si>
    <t>Revised</t>
  </si>
  <si>
    <t>Reclass for Account 561</t>
  </si>
  <si>
    <t>Per Books Total Revenues, Page 300</t>
  </si>
  <si>
    <t>Nov</t>
  </si>
  <si>
    <t>Depreciation and Amortization included on Attachment O</t>
  </si>
  <si>
    <t>561700</t>
  </si>
  <si>
    <t>Generation Interconect Studies</t>
  </si>
  <si>
    <t xml:space="preserve">Jul </t>
  </si>
  <si>
    <t>Apr (1)</t>
  </si>
  <si>
    <t>Sep (1)</t>
  </si>
  <si>
    <t>Oct (1)</t>
  </si>
  <si>
    <t>EPRI Dues - Functionalization</t>
  </si>
  <si>
    <t>A&amp;G</t>
  </si>
  <si>
    <t>Transmission FERC Form 1</t>
  </si>
  <si>
    <t>EPRI Dues</t>
  </si>
  <si>
    <t>Tranmission Expense Page 321.112.b</t>
  </si>
  <si>
    <t>as of 12/31/2017</t>
  </si>
  <si>
    <t>Revenue Associated with MISO Schedues 7, 8, 26, 37 and 38</t>
  </si>
  <si>
    <t>Schedule 26, 37 and 38</t>
  </si>
  <si>
    <r>
      <t>Transmission</t>
    </r>
    <r>
      <rPr>
        <b/>
        <sz val="10"/>
        <rFont val="Arial"/>
        <family val="2"/>
      </rPr>
      <t xml:space="preserve">   (Note 1)</t>
    </r>
  </si>
  <si>
    <t>Jan</t>
  </si>
  <si>
    <t>Feb (1)</t>
  </si>
  <si>
    <t>May</t>
  </si>
  <si>
    <t>Jun (1)</t>
  </si>
  <si>
    <t xml:space="preserve">Dec </t>
  </si>
  <si>
    <t>2017 Monthly Peaks in Megawatts</t>
  </si>
  <si>
    <t>Payroll Taxes (FERC Form 1)</t>
  </si>
  <si>
    <t>Payroll Taxes included on Attachment O</t>
  </si>
  <si>
    <t>Year to Date 2017</t>
  </si>
  <si>
    <t>Determination of Land Held for Future Use</t>
  </si>
  <si>
    <t xml:space="preserve">   Non-Transmission</t>
  </si>
  <si>
    <t xml:space="preserve"> Partnership Credit</t>
  </si>
  <si>
    <t xml:space="preserve">FERC Form 1 - Page 215 footnote </t>
  </si>
  <si>
    <t>included in the Divisor</t>
  </si>
  <si>
    <t>Remove Non-Transmission Revenues and Transmission Revenues related to Load</t>
  </si>
  <si>
    <t>Note 1:  Related to load included in the Divisor, Attachment O, Page 1</t>
  </si>
  <si>
    <t>Amount attributable to Transmission</t>
  </si>
  <si>
    <t>DEI - Final Production Peak at time of MISO Pricing ZonePeak</t>
  </si>
  <si>
    <t>Total Peak Demand for Attachment O</t>
  </si>
  <si>
    <t>Adjusted DEI Final Production Peak at time of MISO Pricing Zone Peak</t>
  </si>
  <si>
    <t>Merger Transaction Related Costs and Miscellaneous Other Adjustments</t>
  </si>
  <si>
    <t>Excess Deferred Taxes from Federal Tax Cuts and Jobs Act (2017)</t>
  </si>
  <si>
    <t>Excess Deferred Taxes from Other Income Tax Changes</t>
  </si>
  <si>
    <t>Adjustment to Rate Base</t>
  </si>
  <si>
    <t>Less:  Merger and Miscellaneous Adjustments</t>
  </si>
  <si>
    <t>EPRI &amp; Reg. Comm. Exp. &amp; Non-safety Ad</t>
  </si>
  <si>
    <t>FERC Form 1 page 350</t>
  </si>
  <si>
    <t>EPRI Dues (see above for A&amp;G portion)</t>
  </si>
  <si>
    <t>Page 3 line 1</t>
  </si>
  <si>
    <t>Page 3 line 5</t>
  </si>
  <si>
    <t>Less - Formula Rate Agreement</t>
  </si>
  <si>
    <t>Plus - Network Load not included</t>
  </si>
  <si>
    <t>Depreciation and Amortization Intangible (FERC Form 1)</t>
  </si>
  <si>
    <t>Depreciation and Amortization General Plant (FERC Form 1)</t>
  </si>
  <si>
    <t>Less:  Depreciation for Asset Retirement Costs (FERC Form 1 page 336,10.c</t>
  </si>
  <si>
    <t>Acct No 281</t>
  </si>
  <si>
    <t>Acct No 282</t>
  </si>
  <si>
    <t>Acct No 283</t>
  </si>
  <si>
    <t>Acct No 190</t>
  </si>
  <si>
    <t>FERC Form 1 Pages 273.8.k, 275.2.k, 277.9.k, 234.8.c</t>
  </si>
  <si>
    <t xml:space="preserve">Adjusted Accumulated Deferred Income Taxes </t>
  </si>
  <si>
    <t>Page 263.5.i</t>
  </si>
  <si>
    <t>Page 263.6.i</t>
  </si>
  <si>
    <t>Page 263.13.i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</si>
</sst>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"/>
    <numFmt numFmtId="166" formatCode="0.0%"/>
    <numFmt numFmtId="167" formatCode="&quot;$&quot;#,##0.00"/>
    <numFmt numFmtId="168" formatCode="_(* #,##0_);_(* \(#,##0\);_(* &quot;-&quot;??_);_(@_)"/>
    <numFmt numFmtId="169" formatCode="m/d/yy;@"/>
    <numFmt numFmtId="170" formatCode="_(* #,##0.0%_);_(* \(#,##0.0%\);_(* &quot;- %&quot;??_);_(@_)"/>
    <numFmt numFmtId="171" formatCode="#,##0.000_);\(#,##0.000\)"/>
    <numFmt numFmtId="172" formatCode="_(* #,##0.0\¢_m;[Red]_(* \-#,##0.0\¢_m;[Green]_(* 0.0\¢_m;_(@_)_%"/>
    <numFmt numFmtId="173" formatCode="_(* #,##0.00\¢_m;[Red]_(* \-#,##0.00\¢_m;[Green]_(* 0.00\¢_m;_(@_)_%"/>
    <numFmt numFmtId="174" formatCode="_(* #,##0.000\¢_m;[Red]_(* \-#,##0.000\¢_m;[Green]_(* 0.000\¢_m;_(@_)_%"/>
    <numFmt numFmtId="175" formatCode="_(_(\£* #,##0_)_%;[Red]_(\(\£* #,##0\)_%;[Green]_(_(\£* #,##0_)_%;_(@_)_%"/>
    <numFmt numFmtId="176" formatCode="_(_(\£* #,##0.0_)_%;[Red]_(\(\£* #,##0.0\)_%;[Green]_(_(\£* #,##0.0_)_%;_(@_)_%"/>
    <numFmt numFmtId="177" formatCode="_(_(\£* #,##0.00_)_%;[Red]_(\(\£* #,##0.00\)_%;[Green]_(_(\£* #,##0.00_)_%;_(@_)_%"/>
    <numFmt numFmtId="178" formatCode="0.0%_);\(0.0%\)"/>
    <numFmt numFmtId="179" formatCode="\•\ \ @"/>
    <numFmt numFmtId="180" formatCode="_(_(\•_ #0_)_%;[Red]_(_(\•_ \-#0\)_%;[Green]_(_(\•_ #0_)_%;_(_(\•_ @_)_%"/>
    <numFmt numFmtId="181" formatCode="_(_(_•_ \•_ #0_)_%;[Red]_(_(_•_ \•_ \-#0\)_%;[Green]_(_(_•_ \•_ #0_)_%;_(_(_•_ \•_ @_)_%"/>
    <numFmt numFmtId="182" formatCode="_(_(_•_ _•_ \•_ #0_)_%;[Red]_(_(_•_ _•_ \•_ \-#0\)_%;[Green]_(_(_•_ _•_ \•_ #0_)_%;_(_(_•_ \•_ @_)_%"/>
    <numFmt numFmtId="183" formatCode="#,##0,_);\(#,##0,\)"/>
    <numFmt numFmtId="184" formatCode="#,##0.0_);\(#,##0.0\)"/>
    <numFmt numFmtId="185" formatCode="0.0,_);\(0.0,\)"/>
    <numFmt numFmtId="186" formatCode="0.00,_);\(0.00,\)"/>
    <numFmt numFmtId="187" formatCode="_(_(_$* #,##0.0_)_%;[Red]_(\(_$* #,##0.0\)_%;[Green]_(_(_$* #,##0.0_)_%;_(@_)_%"/>
    <numFmt numFmtId="188" formatCode="_(_(_$* #,##0.00_)_%;[Red]_(\(_$* #,##0.00\)_%;[Green]_(_(_$* #,##0.00_)_%;_(@_)_%"/>
    <numFmt numFmtId="189" formatCode="_(_(_$* #,##0.000_)_%;[Red]_(\(_$* #,##0.000\)_%;[Green]_(_(_$* #,##0.000_)_%;_(@_)_%"/>
    <numFmt numFmtId="190" formatCode="_._.* #,##0.0_)_%;_._.* \(#,##0.0\)_%;_._.* \ ?_)_%"/>
    <numFmt numFmtId="191" formatCode="_._.* #,##0.00_)_%;_._.* \(#,##0.00\)_%;_._.* \ ?_)_%"/>
    <numFmt numFmtId="192" formatCode="_._.* #,##0.000_)_%;_._.* \(#,##0.000\)_%;_._.* \ ?_)_%"/>
    <numFmt numFmtId="193" formatCode="_._.* #,##0.0000_)_%;_._.* \(#,##0.0000\)_%;_._.* \ ?_)_%"/>
    <numFmt numFmtId="194" formatCode="_(_(&quot;$&quot;* #,##0.0_)_%;[Red]_(\(&quot;$&quot;* #,##0.0\)_%;[Green]_(_(&quot;$&quot;* #,##0.0_)_%;_(@_)_%"/>
    <numFmt numFmtId="195" formatCode="_(_(&quot;$&quot;* #,##0.00_)_%;[Red]_(\(&quot;$&quot;* #,##0.00\)_%;[Green]_(_(&quot;$&quot;* #,##0.00_)_%;_(@_)_%"/>
    <numFmt numFmtId="196" formatCode="_(_(&quot;$&quot;* #,##0.000_)_%;[Red]_(\(&quot;$&quot;* #,##0.000\)_%;[Green]_(_(&quot;$&quot;* #,##0.000_)_%;_(@_)_%"/>
    <numFmt numFmtId="197" formatCode="_._.&quot;$&quot;* #,##0.0_)_%;_._.&quot;$&quot;* \(#,##0.0\)_%;_._.&quot;$&quot;* \ ?_)_%"/>
    <numFmt numFmtId="198" formatCode="_._.&quot;$&quot;* #,##0.00_)_%;_._.&quot;$&quot;* \(#,##0.00\)_%;_._.&quot;$&quot;* \ ?_)_%"/>
    <numFmt numFmtId="199" formatCode="_._.&quot;$&quot;* #,##0.000_)_%;_._.&quot;$&quot;* \(#,##0.000\)_%;_._.&quot;$&quot;* \ ?_)_%"/>
    <numFmt numFmtId="200" formatCode="_._.&quot;$&quot;* #,##0.0000_)_%;_._.&quot;$&quot;* \(#,##0.0000\)_%;_._.&quot;$&quot;* \ ?_)_%"/>
    <numFmt numFmtId="201" formatCode="&quot;$&quot;#,##0,_);\(&quot;$&quot;#,##0,\)"/>
    <numFmt numFmtId="202" formatCode="&quot;$&quot;#,##0.0_);\(&quot;$&quot;#,##0.0\)"/>
    <numFmt numFmtId="203" formatCode="&quot;$&quot;0.0,_);\(&quot;$&quot;0.0,\)"/>
    <numFmt numFmtId="204" formatCode="&quot;$&quot;0.00,_);\(&quot;$&quot;0.00,\)"/>
    <numFmt numFmtId="205" formatCode="&quot;$&quot;#,##0.000_);\(&quot;$&quot;#,##0.000\)"/>
    <numFmt numFmtId="206" formatCode="_(* dd\-mmm\-yy_)_%"/>
    <numFmt numFmtId="207" formatCode="_(* dd\ mmmm\ yyyy_)_%"/>
    <numFmt numFmtId="208" formatCode="_(* mmmm\ dd\,\ yyyy_)_%"/>
    <numFmt numFmtId="209" formatCode="_(* dd\.mm\.yyyy_)_%"/>
    <numFmt numFmtId="210" formatCode="_(* mm/dd/yyyy_)_%"/>
    <numFmt numFmtId="211" formatCode="#,##0.0\x_);\(#,##0.0\x\)"/>
    <numFmt numFmtId="212" formatCode="#,##0.00\x_);\(#,##0.00\x\)"/>
    <numFmt numFmtId="213" formatCode="[$€-2]\ #,##0_);\([$€-2]\ #,##0\)"/>
    <numFmt numFmtId="214" formatCode="[$€-2]\ #,##0.0_);\([$€-2]\ #,##0.0\)"/>
    <numFmt numFmtId="215" formatCode="_([$€-2]* #,##0.00_);_([$€-2]* \(#,##0.00\);_([$€-2]* &quot;-&quot;??_)"/>
    <numFmt numFmtId="216" formatCode="General_)_%"/>
    <numFmt numFmtId="217" formatCode="_(_(#0_)_%;[Red]_(_(\-#0\)_%;[Green]_(_(#0_)_%;_(_(@_)_%"/>
    <numFmt numFmtId="218" formatCode="_(_(_•_ #0_)_%;[Red]_(_(_•_ \-#0\)_%;[Green]_(_(_•_ #0_)_%;_(_(_•_ @_)_%"/>
    <numFmt numFmtId="219" formatCode="_(_(_•_ _•_ #0_)_%;[Red]_(_(_•_ _•_ \-#0\)_%;[Green]_(_(_•_ _•_ #0_)_%;_(_(_•_ _•_ @_)_%"/>
    <numFmt numFmtId="220" formatCode="_(_(_•_ _•_ _•_ #0_)_%;[Red]_(_(_•_ _•_ _•_ \-#0\)_%;[Green]_(_(_•_ _•_ _•_ #0_)_%;_(_(_•_ _•_ _•_ @_)_%"/>
    <numFmt numFmtId="221" formatCode="#,##0\x;\(#,##0\x\)"/>
    <numFmt numFmtId="222" formatCode="0.0\x;\(0.0\x\)"/>
    <numFmt numFmtId="223" formatCode="#,##0.00\x;\(#,##0.00\x\)"/>
    <numFmt numFmtId="224" formatCode="#,##0.000\x;\(#,##0.000\x\)"/>
    <numFmt numFmtId="225" formatCode="0.0_);\(0.0\)"/>
    <numFmt numFmtId="226" formatCode="0%;\(0%\)"/>
    <numFmt numFmtId="227" formatCode="0.00\ \x_);\(0.00\ \x\)"/>
    <numFmt numFmtId="228" formatCode="_(* #,##0_);_(* \(#,##0\);_(* &quot;-&quot;????_);_(@_)"/>
    <numFmt numFmtId="229" formatCode="0__"/>
    <numFmt numFmtId="230" formatCode="h:mmAM/PM"/>
    <numFmt numFmtId="231" formatCode="0&quot; E&quot;"/>
    <numFmt numFmtId="232" formatCode="yyyy"/>
    <numFmt numFmtId="233" formatCode="&quot;$&quot;#,##0.0"/>
    <numFmt numFmtId="234" formatCode="0.0%;\(0.0%\)"/>
    <numFmt numFmtId="235" formatCode="0.00%_);\(0.00%\)"/>
    <numFmt numFmtId="236" formatCode="0.000%_);\(0.000%\)"/>
    <numFmt numFmtId="237" formatCode="_(0_)%;\(0\)%;\ \ ?_)%"/>
    <numFmt numFmtId="238" formatCode="_._._(* 0_)%;_._.* \(0\)%;_._._(* \ ?_)%"/>
    <numFmt numFmtId="239" formatCode="0%_);\(0%\)"/>
    <numFmt numFmtId="240" formatCode="_(* #,##0_)_%;[Red]_(* \(#,##0\)_%;[Green]_(* 0_)_%;_(@_)_%"/>
    <numFmt numFmtId="241" formatCode="_(* #,##0.0%_);[Red]_(* \-#,##0.0%_);[Green]_(* 0.0%_);_(@_)_%"/>
    <numFmt numFmtId="242" formatCode="_(* #,##0.00%_);[Red]_(* \-#,##0.00%_);[Green]_(* 0.00%_);_(@_)_%"/>
    <numFmt numFmtId="243" formatCode="_(* #,##0.000%_);[Red]_(* \-#,##0.000%_);[Green]_(* 0.000%_);_(@_)_%"/>
    <numFmt numFmtId="244" formatCode="_(0.0_)%;\(0.0\)%;\ \ ?_)%"/>
    <numFmt numFmtId="245" formatCode="_._._(* 0.0_)%;_._.* \(0.0\)%;_._._(* \ ?_)%"/>
    <numFmt numFmtId="246" formatCode="_(0.00_)%;\(0.00\)%;\ \ ?_)%"/>
    <numFmt numFmtId="247" formatCode="_._._(* 0.00_)%;_._.* \(0.00\)%;_._._(* \ ?_)%"/>
    <numFmt numFmtId="248" formatCode="_(0.000_)%;\(0.000\)%;\ \ ?_)%"/>
    <numFmt numFmtId="249" formatCode="_._._(* 0.000_)%;_._.* \(0.000\)%;_._._(* \ ?_)%"/>
    <numFmt numFmtId="250" formatCode="_(0.0000_)%;\(0.0000\)%;\ \ ?_)%"/>
    <numFmt numFmtId="251" formatCode="_._._(* 0.0000_)%;_._.* \(0.0000\)%;_._._(* \ ?_)%"/>
    <numFmt numFmtId="252" formatCode="mmmm\ dd\,\ yy"/>
    <numFmt numFmtId="253" formatCode="0.0\x"/>
    <numFmt numFmtId="254" formatCode="_(* #,##0_);_(* \(#,##0\);_(* \ ?_)"/>
    <numFmt numFmtId="255" formatCode="_(* #,##0.0_);_(* \(#,##0.0\);_(* \ ?_)"/>
    <numFmt numFmtId="256" formatCode="_(* #,##0.00_);_(* \(#,##0.00\);_(* \ ?_)"/>
    <numFmt numFmtId="257" formatCode="_(* #,##0.000_);_(* \(#,##0.000\);_(* \ ?_)"/>
    <numFmt numFmtId="258" formatCode="_(&quot;$&quot;* #,##0_);_(&quot;$&quot;* \(#,##0\);_(&quot;$&quot;* \ ?_)"/>
    <numFmt numFmtId="259" formatCode="_(&quot;$&quot;* #,##0.0_);_(&quot;$&quot;* \(#,##0.0\);_(&quot;$&quot;* \ ?_)"/>
    <numFmt numFmtId="260" formatCode="_(&quot;$&quot;* #,##0.00_);_(&quot;$&quot;* \(#,##0.00\);_(&quot;$&quot;* \ ?_)"/>
    <numFmt numFmtId="261" formatCode="_(&quot;$&quot;* #,##0.000_);_(&quot;$&quot;* \(#,##0.000\);_(&quot;$&quot;* \ ?_)"/>
    <numFmt numFmtId="262" formatCode="0000&quot;A&quot;"/>
    <numFmt numFmtId="263" formatCode="0&quot;E&quot;"/>
    <numFmt numFmtId="264" formatCode="0000&quot;E&quot;"/>
  </numFmts>
  <fonts count="111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4"/>
      <name val="Arial MT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 val="double"/>
      <sz val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color indexed="12"/>
      <name val="Arial"/>
      <family val="2"/>
    </font>
    <font>
      <u val="doubleAccounting"/>
      <sz val="10"/>
      <name val="Arial"/>
      <family val="2"/>
    </font>
    <font>
      <u val="doubleAccounting"/>
      <sz val="10"/>
      <color indexed="12"/>
      <name val="Arial"/>
      <family val="2"/>
    </font>
    <font>
      <u val="singleAccounting"/>
      <sz val="12"/>
      <name val="Arial MT"/>
    </font>
    <font>
      <sz val="8"/>
      <name val="Arial"/>
      <family val="2"/>
    </font>
    <font>
      <b/>
      <sz val="10"/>
      <color indexed="12"/>
      <name val="Arial"/>
      <family val="2"/>
    </font>
    <font>
      <b/>
      <u val="singleAccounting"/>
      <sz val="10"/>
      <name val="Arial"/>
      <family val="2"/>
    </font>
    <font>
      <u val="doubleAccounting"/>
      <sz val="12"/>
      <name val="Arial MT"/>
    </font>
    <font>
      <b/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doubleAccounting"/>
      <sz val="10"/>
      <color indexed="12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"/>
      <family val="2"/>
    </font>
    <font>
      <u val="singleAccounting"/>
      <sz val="12"/>
      <color rgb="FF0000FF"/>
      <name val="Arial"/>
      <family val="2"/>
    </font>
    <font>
      <sz val="10"/>
      <color rgb="FF0000FF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u val="doubleAccounting"/>
      <sz val="10"/>
      <color rgb="FF002060"/>
      <name val="Arial"/>
      <family val="2"/>
    </font>
    <font>
      <sz val="11"/>
      <color theme="1"/>
      <name val="Times New Roman"/>
      <family val="2"/>
    </font>
    <font>
      <u/>
      <sz val="12"/>
      <name val="Arial MT"/>
    </font>
    <font>
      <sz val="12"/>
      <color theme="3" tint="0.39997558519241921"/>
      <name val="Arial MT"/>
    </font>
    <font>
      <u/>
      <sz val="12"/>
      <name val="Arial"/>
      <family val="2"/>
    </font>
    <font>
      <u val="double"/>
      <sz val="10"/>
      <name val="Arial"/>
      <family val="2"/>
    </font>
    <font>
      <sz val="10"/>
      <color theme="3" tint="0.3999755851924192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</borders>
  <cellStyleXfs count="334">
    <xf numFmtId="167" fontId="0" fillId="0" borderId="0" applyProtection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6" fillId="0" borderId="0">
      <alignment vertical="top"/>
    </xf>
    <xf numFmtId="167" fontId="4" fillId="0" borderId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1" fillId="0" borderId="0"/>
    <xf numFmtId="167" fontId="4" fillId="0" borderId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3" fillId="0" borderId="0"/>
    <xf numFmtId="44" fontId="43" fillId="0" borderId="0" applyFont="0" applyFill="0" applyBorder="0" applyAlignment="0" applyProtection="0"/>
    <xf numFmtId="0" fontId="43" fillId="0" borderId="0"/>
    <xf numFmtId="172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4" fillId="0" borderId="0"/>
    <xf numFmtId="178" fontId="11" fillId="6" borderId="0" applyNumberFormat="0" applyFill="0" applyBorder="0" applyAlignment="0" applyProtection="0">
      <alignment horizontal="right" vertical="center"/>
    </xf>
    <xf numFmtId="178" fontId="17" fillId="0" borderId="0" applyNumberFormat="0" applyFill="0" applyBorder="0" applyAlignment="0" applyProtection="0"/>
    <xf numFmtId="0" fontId="11" fillId="0" borderId="5" applyNumberFormat="0" applyFont="0" applyFill="0" applyAlignment="0" applyProtection="0"/>
    <xf numFmtId="179" fontId="5" fillId="0" borderId="0" applyFont="0" applyFill="0" applyBorder="0" applyAlignment="0" applyProtection="0"/>
    <xf numFmtId="180" fontId="45" fillId="0" borderId="0" applyFont="0" applyFill="0" applyBorder="0" applyProtection="0">
      <alignment horizontal="left"/>
    </xf>
    <xf numFmtId="181" fontId="45" fillId="0" borderId="0" applyFont="0" applyFill="0" applyBorder="0" applyProtection="0">
      <alignment horizontal="left"/>
    </xf>
    <xf numFmtId="182" fontId="45" fillId="0" borderId="0" applyFont="0" applyFill="0" applyBorder="0" applyProtection="0">
      <alignment horizontal="left"/>
    </xf>
    <xf numFmtId="37" fontId="46" fillId="0" borderId="0" applyFont="0" applyFill="0" applyBorder="0" applyAlignment="0" applyProtection="0">
      <alignment vertical="center"/>
      <protection locked="0"/>
    </xf>
    <xf numFmtId="183" fontId="47" fillId="0" borderId="0" applyFont="0" applyFill="0" applyBorder="0" applyAlignment="0" applyProtection="0"/>
    <xf numFmtId="0" fontId="48" fillId="0" borderId="0"/>
    <xf numFmtId="0" fontId="48" fillId="0" borderId="0"/>
    <xf numFmtId="167" fontId="27" fillId="0" borderId="0" applyFill="0"/>
    <xf numFmtId="167" fontId="27" fillId="0" borderId="0">
      <alignment horizontal="center"/>
    </xf>
    <xf numFmtId="0" fontId="27" fillId="0" borderId="0" applyFill="0">
      <alignment horizontal="center"/>
    </xf>
    <xf numFmtId="167" fontId="32" fillId="0" borderId="10" applyFill="0"/>
    <xf numFmtId="0" fontId="43" fillId="0" borderId="0" applyFont="0" applyAlignment="0"/>
    <xf numFmtId="0" fontId="49" fillId="0" borderId="0" applyFill="0">
      <alignment vertical="top"/>
    </xf>
    <xf numFmtId="0" fontId="32" fillId="0" borderId="0" applyFill="0">
      <alignment horizontal="left" vertical="top"/>
    </xf>
    <xf numFmtId="167" fontId="7" fillId="0" borderId="6" applyFill="0"/>
    <xf numFmtId="0" fontId="43" fillId="0" borderId="0" applyNumberFormat="0" applyFont="0" applyAlignment="0"/>
    <xf numFmtId="0" fontId="49" fillId="0" borderId="0" applyFill="0">
      <alignment wrapText="1"/>
    </xf>
    <xf numFmtId="0" fontId="32" fillId="0" borderId="0" applyFill="0">
      <alignment horizontal="left" vertical="top" wrapText="1"/>
    </xf>
    <xf numFmtId="167" fontId="33" fillId="0" borderId="0" applyFill="0"/>
    <xf numFmtId="0" fontId="50" fillId="0" borderId="0" applyNumberFormat="0" applyFont="0" applyAlignment="0">
      <alignment horizontal="center"/>
    </xf>
    <xf numFmtId="0" fontId="51" fillId="0" borderId="0" applyFill="0">
      <alignment vertical="top" wrapText="1"/>
    </xf>
    <xf numFmtId="0" fontId="7" fillId="0" borderId="0" applyFill="0">
      <alignment horizontal="left" vertical="top" wrapText="1"/>
    </xf>
    <xf numFmtId="167" fontId="43" fillId="0" borderId="0" applyFill="0"/>
    <xf numFmtId="0" fontId="50" fillId="0" borderId="0" applyNumberFormat="0" applyFont="0" applyAlignment="0">
      <alignment horizontal="center"/>
    </xf>
    <xf numFmtId="0" fontId="52" fillId="0" borderId="0" applyFill="0">
      <alignment vertical="center" wrapText="1"/>
    </xf>
    <xf numFmtId="0" fontId="6" fillId="0" borderId="0">
      <alignment horizontal="left" vertical="center" wrapText="1"/>
    </xf>
    <xf numFmtId="167" fontId="44" fillId="0" borderId="0" applyFill="0"/>
    <xf numFmtId="0" fontId="50" fillId="0" borderId="0" applyNumberFormat="0" applyFont="0" applyAlignment="0">
      <alignment horizontal="center"/>
    </xf>
    <xf numFmtId="0" fontId="53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167" fontId="54" fillId="0" borderId="0" applyFill="0"/>
    <xf numFmtId="0" fontId="50" fillId="0" borderId="0" applyNumberFormat="0" applyFont="0" applyAlignment="0">
      <alignment horizontal="center"/>
    </xf>
    <xf numFmtId="0" fontId="55" fillId="0" borderId="0" applyFill="0">
      <alignment horizontal="center" vertical="center" wrapText="1"/>
    </xf>
    <xf numFmtId="0" fontId="56" fillId="0" borderId="0" applyFill="0">
      <alignment horizontal="center" vertical="center" wrapText="1"/>
    </xf>
    <xf numFmtId="167" fontId="57" fillId="0" borderId="0" applyFill="0"/>
    <xf numFmtId="0" fontId="50" fillId="0" borderId="0" applyNumberFormat="0" applyFont="0" applyAlignment="0">
      <alignment horizontal="center"/>
    </xf>
    <xf numFmtId="0" fontId="58" fillId="0" borderId="0">
      <alignment horizontal="center" wrapText="1"/>
    </xf>
    <xf numFmtId="0" fontId="54" fillId="0" borderId="0" applyFill="0">
      <alignment horizontal="center" wrapText="1"/>
    </xf>
    <xf numFmtId="184" fontId="59" fillId="0" borderId="0" applyFont="0" applyFill="0" applyBorder="0" applyAlignment="0" applyProtection="0">
      <protection locked="0"/>
    </xf>
    <xf numFmtId="185" fontId="59" fillId="0" borderId="0" applyFont="0" applyFill="0" applyBorder="0" applyAlignment="0" applyProtection="0">
      <protection locked="0"/>
    </xf>
    <xf numFmtId="39" fontId="11" fillId="0" borderId="0" applyFont="0" applyFill="0" applyBorder="0" applyAlignment="0" applyProtection="0"/>
    <xf numFmtId="186" fontId="60" fillId="0" borderId="0" applyFont="0" applyFill="0" applyBorder="0" applyAlignment="0" applyProtection="0"/>
    <xf numFmtId="171" fontId="47" fillId="0" borderId="0" applyFont="0" applyFill="0" applyBorder="0" applyAlignment="0" applyProtection="0"/>
    <xf numFmtId="0" fontId="11" fillId="0" borderId="5" applyNumberFormat="0" applyFont="0" applyFill="0" applyBorder="0" applyProtection="0">
      <alignment horizontal="centerContinuous" vertical="center"/>
    </xf>
    <xf numFmtId="0" fontId="61" fillId="0" borderId="0" applyFill="0" applyBorder="0" applyProtection="0">
      <alignment horizontal="center"/>
      <protection locked="0"/>
    </xf>
    <xf numFmtId="0" fontId="4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190" fontId="63" fillId="0" borderId="0" applyFont="0" applyFill="0" applyBorder="0" applyAlignment="0" applyProtection="0"/>
    <xf numFmtId="191" fontId="64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33" fillId="0" borderId="0" applyFont="0" applyFill="0" applyBorder="0" applyAlignment="0" applyProtection="0"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7" fontId="65" fillId="0" borderId="0" applyFill="0" applyBorder="0" applyAlignment="0" applyProtection="0"/>
    <xf numFmtId="3" fontId="43" fillId="0" borderId="0" applyFont="0" applyFill="0" applyBorder="0" applyAlignment="0" applyProtection="0"/>
    <xf numFmtId="0" fontId="32" fillId="0" borderId="0" applyFill="0" applyBorder="0" applyAlignment="0" applyProtection="0">
      <protection locked="0"/>
    </xf>
    <xf numFmtId="194" fontId="45" fillId="0" borderId="0" applyFont="0" applyFill="0" applyBorder="0" applyAlignment="0" applyProtection="0"/>
    <xf numFmtId="195" fontId="45" fillId="0" borderId="0" applyFont="0" applyFill="0" applyBorder="0" applyAlignment="0" applyProtection="0"/>
    <xf numFmtId="196" fontId="45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4" fillId="0" borderId="0" applyFont="0" applyFill="0" applyBorder="0" applyAlignment="0" applyProtection="0"/>
    <xf numFmtId="199" fontId="64" fillId="0" borderId="0" applyFont="0" applyFill="0" applyBorder="0" applyAlignment="0" applyProtection="0"/>
    <xf numFmtId="200" fontId="33" fillId="0" borderId="0" applyFont="0" applyFill="0" applyBorder="0" applyAlignment="0" applyProtection="0">
      <protection locked="0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65" fillId="0" borderId="0" applyFill="0" applyBorder="0" applyAlignment="0" applyProtection="0"/>
    <xf numFmtId="5" fontId="43" fillId="0" borderId="0" applyFont="0" applyFill="0" applyBorder="0" applyAlignment="0" applyProtection="0"/>
    <xf numFmtId="5" fontId="11" fillId="0" borderId="0" applyFont="0" applyFill="0" applyBorder="0" applyAlignment="0" applyProtection="0"/>
    <xf numFmtId="201" fontId="47" fillId="0" borderId="0" applyFont="0" applyFill="0" applyBorder="0" applyAlignment="0" applyProtection="0"/>
    <xf numFmtId="202" fontId="11" fillId="0" borderId="0" applyFont="0" applyFill="0" applyBorder="0" applyAlignment="0" applyProtection="0"/>
    <xf numFmtId="203" fontId="59" fillId="0" borderId="0" applyFont="0" applyFill="0" applyBorder="0" applyAlignment="0" applyProtection="0">
      <protection locked="0"/>
    </xf>
    <xf numFmtId="7" fontId="27" fillId="0" borderId="0" applyFont="0" applyFill="0" applyBorder="0" applyAlignment="0" applyProtection="0"/>
    <xf numFmtId="204" fontId="60" fillId="0" borderId="0" applyFont="0" applyFill="0" applyBorder="0" applyAlignment="0" applyProtection="0"/>
    <xf numFmtId="205" fontId="66" fillId="0" borderId="0" applyFont="0" applyFill="0" applyBorder="0" applyAlignment="0" applyProtection="0"/>
    <xf numFmtId="0" fontId="67" fillId="7" borderId="11" applyNumberFormat="0" applyFont="0" applyFill="0" applyAlignment="0" applyProtection="0">
      <alignment horizontal="left" indent="1"/>
    </xf>
    <xf numFmtId="14" fontId="43" fillId="0" borderId="0" applyFont="0" applyFill="0" applyBorder="0" applyAlignment="0" applyProtection="0"/>
    <xf numFmtId="206" fontId="45" fillId="0" borderId="0" applyFont="0" applyFill="0" applyBorder="0" applyProtection="0"/>
    <xf numFmtId="207" fontId="45" fillId="0" borderId="0" applyFont="0" applyFill="0" applyBorder="0" applyProtection="0"/>
    <xf numFmtId="208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169" fontId="68" fillId="0" borderId="0" applyFont="0" applyFill="0" applyBorder="0" applyAlignment="0" applyProtection="0"/>
    <xf numFmtId="5" fontId="69" fillId="0" borderId="0" applyBorder="0"/>
    <xf numFmtId="202" fontId="69" fillId="0" borderId="0" applyBorder="0"/>
    <xf numFmtId="7" fontId="69" fillId="0" borderId="0" applyBorder="0"/>
    <xf numFmtId="37" fontId="69" fillId="0" borderId="0" applyBorder="0"/>
    <xf numFmtId="184" fontId="69" fillId="0" borderId="0" applyBorder="0"/>
    <xf numFmtId="211" fontId="69" fillId="0" borderId="0" applyBorder="0"/>
    <xf numFmtId="39" fontId="69" fillId="0" borderId="0" applyBorder="0"/>
    <xf numFmtId="212" fontId="69" fillId="0" borderId="0" applyBorder="0"/>
    <xf numFmtId="7" fontId="43" fillId="0" borderId="0" applyFont="0" applyFill="0" applyBorder="0" applyAlignment="0" applyProtection="0"/>
    <xf numFmtId="213" fontId="47" fillId="0" borderId="0" applyFont="0" applyFill="0" applyBorder="0" applyAlignment="0" applyProtection="0"/>
    <xf numFmtId="214" fontId="47" fillId="0" borderId="0" applyFont="0" applyFill="0" applyAlignment="0" applyProtection="0"/>
    <xf numFmtId="213" fontId="47" fillId="0" borderId="0" applyFont="0" applyFill="0" applyBorder="0" applyAlignment="0" applyProtection="0"/>
    <xf numFmtId="215" fontId="27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70" fillId="0" borderId="0"/>
    <xf numFmtId="184" fontId="71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45" fillId="0" borderId="0" applyFont="0" applyFill="0" applyBorder="0" applyProtection="0">
      <alignment horizontal="center" wrapText="1"/>
    </xf>
    <xf numFmtId="216" fontId="45" fillId="0" borderId="0" applyFont="0" applyFill="0" applyBorder="0" applyProtection="0">
      <alignment horizontal="right"/>
    </xf>
    <xf numFmtId="0" fontId="71" fillId="0" borderId="0" applyNumberFormat="0" applyFill="0" applyBorder="0" applyAlignment="0" applyProtection="0"/>
    <xf numFmtId="0" fontId="72" fillId="8" borderId="0" applyNumberFormat="0" applyFill="0" applyBorder="0" applyAlignment="0" applyProtection="0"/>
    <xf numFmtId="0" fontId="7" fillId="0" borderId="12" applyNumberFormat="0" applyAlignment="0" applyProtection="0">
      <alignment horizontal="left" vertical="center"/>
    </xf>
    <xf numFmtId="0" fontId="7" fillId="0" borderId="8">
      <alignment horizontal="left" vertical="center"/>
    </xf>
    <xf numFmtId="14" fontId="15" fillId="9" borderId="1">
      <alignment horizontal="center" vertical="center" wrapText="1"/>
    </xf>
    <xf numFmtId="0" fontId="61" fillId="0" borderId="0" applyFill="0" applyAlignment="0" applyProtection="0">
      <protection locked="0"/>
    </xf>
    <xf numFmtId="0" fontId="61" fillId="0" borderId="5" applyFill="0" applyAlignment="0" applyProtection="0">
      <protection locked="0"/>
    </xf>
    <xf numFmtId="0" fontId="73" fillId="0" borderId="1"/>
    <xf numFmtId="0" fontId="74" fillId="0" borderId="0"/>
    <xf numFmtId="0" fontId="75" fillId="0" borderId="5" applyNumberFormat="0" applyFill="0" applyAlignment="0" applyProtection="0"/>
    <xf numFmtId="0" fontId="68" fillId="10" borderId="0" applyNumberFormat="0" applyFont="0" applyBorder="0" applyAlignment="0" applyProtection="0"/>
    <xf numFmtId="0" fontId="28" fillId="2" borderId="7" applyNumberFormat="0" applyAlignment="0" applyProtection="0"/>
    <xf numFmtId="217" fontId="45" fillId="0" borderId="0" applyFont="0" applyFill="0" applyBorder="0" applyProtection="0">
      <alignment horizontal="left"/>
    </xf>
    <xf numFmtId="218" fontId="45" fillId="0" borderId="0" applyFont="0" applyFill="0" applyBorder="0" applyProtection="0">
      <alignment horizontal="left"/>
    </xf>
    <xf numFmtId="219" fontId="45" fillId="0" borderId="0" applyFont="0" applyFill="0" applyBorder="0" applyProtection="0">
      <alignment horizontal="left"/>
    </xf>
    <xf numFmtId="220" fontId="45" fillId="0" borderId="0" applyFont="0" applyFill="0" applyBorder="0" applyProtection="0">
      <alignment horizontal="left"/>
    </xf>
    <xf numFmtId="10" fontId="27" fillId="11" borderId="7" applyNumberFormat="0" applyBorder="0" applyAlignment="0" applyProtection="0"/>
    <xf numFmtId="5" fontId="76" fillId="0" borderId="0" applyBorder="0"/>
    <xf numFmtId="202" fontId="76" fillId="0" borderId="0" applyBorder="0"/>
    <xf numFmtId="7" fontId="76" fillId="0" borderId="0" applyBorder="0"/>
    <xf numFmtId="37" fontId="76" fillId="0" borderId="0" applyBorder="0"/>
    <xf numFmtId="184" fontId="76" fillId="0" borderId="0" applyBorder="0"/>
    <xf numFmtId="211" fontId="76" fillId="0" borderId="0" applyBorder="0"/>
    <xf numFmtId="39" fontId="76" fillId="0" borderId="0" applyBorder="0"/>
    <xf numFmtId="212" fontId="76" fillId="0" borderId="0" applyBorder="0"/>
    <xf numFmtId="0" fontId="68" fillId="0" borderId="3" applyNumberFormat="0" applyFont="0" applyFill="0" applyAlignment="0" applyProtection="0"/>
    <xf numFmtId="0" fontId="77" fillId="0" borderId="0"/>
    <xf numFmtId="221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223" fontId="11" fillId="0" borderId="0" applyFont="0" applyFill="0" applyBorder="0" applyAlignment="0" applyProtection="0"/>
    <xf numFmtId="224" fontId="11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225" fontId="11" fillId="0" borderId="0" applyFont="0" applyFill="0" applyBorder="0" applyAlignment="0" applyProtection="0"/>
    <xf numFmtId="37" fontId="78" fillId="0" borderId="0"/>
    <xf numFmtId="0" fontId="4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12" borderId="0" applyNumberFormat="0" applyFont="0" applyBorder="0" applyAlignment="0"/>
    <xf numFmtId="226" fontId="11" fillId="0" borderId="0" applyFont="0" applyFill="0" applyBorder="0" applyAlignment="0" applyProtection="0"/>
    <xf numFmtId="227" fontId="79" fillId="0" borderId="0"/>
    <xf numFmtId="226" fontId="11" fillId="0" borderId="0" applyFont="0" applyFill="0" applyBorder="0" applyAlignment="0" applyProtection="0"/>
    <xf numFmtId="226" fontId="11" fillId="0" borderId="0" applyFont="0" applyFill="0" applyBorder="0" applyAlignment="0" applyProtection="0"/>
    <xf numFmtId="226" fontId="11" fillId="0" borderId="0" applyFont="0" applyFill="0" applyBorder="0" applyAlignment="0" applyProtection="0"/>
    <xf numFmtId="228" fontId="43" fillId="0" borderId="0"/>
    <xf numFmtId="229" fontId="47" fillId="0" borderId="0"/>
    <xf numFmtId="229" fontId="47" fillId="0" borderId="0"/>
    <xf numFmtId="227" fontId="79" fillId="0" borderId="0"/>
    <xf numFmtId="0" fontId="47" fillId="0" borderId="0"/>
    <xf numFmtId="227" fontId="65" fillId="0" borderId="0"/>
    <xf numFmtId="228" fontId="43" fillId="0" borderId="0"/>
    <xf numFmtId="229" fontId="47" fillId="0" borderId="0"/>
    <xf numFmtId="229" fontId="47" fillId="0" borderId="0"/>
    <xf numFmtId="0" fontId="47" fillId="0" borderId="0"/>
    <xf numFmtId="0" fontId="47" fillId="0" borderId="0"/>
    <xf numFmtId="230" fontId="47" fillId="0" borderId="0"/>
    <xf numFmtId="165" fontId="47" fillId="0" borderId="0"/>
    <xf numFmtId="231" fontId="47" fillId="0" borderId="0"/>
    <xf numFmtId="230" fontId="47" fillId="0" borderId="0"/>
    <xf numFmtId="165" fontId="47" fillId="0" borderId="0"/>
    <xf numFmtId="232" fontId="47" fillId="0" borderId="0"/>
    <xf numFmtId="232" fontId="47" fillId="0" borderId="0"/>
    <xf numFmtId="233" fontId="47" fillId="0" borderId="0"/>
    <xf numFmtId="231" fontId="47" fillId="0" borderId="0"/>
    <xf numFmtId="164" fontId="47" fillId="0" borderId="0"/>
    <xf numFmtId="233" fontId="47" fillId="0" borderId="0"/>
    <xf numFmtId="233" fontId="47" fillId="0" borderId="0"/>
    <xf numFmtId="0" fontId="47" fillId="0" borderId="0"/>
    <xf numFmtId="226" fontId="11" fillId="0" borderId="0" applyFont="0" applyFill="0" applyBorder="0" applyAlignment="0" applyProtection="0"/>
    <xf numFmtId="226" fontId="11" fillId="0" borderId="0" applyFont="0" applyFill="0" applyBorder="0" applyAlignment="0" applyProtection="0"/>
    <xf numFmtId="226" fontId="11" fillId="0" borderId="0" applyFont="0" applyFill="0" applyBorder="0" applyAlignment="0" applyProtection="0"/>
    <xf numFmtId="227" fontId="79" fillId="0" borderId="0"/>
    <xf numFmtId="227" fontId="79" fillId="0" borderId="0"/>
    <xf numFmtId="226" fontId="11" fillId="0" borderId="0" applyFont="0" applyFill="0" applyBorder="0" applyAlignment="0" applyProtection="0"/>
    <xf numFmtId="227" fontId="79" fillId="0" borderId="0"/>
    <xf numFmtId="227" fontId="79" fillId="0" borderId="0"/>
    <xf numFmtId="230" fontId="47" fillId="0" borderId="0"/>
    <xf numFmtId="165" fontId="47" fillId="0" borderId="0"/>
    <xf numFmtId="231" fontId="47" fillId="0" borderId="0"/>
    <xf numFmtId="230" fontId="47" fillId="0" borderId="0"/>
    <xf numFmtId="165" fontId="47" fillId="0" borderId="0"/>
    <xf numFmtId="232" fontId="47" fillId="0" borderId="0"/>
    <xf numFmtId="232" fontId="47" fillId="0" borderId="0"/>
    <xf numFmtId="233" fontId="47" fillId="0" borderId="0"/>
    <xf numFmtId="231" fontId="47" fillId="0" borderId="0"/>
    <xf numFmtId="164" fontId="47" fillId="0" borderId="0"/>
    <xf numFmtId="233" fontId="47" fillId="0" borderId="0"/>
    <xf numFmtId="233" fontId="47" fillId="0" borderId="0"/>
    <xf numFmtId="234" fontId="44" fillId="5" borderId="0" applyFont="0" applyFill="0" applyBorder="0" applyAlignment="0" applyProtection="0"/>
    <xf numFmtId="235" fontId="44" fillId="5" borderId="0" applyFont="0" applyFill="0" applyBorder="0" applyAlignment="0" applyProtection="0"/>
    <xf numFmtId="236" fontId="11" fillId="0" borderId="0" applyFont="0" applyFill="0" applyBorder="0" applyAlignment="0" applyProtection="0"/>
    <xf numFmtId="237" fontId="64" fillId="0" borderId="0" applyFont="0" applyFill="0" applyBorder="0" applyAlignment="0" applyProtection="0"/>
    <xf numFmtId="238" fontId="63" fillId="0" borderId="0" applyFont="0" applyFill="0" applyBorder="0" applyAlignment="0" applyProtection="0"/>
    <xf numFmtId="239" fontId="43" fillId="0" borderId="0" applyFont="0" applyFill="0" applyBorder="0" applyAlignment="0" applyProtection="0"/>
    <xf numFmtId="240" fontId="45" fillId="0" borderId="0" applyFont="0" applyFill="0" applyBorder="0" applyAlignment="0" applyProtection="0"/>
    <xf numFmtId="241" fontId="45" fillId="0" borderId="0" applyFont="0" applyFill="0" applyBorder="0" applyAlignment="0" applyProtection="0"/>
    <xf numFmtId="242" fontId="45" fillId="0" borderId="0" applyFont="0" applyFill="0" applyBorder="0" applyAlignment="0" applyProtection="0"/>
    <xf numFmtId="243" fontId="45" fillId="0" borderId="0" applyFont="0" applyFill="0" applyBorder="0" applyAlignment="0" applyProtection="0"/>
    <xf numFmtId="244" fontId="64" fillId="0" borderId="0" applyFont="0" applyFill="0" applyBorder="0" applyAlignment="0" applyProtection="0"/>
    <xf numFmtId="245" fontId="63" fillId="0" borderId="0" applyFont="0" applyFill="0" applyBorder="0" applyAlignment="0" applyProtection="0"/>
    <xf numFmtId="246" fontId="64" fillId="0" borderId="0" applyFont="0" applyFill="0" applyBorder="0" applyAlignment="0" applyProtection="0"/>
    <xf numFmtId="247" fontId="63" fillId="0" borderId="0" applyFont="0" applyFill="0" applyBorder="0" applyAlignment="0" applyProtection="0"/>
    <xf numFmtId="248" fontId="64" fillId="0" borderId="0" applyFont="0" applyFill="0" applyBorder="0" applyAlignment="0" applyProtection="0"/>
    <xf numFmtId="249" fontId="63" fillId="0" borderId="0" applyFont="0" applyFill="0" applyBorder="0" applyAlignment="0" applyProtection="0"/>
    <xf numFmtId="250" fontId="33" fillId="0" borderId="0" applyFont="0" applyFill="0" applyBorder="0" applyAlignment="0" applyProtection="0">
      <protection locked="0"/>
    </xf>
    <xf numFmtId="251" fontId="6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8" fontId="65" fillId="0" borderId="0" applyFill="0" applyBorder="0" applyAlignment="0" applyProtection="0"/>
    <xf numFmtId="9" fontId="69" fillId="0" borderId="0" applyBorder="0"/>
    <xf numFmtId="166" fontId="69" fillId="0" borderId="0" applyBorder="0"/>
    <xf numFmtId="10" fontId="69" fillId="0" borderId="0" applyBorder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43" fillId="0" borderId="0">
      <alignment horizontal="left" vertical="top"/>
    </xf>
    <xf numFmtId="0" fontId="80" fillId="0" borderId="1">
      <alignment horizontal="center"/>
    </xf>
    <xf numFmtId="3" fontId="37" fillId="0" borderId="0" applyFont="0" applyFill="0" applyBorder="0" applyAlignment="0" applyProtection="0"/>
    <xf numFmtId="0" fontId="37" fillId="13" borderId="0" applyNumberFormat="0" applyFont="0" applyBorder="0" applyAlignment="0" applyProtection="0"/>
    <xf numFmtId="3" fontId="43" fillId="0" borderId="0">
      <alignment horizontal="right" vertical="top"/>
    </xf>
    <xf numFmtId="41" fontId="6" fillId="4" borderId="9" applyFill="0"/>
    <xf numFmtId="0" fontId="81" fillId="0" borderId="0">
      <alignment horizontal="left" indent="7"/>
    </xf>
    <xf numFmtId="41" fontId="6" fillId="0" borderId="9" applyFill="0">
      <alignment horizontal="left" indent="2"/>
    </xf>
    <xf numFmtId="167" fontId="61" fillId="0" borderId="5" applyFill="0">
      <alignment horizontal="right"/>
    </xf>
    <xf numFmtId="0" fontId="15" fillId="0" borderId="7" applyNumberFormat="0" applyFont="0" applyBorder="0">
      <alignment horizontal="right"/>
    </xf>
    <xf numFmtId="0" fontId="82" fillId="0" borderId="0" applyFill="0"/>
    <xf numFmtId="0" fontId="7" fillId="0" borderId="0" applyFill="0"/>
    <xf numFmtId="4" fontId="61" fillId="0" borderId="5" applyFill="0"/>
    <xf numFmtId="0" fontId="43" fillId="0" borderId="0" applyNumberFormat="0" applyFont="0" applyBorder="0" applyAlignment="0"/>
    <xf numFmtId="0" fontId="51" fillId="0" borderId="0" applyFill="0">
      <alignment horizontal="left" indent="1"/>
    </xf>
    <xf numFmtId="0" fontId="83" fillId="0" borderId="0" applyFill="0">
      <alignment horizontal="left" indent="1"/>
    </xf>
    <xf numFmtId="4" fontId="44" fillId="0" borderId="0" applyFill="0"/>
    <xf numFmtId="0" fontId="43" fillId="0" borderId="0" applyNumberFormat="0" applyFont="0" applyFill="0" applyBorder="0" applyAlignment="0"/>
    <xf numFmtId="0" fontId="51" fillId="0" borderId="0" applyFill="0">
      <alignment horizontal="left" indent="2"/>
    </xf>
    <xf numFmtId="0" fontId="7" fillId="0" borderId="0" applyFill="0">
      <alignment horizontal="left" indent="2"/>
    </xf>
    <xf numFmtId="4" fontId="44" fillId="0" borderId="0" applyFill="0"/>
    <xf numFmtId="0" fontId="43" fillId="0" borderId="0" applyNumberFormat="0" applyFont="0" applyBorder="0" applyAlignment="0"/>
    <xf numFmtId="0" fontId="84" fillId="0" borderId="0">
      <alignment horizontal="left" indent="3"/>
    </xf>
    <xf numFmtId="0" fontId="8" fillId="0" borderId="0" applyFill="0">
      <alignment horizontal="left" indent="3"/>
    </xf>
    <xf numFmtId="4" fontId="44" fillId="0" borderId="0" applyFill="0"/>
    <xf numFmtId="0" fontId="43" fillId="0" borderId="0" applyNumberFormat="0" applyFont="0" applyBorder="0" applyAlignment="0"/>
    <xf numFmtId="0" fontId="53" fillId="0" borderId="0">
      <alignment horizontal="left" indent="4"/>
    </xf>
    <xf numFmtId="0" fontId="11" fillId="0" borderId="0" applyFill="0">
      <alignment horizontal="left" indent="4"/>
    </xf>
    <xf numFmtId="4" fontId="54" fillId="0" borderId="0" applyFill="0"/>
    <xf numFmtId="0" fontId="43" fillId="0" borderId="0" applyNumberFormat="0" applyFont="0" applyBorder="0" applyAlignment="0"/>
    <xf numFmtId="0" fontId="55" fillId="0" borderId="0">
      <alignment horizontal="left" indent="5"/>
    </xf>
    <xf numFmtId="0" fontId="56" fillId="0" borderId="0" applyFill="0">
      <alignment horizontal="left" indent="5"/>
    </xf>
    <xf numFmtId="4" fontId="57" fillId="0" borderId="0" applyFill="0"/>
    <xf numFmtId="0" fontId="43" fillId="0" borderId="0" applyNumberFormat="0" applyFont="0" applyFill="0" applyBorder="0" applyAlignment="0"/>
    <xf numFmtId="0" fontId="58" fillId="0" borderId="0" applyFill="0">
      <alignment horizontal="left" indent="6"/>
    </xf>
    <xf numFmtId="0" fontId="54" fillId="0" borderId="0" applyFill="0">
      <alignment horizontal="left" indent="6"/>
    </xf>
    <xf numFmtId="0" fontId="68" fillId="0" borderId="4" applyNumberFormat="0" applyFont="0" applyFill="0" applyAlignment="0" applyProtection="0"/>
    <xf numFmtId="0" fontId="85" fillId="0" borderId="0" applyNumberFormat="0" applyFill="0" applyBorder="0" applyAlignment="0" applyProtection="0"/>
    <xf numFmtId="0" fontId="86" fillId="0" borderId="0"/>
    <xf numFmtId="0" fontId="86" fillId="0" borderId="0"/>
    <xf numFmtId="0" fontId="87" fillId="0" borderId="1">
      <alignment horizontal="right"/>
    </xf>
    <xf numFmtId="252" fontId="66" fillId="0" borderId="0">
      <alignment horizontal="center"/>
    </xf>
    <xf numFmtId="253" fontId="88" fillId="0" borderId="0">
      <alignment horizontal="center"/>
    </xf>
    <xf numFmtId="0" fontId="89" fillId="0" borderId="0" applyNumberFormat="0" applyFill="0" applyBorder="0" applyAlignment="0" applyProtection="0"/>
    <xf numFmtId="0" fontId="90" fillId="0" borderId="0" applyNumberFormat="0" applyBorder="0" applyAlignment="0"/>
    <xf numFmtId="0" fontId="91" fillId="0" borderId="0" applyNumberFormat="0" applyBorder="0" applyAlignment="0"/>
    <xf numFmtId="0" fontId="68" fillId="7" borderId="0" applyNumberFormat="0" applyFont="0" applyBorder="0" applyAlignment="0" applyProtection="0"/>
    <xf numFmtId="234" fontId="92" fillId="0" borderId="8" applyNumberFormat="0" applyFont="0" applyFill="0" applyAlignment="0" applyProtection="0"/>
    <xf numFmtId="0" fontId="93" fillId="0" borderId="0" applyFill="0" applyBorder="0" applyProtection="0">
      <alignment horizontal="left" vertical="top"/>
    </xf>
    <xf numFmtId="0" fontId="94" fillId="0" borderId="0" applyAlignment="0">
      <alignment horizontal="centerContinuous"/>
    </xf>
    <xf numFmtId="0" fontId="11" fillId="0" borderId="6" applyNumberFormat="0" applyFont="0" applyFill="0" applyAlignment="0" applyProtection="0"/>
    <xf numFmtId="0" fontId="95" fillId="0" borderId="0" applyNumberFormat="0" applyFill="0" applyBorder="0" applyAlignment="0" applyProtection="0"/>
    <xf numFmtId="254" fontId="63" fillId="0" borderId="0" applyFont="0" applyFill="0" applyBorder="0" applyAlignment="0" applyProtection="0"/>
    <xf numFmtId="255" fontId="63" fillId="0" borderId="0" applyFont="0" applyFill="0" applyBorder="0" applyAlignment="0" applyProtection="0"/>
    <xf numFmtId="256" fontId="63" fillId="0" borderId="0" applyFont="0" applyFill="0" applyBorder="0" applyAlignment="0" applyProtection="0"/>
    <xf numFmtId="257" fontId="63" fillId="0" borderId="0" applyFont="0" applyFill="0" applyBorder="0" applyAlignment="0" applyProtection="0"/>
    <xf numFmtId="258" fontId="63" fillId="0" borderId="0" applyFont="0" applyFill="0" applyBorder="0" applyAlignment="0" applyProtection="0"/>
    <xf numFmtId="259" fontId="63" fillId="0" borderId="0" applyFont="0" applyFill="0" applyBorder="0" applyAlignment="0" applyProtection="0"/>
    <xf numFmtId="260" fontId="63" fillId="0" borderId="0" applyFont="0" applyFill="0" applyBorder="0" applyAlignment="0" applyProtection="0"/>
    <xf numFmtId="261" fontId="63" fillId="0" borderId="0" applyFont="0" applyFill="0" applyBorder="0" applyAlignment="0" applyProtection="0"/>
    <xf numFmtId="262" fontId="96" fillId="7" borderId="13" applyFont="0" applyFill="0" applyBorder="0" applyAlignment="0" applyProtection="0"/>
    <xf numFmtId="262" fontId="47" fillId="0" borderId="0" applyFont="0" applyFill="0" applyBorder="0" applyAlignment="0" applyProtection="0"/>
    <xf numFmtId="263" fontId="60" fillId="0" borderId="0" applyFont="0" applyFill="0" applyBorder="0" applyAlignment="0" applyProtection="0"/>
    <xf numFmtId="264" fontId="66" fillId="0" borderId="8" applyFont="0" applyFill="0" applyBorder="0" applyAlignment="0" applyProtection="0">
      <alignment horizontal="right"/>
      <protection locked="0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5" fillId="0" borderId="0"/>
    <xf numFmtId="4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16">
    <xf numFmtId="167" fontId="0" fillId="0" borderId="0" xfId="0" applyAlignment="1"/>
    <xf numFmtId="167" fontId="10" fillId="0" borderId="0" xfId="0" applyFont="1" applyAlignment="1"/>
    <xf numFmtId="167" fontId="0" fillId="0" borderId="0" xfId="0" applyFill="1" applyAlignment="1"/>
    <xf numFmtId="0" fontId="16" fillId="0" borderId="0" xfId="9"/>
    <xf numFmtId="0" fontId="11" fillId="0" borderId="0" xfId="9" applyFont="1"/>
    <xf numFmtId="0" fontId="11" fillId="0" borderId="0" xfId="9" applyFont="1" applyAlignment="1">
      <alignment horizontal="center"/>
    </xf>
    <xf numFmtId="0" fontId="16" fillId="0" borderId="0" xfId="10"/>
    <xf numFmtId="0" fontId="21" fillId="0" borderId="0" xfId="10" applyFont="1" applyAlignment="1">
      <alignment horizontal="center"/>
    </xf>
    <xf numFmtId="0" fontId="22" fillId="0" borderId="0" xfId="10" applyFont="1" applyAlignment="1">
      <alignment horizontal="center"/>
    </xf>
    <xf numFmtId="41" fontId="17" fillId="0" borderId="0" xfId="1" applyNumberFormat="1" applyFont="1"/>
    <xf numFmtId="41" fontId="16" fillId="0" borderId="0" xfId="1" applyNumberFormat="1"/>
    <xf numFmtId="0" fontId="16" fillId="0" borderId="0" xfId="10" applyAlignment="1">
      <alignment horizontal="left" indent="1"/>
    </xf>
    <xf numFmtId="41" fontId="13" fillId="0" borderId="0" xfId="1" applyNumberFormat="1" applyFont="1" applyBorder="1"/>
    <xf numFmtId="41" fontId="14" fillId="0" borderId="0" xfId="1" applyNumberFormat="1" applyFont="1" applyAlignment="1">
      <alignment vertical="center"/>
    </xf>
    <xf numFmtId="0" fontId="16" fillId="0" borderId="0" xfId="10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0" fontId="11" fillId="0" borderId="0" xfId="0" applyNumberFormat="1" applyFont="1" applyAlignment="1" applyProtection="1">
      <alignment horizontal="right"/>
      <protection locked="0"/>
    </xf>
    <xf numFmtId="41" fontId="11" fillId="0" borderId="0" xfId="9" applyNumberFormat="1" applyFont="1"/>
    <xf numFmtId="0" fontId="20" fillId="0" borderId="0" xfId="10" applyFont="1" applyAlignment="1">
      <alignment horizontal="centerContinuous"/>
    </xf>
    <xf numFmtId="0" fontId="12" fillId="0" borderId="0" xfId="10" applyFont="1" applyAlignment="1">
      <alignment horizontal="centerContinuous"/>
    </xf>
    <xf numFmtId="0" fontId="16" fillId="0" borderId="0" xfId="7"/>
    <xf numFmtId="41" fontId="11" fillId="0" borderId="0" xfId="1" applyNumberFormat="1" applyFont="1"/>
    <xf numFmtId="167" fontId="15" fillId="0" borderId="0" xfId="0" applyFont="1" applyAlignment="1">
      <alignment horizontal="centerContinuous"/>
    </xf>
    <xf numFmtId="0" fontId="16" fillId="0" borderId="0" xfId="8"/>
    <xf numFmtId="167" fontId="11" fillId="0" borderId="0" xfId="0" applyFont="1" applyAlignment="1">
      <alignment horizontal="centerContinuous"/>
    </xf>
    <xf numFmtId="167" fontId="11" fillId="0" borderId="0" xfId="0" applyFont="1"/>
    <xf numFmtId="167" fontId="6" fillId="0" borderId="0" xfId="0" applyFont="1"/>
    <xf numFmtId="44" fontId="0" fillId="0" borderId="0" xfId="0" applyNumberFormat="1" applyFill="1" applyAlignment="1"/>
    <xf numFmtId="0" fontId="16" fillId="0" borderId="0" xfId="6" applyAlignment="1">
      <alignment horizontal="center"/>
    </xf>
    <xf numFmtId="0" fontId="16" fillId="0" borderId="0" xfId="6"/>
    <xf numFmtId="0" fontId="13" fillId="0" borderId="0" xfId="6" applyFont="1" applyBorder="1" applyAlignment="1">
      <alignment horizontal="centerContinuous"/>
    </xf>
    <xf numFmtId="0" fontId="13" fillId="0" borderId="0" xfId="6" applyFont="1" applyBorder="1" applyAlignment="1">
      <alignment horizontal="center"/>
    </xf>
    <xf numFmtId="0" fontId="11" fillId="0" borderId="0" xfId="6" applyFont="1" applyBorder="1" applyAlignment="1">
      <alignment horizontal="left"/>
    </xf>
    <xf numFmtId="0" fontId="11" fillId="0" borderId="0" xfId="6" applyFont="1" applyBorder="1" applyAlignment="1">
      <alignment horizontal="left" indent="1"/>
    </xf>
    <xf numFmtId="42" fontId="24" fillId="0" borderId="0" xfId="8" applyNumberFormat="1" applyFont="1"/>
    <xf numFmtId="0" fontId="29" fillId="0" borderId="0" xfId="8" applyFont="1" applyAlignment="1">
      <alignment horizontal="center"/>
    </xf>
    <xf numFmtId="41" fontId="17" fillId="0" borderId="0" xfId="8" applyNumberFormat="1" applyFont="1"/>
    <xf numFmtId="0" fontId="15" fillId="0" borderId="0" xfId="6" applyFont="1" applyBorder="1" applyAlignment="1">
      <alignment horizontal="center"/>
    </xf>
    <xf numFmtId="0" fontId="22" fillId="0" borderId="0" xfId="6" applyFont="1" applyAlignment="1">
      <alignment horizontal="centerContinuous"/>
    </xf>
    <xf numFmtId="42" fontId="25" fillId="0" borderId="0" xfId="8" applyNumberFormat="1" applyFont="1"/>
    <xf numFmtId="170" fontId="23" fillId="0" borderId="0" xfId="8" applyNumberFormat="1" applyFont="1"/>
    <xf numFmtId="0" fontId="16" fillId="0" borderId="0" xfId="8" applyAlignment="1">
      <alignment horizontal="left" indent="1"/>
    </xf>
    <xf numFmtId="0" fontId="34" fillId="0" borderId="0" xfId="9" applyFont="1"/>
    <xf numFmtId="41" fontId="34" fillId="0" borderId="0" xfId="9" applyNumberFormat="1" applyFont="1" applyBorder="1"/>
    <xf numFmtId="42" fontId="14" fillId="0" borderId="0" xfId="8" applyNumberFormat="1" applyFont="1"/>
    <xf numFmtId="0" fontId="16" fillId="0" borderId="0" xfId="7" applyAlignment="1">
      <alignment horizontal="left" vertical="center"/>
    </xf>
    <xf numFmtId="167" fontId="7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0" fontId="6" fillId="0" borderId="0" xfId="8" applyFont="1"/>
    <xf numFmtId="0" fontId="7" fillId="0" borderId="0" xfId="6" applyFont="1" applyBorder="1" applyAlignment="1">
      <alignment horizontal="center"/>
    </xf>
    <xf numFmtId="0" fontId="31" fillId="0" borderId="0" xfId="6" applyFont="1" applyAlignment="1">
      <alignment horizontal="centerContinuous"/>
    </xf>
    <xf numFmtId="0" fontId="31" fillId="0" borderId="0" xfId="8" applyFont="1" applyAlignment="1">
      <alignment horizontal="center"/>
    </xf>
    <xf numFmtId="0" fontId="6" fillId="0" borderId="0" xfId="6" applyFont="1" applyBorder="1" applyAlignment="1">
      <alignment horizontal="left"/>
    </xf>
    <xf numFmtId="0" fontId="6" fillId="0" borderId="0" xfId="8" applyFont="1" applyAlignment="1">
      <alignment horizontal="left"/>
    </xf>
    <xf numFmtId="41" fontId="40" fillId="0" borderId="0" xfId="7" applyNumberFormat="1" applyFont="1" applyFill="1"/>
    <xf numFmtId="42" fontId="38" fillId="0" borderId="0" xfId="8" applyNumberFormat="1" applyFont="1" applyAlignment="1">
      <alignment horizontal="left" vertical="center"/>
    </xf>
    <xf numFmtId="167" fontId="32" fillId="0" borderId="0" xfId="0" applyFont="1" applyAlignment="1">
      <alignment horizontal="centerContinuous"/>
    </xf>
    <xf numFmtId="0" fontId="6" fillId="0" borderId="0" xfId="8" applyFont="1" applyAlignment="1">
      <alignment horizontal="left" vertical="center" indent="1"/>
    </xf>
    <xf numFmtId="41" fontId="17" fillId="0" borderId="0" xfId="8" applyNumberFormat="1" applyFont="1" applyFill="1"/>
    <xf numFmtId="41" fontId="23" fillId="0" borderId="0" xfId="8" applyNumberFormat="1" applyFont="1" applyFill="1"/>
    <xf numFmtId="42" fontId="39" fillId="0" borderId="0" xfId="8" applyNumberFormat="1" applyFont="1"/>
    <xf numFmtId="41" fontId="39" fillId="0" borderId="0" xfId="8" applyNumberFormat="1" applyFont="1"/>
    <xf numFmtId="42" fontId="41" fillId="0" borderId="0" xfId="8" applyNumberFormat="1" applyFont="1"/>
    <xf numFmtId="42" fontId="14" fillId="0" borderId="0" xfId="8" applyNumberFormat="1" applyFont="1" applyFill="1"/>
    <xf numFmtId="41" fontId="17" fillId="0" borderId="0" xfId="6" applyNumberFormat="1" applyFont="1" applyFill="1" applyBorder="1" applyAlignment="1">
      <alignment horizontal="center"/>
    </xf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167" fontId="0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9" fillId="0" borderId="0" xfId="0" applyFont="1" applyFill="1" applyBorder="1" applyAlignment="1"/>
    <xf numFmtId="0" fontId="11" fillId="0" borderId="0" xfId="10" applyFont="1" applyAlignment="1">
      <alignment horizontal="left" indent="1"/>
    </xf>
    <xf numFmtId="41" fontId="13" fillId="0" borderId="0" xfId="1" applyNumberFormat="1" applyFont="1" applyFill="1" applyBorder="1"/>
    <xf numFmtId="0" fontId="11" fillId="0" borderId="0" xfId="8" applyFont="1"/>
    <xf numFmtId="168" fontId="16" fillId="0" borderId="0" xfId="1" applyNumberFormat="1"/>
    <xf numFmtId="0" fontId="34" fillId="0" borderId="0" xfId="9" applyFont="1" applyBorder="1"/>
    <xf numFmtId="0" fontId="13" fillId="0" borderId="0" xfId="9" applyFont="1" applyFill="1" applyBorder="1" applyAlignment="1">
      <alignment horizontal="center"/>
    </xf>
    <xf numFmtId="41" fontId="13" fillId="0" borderId="0" xfId="9" applyNumberFormat="1" applyFont="1" applyFill="1" applyBorder="1"/>
    <xf numFmtId="41" fontId="35" fillId="0" borderId="0" xfId="9" applyNumberFormat="1" applyFont="1" applyFill="1" applyBorder="1" applyAlignment="1">
      <alignment vertical="center"/>
    </xf>
    <xf numFmtId="0" fontId="34" fillId="0" borderId="0" xfId="9" applyFont="1" applyFill="1" applyBorder="1"/>
    <xf numFmtId="41" fontId="34" fillId="0" borderId="0" xfId="9" applyNumberFormat="1" applyFont="1" applyFill="1" applyBorder="1"/>
    <xf numFmtId="0" fontId="16" fillId="0" borderId="0" xfId="9" applyFill="1" applyBorder="1"/>
    <xf numFmtId="0" fontId="11" fillId="0" borderId="0" xfId="9" applyFont="1" applyFill="1" applyBorder="1" applyAlignment="1">
      <alignment horizontal="left"/>
    </xf>
    <xf numFmtId="0" fontId="11" fillId="0" borderId="0" xfId="9" applyFont="1" applyFill="1" applyBorder="1"/>
    <xf numFmtId="41" fontId="11" fillId="0" borderId="0" xfId="9" applyNumberFormat="1" applyFont="1" applyFill="1" applyBorder="1"/>
    <xf numFmtId="0" fontId="11" fillId="0" borderId="0" xfId="9" applyFont="1" applyFill="1" applyBorder="1" applyAlignment="1">
      <alignment horizontal="center"/>
    </xf>
    <xf numFmtId="37" fontId="11" fillId="0" borderId="0" xfId="9" applyNumberFormat="1" applyFont="1" applyFill="1" applyBorder="1"/>
    <xf numFmtId="41" fontId="34" fillId="0" borderId="0" xfId="1" applyNumberFormat="1" applyFont="1" applyFill="1" applyBorder="1"/>
    <xf numFmtId="41" fontId="34" fillId="0" borderId="0" xfId="1" applyNumberFormat="1" applyFont="1" applyBorder="1"/>
    <xf numFmtId="0" fontId="28" fillId="0" borderId="0" xfId="9" applyFont="1" applyAlignment="1">
      <alignment horizontal="left"/>
    </xf>
    <xf numFmtId="0" fontId="11" fillId="0" borderId="0" xfId="9" applyFont="1" applyAlignment="1">
      <alignment horizontal="right"/>
    </xf>
    <xf numFmtId="167" fontId="0" fillId="0" borderId="0" xfId="0" applyFont="1" applyFill="1" applyBorder="1" applyAlignment="1">
      <alignment horizontal="center"/>
    </xf>
    <xf numFmtId="167" fontId="0" fillId="0" borderId="0" xfId="0" applyFont="1" applyFill="1" applyBorder="1" applyAlignment="1">
      <alignment horizontal="left"/>
    </xf>
    <xf numFmtId="167" fontId="9" fillId="0" borderId="0" xfId="0" applyFont="1" applyFill="1" applyAlignment="1"/>
    <xf numFmtId="167" fontId="11" fillId="0" borderId="0" xfId="0" applyFont="1" applyFill="1"/>
    <xf numFmtId="167" fontId="26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67" fontId="0" fillId="0" borderId="0" xfId="0" applyFont="1" applyFill="1" applyAlignment="1">
      <alignment horizontal="center"/>
    </xf>
    <xf numFmtId="44" fontId="26" fillId="0" borderId="0" xfId="0" applyNumberFormat="1" applyFont="1" applyFill="1" applyAlignment="1"/>
    <xf numFmtId="167" fontId="0" fillId="0" borderId="0" xfId="0" applyFill="1" applyAlignment="1">
      <alignment horizontal="right"/>
    </xf>
    <xf numFmtId="44" fontId="0" fillId="0" borderId="0" xfId="0" applyNumberFormat="1" applyFont="1" applyFill="1" applyAlignment="1"/>
    <xf numFmtId="44" fontId="0" fillId="0" borderId="0" xfId="3" applyFont="1" applyFill="1"/>
    <xf numFmtId="0" fontId="16" fillId="0" borderId="0" xfId="8" applyFill="1"/>
    <xf numFmtId="0" fontId="0" fillId="0" borderId="0" xfId="0" applyNumberFormat="1" applyFill="1"/>
    <xf numFmtId="4" fontId="0" fillId="0" borderId="0" xfId="0" applyNumberFormat="1" applyFill="1"/>
    <xf numFmtId="167" fontId="0" fillId="0" borderId="0" xfId="0" applyFont="1" applyFill="1" applyAlignment="1">
      <alignment horizontal="left"/>
    </xf>
    <xf numFmtId="44" fontId="30" fillId="0" borderId="0" xfId="0" applyNumberFormat="1" applyFont="1" applyFill="1" applyAlignment="1"/>
    <xf numFmtId="167" fontId="26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4" fontId="0" fillId="0" borderId="0" xfId="0" applyNumberFormat="1" applyFill="1" applyBorder="1" applyAlignment="1"/>
    <xf numFmtId="167" fontId="0" fillId="0" borderId="0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44" fontId="26" fillId="0" borderId="0" xfId="3" applyFont="1" applyFill="1" applyBorder="1"/>
    <xf numFmtId="44" fontId="26" fillId="0" borderId="0" xfId="0" applyNumberFormat="1" applyFont="1" applyFill="1" applyBorder="1" applyAlignment="1"/>
    <xf numFmtId="44" fontId="30" fillId="0" borderId="0" xfId="0" applyNumberFormat="1" applyFont="1" applyFill="1" applyBorder="1" applyAlignment="1"/>
    <xf numFmtId="44" fontId="0" fillId="0" borderId="0" xfId="0" applyNumberFormat="1" applyFont="1" applyFill="1" applyBorder="1" applyAlignment="1"/>
    <xf numFmtId="4" fontId="0" fillId="0" borderId="0" xfId="0" applyNumberFormat="1" applyFill="1" applyBorder="1"/>
    <xf numFmtId="167" fontId="11" fillId="0" borderId="0" xfId="0" applyFont="1" applyAlignment="1">
      <alignment horizontal="right"/>
    </xf>
    <xf numFmtId="43" fontId="16" fillId="0" borderId="0" xfId="1"/>
    <xf numFmtId="37" fontId="17" fillId="0" borderId="0" xfId="0" applyNumberFormat="1" applyFont="1" applyFill="1" applyBorder="1"/>
    <xf numFmtId="37" fontId="97" fillId="0" borderId="0" xfId="0" applyNumberFormat="1" applyFont="1" applyFill="1" applyBorder="1"/>
    <xf numFmtId="42" fontId="39" fillId="0" borderId="5" xfId="8" applyNumberFormat="1" applyFont="1" applyBorder="1"/>
    <xf numFmtId="43" fontId="16" fillId="0" borderId="0" xfId="8" applyNumberFormat="1"/>
    <xf numFmtId="0" fontId="11" fillId="0" borderId="0" xfId="7" applyFont="1"/>
    <xf numFmtId="0" fontId="16" fillId="0" borderId="0" xfId="1" applyNumberFormat="1"/>
    <xf numFmtId="43" fontId="16" fillId="0" borderId="0" xfId="7" applyNumberFormat="1"/>
    <xf numFmtId="43" fontId="13" fillId="0" borderId="0" xfId="1" applyFont="1"/>
    <xf numFmtId="0" fontId="11" fillId="0" borderId="0" xfId="9" applyFont="1" applyAlignment="1">
      <alignment horizontal="center"/>
    </xf>
    <xf numFmtId="0" fontId="21" fillId="0" borderId="0" xfId="9" applyFont="1" applyBorder="1" applyAlignment="1">
      <alignment horizontal="center"/>
    </xf>
    <xf numFmtId="43" fontId="21" fillId="0" borderId="0" xfId="9" applyNumberFormat="1" applyFont="1" applyAlignment="1">
      <alignment horizontal="center"/>
    </xf>
    <xf numFmtId="0" fontId="21" fillId="0" borderId="0" xfId="9" applyFont="1" applyBorder="1"/>
    <xf numFmtId="41" fontId="11" fillId="0" borderId="0" xfId="9" applyNumberFormat="1" applyFont="1" applyBorder="1"/>
    <xf numFmtId="41" fontId="14" fillId="0" borderId="0" xfId="9" applyNumberFormat="1" applyFont="1" applyFill="1" applyBorder="1" applyAlignment="1">
      <alignment vertical="center"/>
    </xf>
    <xf numFmtId="42" fontId="16" fillId="0" borderId="0" xfId="8" applyNumberFormat="1"/>
    <xf numFmtId="41" fontId="16" fillId="0" borderId="0" xfId="8" applyNumberFormat="1"/>
    <xf numFmtId="168" fontId="16" fillId="0" borderId="0" xfId="8" applyNumberFormat="1"/>
    <xf numFmtId="168" fontId="17" fillId="0" borderId="0" xfId="1" applyNumberFormat="1" applyFont="1" applyFill="1"/>
    <xf numFmtId="0" fontId="11" fillId="0" borderId="0" xfId="10" applyFont="1" applyAlignment="1">
      <alignment horizontal="right" indent="1"/>
    </xf>
    <xf numFmtId="0" fontId="3" fillId="0" borderId="0" xfId="326"/>
    <xf numFmtId="0" fontId="3" fillId="0" borderId="0" xfId="326" applyAlignment="1">
      <alignment horizontal="right"/>
    </xf>
    <xf numFmtId="43" fontId="0" fillId="0" borderId="0" xfId="327" applyFont="1"/>
    <xf numFmtId="0" fontId="15" fillId="0" borderId="0" xfId="326" applyFont="1" applyFill="1" applyBorder="1" applyAlignment="1">
      <alignment horizontal="center"/>
    </xf>
    <xf numFmtId="43" fontId="99" fillId="0" borderId="0" xfId="327" applyFont="1" applyBorder="1"/>
    <xf numFmtId="43" fontId="3" fillId="0" borderId="0" xfId="326" applyNumberFormat="1"/>
    <xf numFmtId="43" fontId="99" fillId="0" borderId="0" xfId="327" applyFont="1" applyFill="1" applyBorder="1"/>
    <xf numFmtId="43" fontId="3" fillId="0" borderId="0" xfId="327" applyFont="1"/>
    <xf numFmtId="0" fontId="3" fillId="0" borderId="0" xfId="326" applyAlignment="1">
      <alignment horizontal="left" indent="1"/>
    </xf>
    <xf numFmtId="168" fontId="99" fillId="0" borderId="0" xfId="96" applyNumberFormat="1" applyFont="1" applyFill="1" applyBorder="1"/>
    <xf numFmtId="37" fontId="99" fillId="0" borderId="0" xfId="326" applyNumberFormat="1" applyFont="1" applyFill="1" applyBorder="1"/>
    <xf numFmtId="168" fontId="100" fillId="0" borderId="0" xfId="96" applyNumberFormat="1" applyFont="1" applyFill="1" applyBorder="1"/>
    <xf numFmtId="37" fontId="99" fillId="0" borderId="0" xfId="326" applyNumberFormat="1" applyFont="1" applyBorder="1"/>
    <xf numFmtId="43" fontId="11" fillId="0" borderId="0" xfId="327" applyFont="1"/>
    <xf numFmtId="43" fontId="11" fillId="0" borderId="5" xfId="327" applyFont="1" applyBorder="1" applyAlignment="1">
      <alignment horizontal="center" wrapText="1"/>
    </xf>
    <xf numFmtId="0" fontId="99" fillId="0" borderId="5" xfId="326" applyFont="1" applyBorder="1" applyAlignment="1">
      <alignment wrapText="1"/>
    </xf>
    <xf numFmtId="0" fontId="99" fillId="0" borderId="5" xfId="326" applyFont="1" applyBorder="1" applyAlignment="1">
      <alignment vertical="center" wrapText="1"/>
    </xf>
    <xf numFmtId="43" fontId="99" fillId="0" borderId="0" xfId="326" applyNumberFormat="1" applyFont="1"/>
    <xf numFmtId="43" fontId="100" fillId="0" borderId="0" xfId="327" applyFont="1"/>
    <xf numFmtId="43" fontId="100" fillId="0" borderId="0" xfId="326" applyNumberFormat="1" applyFont="1"/>
    <xf numFmtId="43" fontId="99" fillId="0" borderId="0" xfId="327" applyFont="1"/>
    <xf numFmtId="0" fontId="99" fillId="0" borderId="0" xfId="326" applyFont="1"/>
    <xf numFmtId="0" fontId="11" fillId="0" borderId="0" xfId="9" applyFont="1" applyAlignment="1">
      <alignment horizontal="center"/>
    </xf>
    <xf numFmtId="42" fontId="39" fillId="0" borderId="2" xfId="8" applyNumberFormat="1" applyFont="1" applyBorder="1"/>
    <xf numFmtId="41" fontId="13" fillId="0" borderId="0" xfId="9" applyNumberFormat="1" applyFont="1" applyBorder="1"/>
    <xf numFmtId="168" fontId="16" fillId="0" borderId="0" xfId="9" applyNumberFormat="1"/>
    <xf numFmtId="168" fontId="13" fillId="0" borderId="0" xfId="9" applyNumberFormat="1" applyFont="1"/>
    <xf numFmtId="0" fontId="11" fillId="0" borderId="0" xfId="9" applyFont="1" applyBorder="1"/>
    <xf numFmtId="168" fontId="34" fillId="0" borderId="0" xfId="9" applyNumberFormat="1" applyFont="1" applyBorder="1"/>
    <xf numFmtId="41" fontId="104" fillId="0" borderId="0" xfId="9" applyNumberFormat="1" applyFont="1" applyFill="1" applyBorder="1" applyAlignment="1">
      <alignment vertical="center"/>
    </xf>
    <xf numFmtId="168" fontId="13" fillId="0" borderId="0" xfId="9" applyNumberFormat="1" applyFont="1" applyBorder="1"/>
    <xf numFmtId="168" fontId="34" fillId="0" borderId="2" xfId="9" applyNumberFormat="1" applyFont="1" applyBorder="1"/>
    <xf numFmtId="0" fontId="21" fillId="0" borderId="0" xfId="9" applyFont="1" applyAlignment="1">
      <alignment horizontal="center" vertical="center"/>
    </xf>
    <xf numFmtId="0" fontId="11" fillId="0" borderId="0" xfId="10" applyFont="1"/>
    <xf numFmtId="41" fontId="16" fillId="0" borderId="0" xfId="10" applyNumberFormat="1"/>
    <xf numFmtId="0" fontId="11" fillId="0" borderId="0" xfId="10" applyFont="1" applyAlignment="1">
      <alignment horizontal="right"/>
    </xf>
    <xf numFmtId="49" fontId="0" fillId="0" borderId="0" xfId="0" applyNumberFormat="1" applyAlignment="1"/>
    <xf numFmtId="167" fontId="106" fillId="0" borderId="0" xfId="0" applyFont="1" applyAlignment="1">
      <alignment horizontal="center"/>
    </xf>
    <xf numFmtId="165" fontId="107" fillId="0" borderId="0" xfId="0" applyNumberFormat="1" applyFont="1" applyAlignment="1"/>
    <xf numFmtId="165" fontId="0" fillId="0" borderId="0" xfId="0" applyNumberFormat="1" applyAlignment="1"/>
    <xf numFmtId="165" fontId="107" fillId="0" borderId="5" xfId="0" applyNumberFormat="1" applyFont="1" applyBorder="1" applyAlignment="1"/>
    <xf numFmtId="165" fontId="0" fillId="0" borderId="5" xfId="0" applyNumberFormat="1" applyFont="1" applyBorder="1" applyAlignment="1"/>
    <xf numFmtId="165" fontId="0" fillId="0" borderId="5" xfId="0" applyNumberFormat="1" applyBorder="1" applyAlignment="1"/>
    <xf numFmtId="167" fontId="106" fillId="0" borderId="0" xfId="0" applyFont="1" applyAlignment="1">
      <alignment horizontal="center" wrapText="1"/>
    </xf>
    <xf numFmtId="166" fontId="11" fillId="0" borderId="0" xfId="11" applyNumberFormat="1" applyFont="1"/>
    <xf numFmtId="43" fontId="13" fillId="0" borderId="0" xfId="6" applyNumberFormat="1" applyFont="1" applyBorder="1" applyAlignment="1">
      <alignment horizontal="center"/>
    </xf>
    <xf numFmtId="0" fontId="6" fillId="0" borderId="0" xfId="6" applyFont="1" applyBorder="1" applyAlignment="1">
      <alignment horizontal="left" wrapText="1"/>
    </xf>
    <xf numFmtId="39" fontId="99" fillId="0" borderId="0" xfId="326" applyNumberFormat="1" applyFont="1" applyBorder="1"/>
    <xf numFmtId="42" fontId="6" fillId="0" borderId="5" xfId="8" applyNumberFormat="1" applyFont="1" applyBorder="1"/>
    <xf numFmtId="167" fontId="0" fillId="0" borderId="0" xfId="0" applyAlignment="1">
      <alignment horizontal="right"/>
    </xf>
    <xf numFmtId="0" fontId="108" fillId="0" borderId="0" xfId="6" applyFont="1" applyBorder="1" applyAlignment="1">
      <alignment horizontal="left"/>
    </xf>
    <xf numFmtId="0" fontId="108" fillId="0" borderId="0" xfId="6" applyFont="1" applyFill="1" applyBorder="1" applyAlignment="1">
      <alignment horizontal="left"/>
    </xf>
    <xf numFmtId="0" fontId="1" fillId="0" borderId="0" xfId="326" applyFont="1" applyAlignment="1">
      <alignment horizontal="right"/>
    </xf>
    <xf numFmtId="0" fontId="11" fillId="0" borderId="0" xfId="10" applyFont="1" applyAlignment="1">
      <alignment wrapText="1"/>
    </xf>
    <xf numFmtId="0" fontId="11" fillId="0" borderId="0" xfId="10" applyFont="1" applyAlignment="1">
      <alignment horizontal="right" wrapText="1" indent="1"/>
    </xf>
    <xf numFmtId="41" fontId="11" fillId="0" borderId="0" xfId="10" applyNumberFormat="1" applyFont="1"/>
    <xf numFmtId="43" fontId="11" fillId="0" borderId="0" xfId="1" applyFont="1"/>
    <xf numFmtId="0" fontId="11" fillId="0" borderId="0" xfId="9" applyFont="1" applyAlignment="1">
      <alignment horizontal="center"/>
    </xf>
    <xf numFmtId="10" fontId="17" fillId="0" borderId="0" xfId="11" applyNumberFormat="1" applyFont="1" applyFill="1" applyBorder="1"/>
    <xf numFmtId="10" fontId="97" fillId="0" borderId="0" xfId="11" applyNumberFormat="1" applyFont="1" applyFill="1" applyBorder="1"/>
    <xf numFmtId="10" fontId="109" fillId="0" borderId="0" xfId="11" applyNumberFormat="1" applyFont="1" applyFill="1" applyBorder="1"/>
    <xf numFmtId="0" fontId="110" fillId="0" borderId="0" xfId="9" applyFont="1" applyAlignment="1">
      <alignment horizontal="right"/>
    </xf>
    <xf numFmtId="42" fontId="39" fillId="0" borderId="0" xfId="8" applyNumberFormat="1" applyFont="1" applyBorder="1"/>
    <xf numFmtId="42" fontId="6" fillId="0" borderId="0" xfId="8" applyNumberFormat="1" applyFont="1"/>
    <xf numFmtId="42" fontId="40" fillId="0" borderId="0" xfId="8" applyNumberFormat="1" applyFont="1" applyBorder="1"/>
    <xf numFmtId="168" fontId="17" fillId="0" borderId="0" xfId="1" applyNumberFormat="1" applyFont="1"/>
    <xf numFmtId="0" fontId="11" fillId="0" borderId="0" xfId="10" applyFont="1" applyAlignment="1">
      <alignment horizontal="left" wrapText="1" indent="1"/>
    </xf>
    <xf numFmtId="0" fontId="11" fillId="0" borderId="0" xfId="10" applyFont="1" applyAlignment="1">
      <alignment horizontal="left" vertical="center" wrapText="1" indent="2"/>
    </xf>
    <xf numFmtId="0" fontId="6" fillId="0" borderId="0" xfId="8" applyFont="1" applyAlignment="1">
      <alignment horizontal="left" vertical="center" wrapText="1" indent="1"/>
    </xf>
    <xf numFmtId="167" fontId="106" fillId="0" borderId="0" xfId="0" applyFont="1" applyAlignment="1"/>
    <xf numFmtId="0" fontId="98" fillId="0" borderId="0" xfId="326" applyFont="1" applyAlignment="1">
      <alignment horizontal="center"/>
    </xf>
    <xf numFmtId="0" fontId="3" fillId="0" borderId="0" xfId="326" applyAlignment="1">
      <alignment horizontal="center"/>
    </xf>
    <xf numFmtId="43" fontId="15" fillId="3" borderId="0" xfId="327" applyFont="1" applyFill="1" applyBorder="1" applyAlignment="1">
      <alignment horizontal="center"/>
    </xf>
    <xf numFmtId="0" fontId="103" fillId="3" borderId="0" xfId="326" applyFont="1" applyFill="1" applyBorder="1" applyAlignment="1">
      <alignment horizontal="center"/>
    </xf>
    <xf numFmtId="0" fontId="11" fillId="0" borderId="0" xfId="9" applyFont="1" applyAlignment="1">
      <alignment horizontal="center"/>
    </xf>
    <xf numFmtId="0" fontId="11" fillId="0" borderId="0" xfId="8" applyFont="1" applyAlignment="1">
      <alignment wrapText="1"/>
    </xf>
    <xf numFmtId="0" fontId="16" fillId="0" borderId="0" xfId="8" applyAlignment="1">
      <alignment wrapText="1"/>
    </xf>
    <xf numFmtId="167" fontId="0" fillId="0" borderId="0" xfId="0" applyAlignment="1">
      <alignment wrapText="1"/>
    </xf>
  </cellXfs>
  <cellStyles count="334">
    <cellStyle name="¢ Currency [1]" xfId="25"/>
    <cellStyle name="¢ Currency [2]" xfId="26"/>
    <cellStyle name="¢ Currency [3]" xfId="27"/>
    <cellStyle name="£ Currency [0]" xfId="28"/>
    <cellStyle name="£ Currency [1]" xfId="29"/>
    <cellStyle name="£ Currency [2]" xfId="30"/>
    <cellStyle name="=C:\WINNT35\SYSTEM32\COMMAND.COM" xfId="24"/>
    <cellStyle name="Basic" xfId="31"/>
    <cellStyle name="black" xfId="32"/>
    <cellStyle name="blu" xfId="33"/>
    <cellStyle name="bot" xfId="34"/>
    <cellStyle name="Bullet" xfId="35"/>
    <cellStyle name="Bullet [0]" xfId="36"/>
    <cellStyle name="Bullet [2]" xfId="37"/>
    <cellStyle name="Bullet [4]" xfId="38"/>
    <cellStyle name="c" xfId="39"/>
    <cellStyle name="c," xfId="40"/>
    <cellStyle name="c_HardInc " xfId="41"/>
    <cellStyle name="c_HardInc _ITC Great Plains Formula 1-12-09a" xfId="42"/>
    <cellStyle name="C00A" xfId="43"/>
    <cellStyle name="C00B" xfId="44"/>
    <cellStyle name="C00L" xfId="45"/>
    <cellStyle name="C01A" xfId="46"/>
    <cellStyle name="C01B" xfId="47"/>
    <cellStyle name="C01H" xfId="48"/>
    <cellStyle name="C01L" xfId="49"/>
    <cellStyle name="C02A" xfId="50"/>
    <cellStyle name="C02B" xfId="51"/>
    <cellStyle name="C02H" xfId="52"/>
    <cellStyle name="C02L" xfId="53"/>
    <cellStyle name="C03A" xfId="54"/>
    <cellStyle name="C03B" xfId="55"/>
    <cellStyle name="C03H" xfId="56"/>
    <cellStyle name="C03L" xfId="57"/>
    <cellStyle name="C04A" xfId="58"/>
    <cellStyle name="C04B" xfId="59"/>
    <cellStyle name="C04H" xfId="60"/>
    <cellStyle name="C04L" xfId="61"/>
    <cellStyle name="C05A" xfId="62"/>
    <cellStyle name="C05B" xfId="63"/>
    <cellStyle name="C05H" xfId="64"/>
    <cellStyle name="C05L" xfId="65"/>
    <cellStyle name="C06A" xfId="66"/>
    <cellStyle name="C06B" xfId="67"/>
    <cellStyle name="C06H" xfId="68"/>
    <cellStyle name="C06L" xfId="69"/>
    <cellStyle name="C07A" xfId="70"/>
    <cellStyle name="C07B" xfId="71"/>
    <cellStyle name="C07H" xfId="72"/>
    <cellStyle name="C07L" xfId="73"/>
    <cellStyle name="c1" xfId="74"/>
    <cellStyle name="c1," xfId="75"/>
    <cellStyle name="c2" xfId="76"/>
    <cellStyle name="c2," xfId="77"/>
    <cellStyle name="c3" xfId="78"/>
    <cellStyle name="cas" xfId="79"/>
    <cellStyle name="Centered Heading" xfId="80"/>
    <cellStyle name="Comma" xfId="1" builtinId="3"/>
    <cellStyle name="Comma  - Style1" xfId="81"/>
    <cellStyle name="Comma  - Style2" xfId="82"/>
    <cellStyle name="Comma  - Style3" xfId="83"/>
    <cellStyle name="Comma  - Style4" xfId="84"/>
    <cellStyle name="Comma  - Style5" xfId="85"/>
    <cellStyle name="Comma  - Style6" xfId="86"/>
    <cellStyle name="Comma  - Style7" xfId="87"/>
    <cellStyle name="Comma  - Style8" xfId="88"/>
    <cellStyle name="Comma [1]" xfId="89"/>
    <cellStyle name="Comma [2]" xfId="90"/>
    <cellStyle name="Comma [3]" xfId="91"/>
    <cellStyle name="Comma 0.0" xfId="92"/>
    <cellStyle name="Comma 0.00" xfId="93"/>
    <cellStyle name="Comma 0.000" xfId="94"/>
    <cellStyle name="Comma 0.0000" xfId="95"/>
    <cellStyle name="Comma 2" xfId="2"/>
    <cellStyle name="Comma 2 2" xfId="96"/>
    <cellStyle name="Comma 3" xfId="14"/>
    <cellStyle name="Comma 3 2" xfId="97"/>
    <cellStyle name="Comma 4" xfId="15"/>
    <cellStyle name="Comma 4 2" xfId="21"/>
    <cellStyle name="Comma 5" xfId="18"/>
    <cellStyle name="Comma 6" xfId="328"/>
    <cellStyle name="Comma 7" xfId="327"/>
    <cellStyle name="Comma 8" xfId="331"/>
    <cellStyle name="Comma Input" xfId="98"/>
    <cellStyle name="Comma0" xfId="99"/>
    <cellStyle name="Company Name" xfId="100"/>
    <cellStyle name="Currency" xfId="3" builtinId="4"/>
    <cellStyle name="Currency [1]" xfId="101"/>
    <cellStyle name="Currency [2]" xfId="102"/>
    <cellStyle name="Currency [3]" xfId="103"/>
    <cellStyle name="Currency 0.0" xfId="104"/>
    <cellStyle name="Currency 0.00" xfId="105"/>
    <cellStyle name="Currency 0.000" xfId="106"/>
    <cellStyle name="Currency 0.0000" xfId="107"/>
    <cellStyle name="Currency 2" xfId="13"/>
    <cellStyle name="Currency 2 2" xfId="108"/>
    <cellStyle name="Currency 3" xfId="19"/>
    <cellStyle name="Currency 3 2" xfId="109"/>
    <cellStyle name="Currency 4" xfId="23"/>
    <cellStyle name="Currency 5" xfId="333"/>
    <cellStyle name="Currency 6" xfId="332"/>
    <cellStyle name="Currency Input" xfId="110"/>
    <cellStyle name="Currency0" xfId="111"/>
    <cellStyle name="d" xfId="112"/>
    <cellStyle name="d," xfId="113"/>
    <cellStyle name="d1" xfId="114"/>
    <cellStyle name="d1," xfId="115"/>
    <cellStyle name="d2" xfId="116"/>
    <cellStyle name="d2," xfId="117"/>
    <cellStyle name="d3" xfId="118"/>
    <cellStyle name="Dash" xfId="119"/>
    <cellStyle name="Date" xfId="120"/>
    <cellStyle name="Date [Abbreviated]" xfId="121"/>
    <cellStyle name="Date [Long Europe]" xfId="122"/>
    <cellStyle name="Date [Long U.S.]" xfId="123"/>
    <cellStyle name="Date [Short Europe]" xfId="124"/>
    <cellStyle name="Date [Short U.S.]" xfId="125"/>
    <cellStyle name="Date_ITCM 2010 Template" xfId="126"/>
    <cellStyle name="Define$0" xfId="127"/>
    <cellStyle name="Define$1" xfId="128"/>
    <cellStyle name="Define$2" xfId="129"/>
    <cellStyle name="Define0" xfId="130"/>
    <cellStyle name="Define1" xfId="131"/>
    <cellStyle name="Define1x" xfId="132"/>
    <cellStyle name="Define2" xfId="133"/>
    <cellStyle name="Define2x" xfId="134"/>
    <cellStyle name="Dollar" xfId="135"/>
    <cellStyle name="e" xfId="136"/>
    <cellStyle name="e1" xfId="137"/>
    <cellStyle name="e2" xfId="138"/>
    <cellStyle name="Euro" xfId="139"/>
    <cellStyle name="Fixed" xfId="140"/>
    <cellStyle name="FOOTER - Style1" xfId="141"/>
    <cellStyle name="g" xfId="142"/>
    <cellStyle name="general" xfId="143"/>
    <cellStyle name="General [C]" xfId="144"/>
    <cellStyle name="General [R]" xfId="145"/>
    <cellStyle name="Green" xfId="146"/>
    <cellStyle name="grey" xfId="147"/>
    <cellStyle name="Header1" xfId="148"/>
    <cellStyle name="Header2" xfId="149"/>
    <cellStyle name="Heading" xfId="150"/>
    <cellStyle name="Heading No Underline" xfId="151"/>
    <cellStyle name="Heading With Underline" xfId="152"/>
    <cellStyle name="Heading1" xfId="153"/>
    <cellStyle name="Heading2" xfId="154"/>
    <cellStyle name="Headline" xfId="155"/>
    <cellStyle name="Highlight" xfId="156"/>
    <cellStyle name="in" xfId="157"/>
    <cellStyle name="Indented [0]" xfId="158"/>
    <cellStyle name="Indented [2]" xfId="159"/>
    <cellStyle name="Indented [4]" xfId="160"/>
    <cellStyle name="Indented [6]" xfId="161"/>
    <cellStyle name="Input [yellow]" xfId="162"/>
    <cellStyle name="Input$0" xfId="163"/>
    <cellStyle name="Input$1" xfId="164"/>
    <cellStyle name="Input$2" xfId="165"/>
    <cellStyle name="Input0" xfId="166"/>
    <cellStyle name="Input1" xfId="167"/>
    <cellStyle name="Input1x" xfId="168"/>
    <cellStyle name="Input2" xfId="169"/>
    <cellStyle name="Input2x" xfId="170"/>
    <cellStyle name="lborder" xfId="171"/>
    <cellStyle name="LeftSubtitle" xfId="172"/>
    <cellStyle name="m" xfId="173"/>
    <cellStyle name="m1" xfId="174"/>
    <cellStyle name="m2" xfId="175"/>
    <cellStyle name="m3" xfId="176"/>
    <cellStyle name="Multiple" xfId="177"/>
    <cellStyle name="Negative" xfId="178"/>
    <cellStyle name="no dec" xfId="179"/>
    <cellStyle name="Normal" xfId="0" builtinId="0"/>
    <cellStyle name="Normal - Style1" xfId="180"/>
    <cellStyle name="Normal 2" xfId="4"/>
    <cellStyle name="Normal 3" xfId="5"/>
    <cellStyle name="Normal 3 2" xfId="181"/>
    <cellStyle name="Normal 3_ITC-Great Plains Heintz 6-24-08a" xfId="182"/>
    <cellStyle name="Normal 4" xfId="17"/>
    <cellStyle name="Normal 4 2" xfId="183"/>
    <cellStyle name="Normal 4_ITC-Great Plains Heintz 6-24-08a" xfId="184"/>
    <cellStyle name="Normal 5" xfId="16"/>
    <cellStyle name="Normal 6" xfId="22"/>
    <cellStyle name="Normal 7" xfId="326"/>
    <cellStyle name="Normal 8" xfId="330"/>
    <cellStyle name="Normal_2002 A to BK TLF Recon WVPA" xfId="6"/>
    <cellStyle name="Normal_Advertising expense query - 3.29.07" xfId="7"/>
    <cellStyle name="Normal_Cinergy Revenue Credits by Operating Company" xfId="8"/>
    <cellStyle name="Normal_FERC Functional M&amp;S All Cos" xfId="9"/>
    <cellStyle name="Normal_Support 2003 PSI Peak Demand excluding Joint Owners" xfId="10"/>
    <cellStyle name="Output1_Back" xfId="185"/>
    <cellStyle name="p" xfId="186"/>
    <cellStyle name="p_2010 Attachment O  GG_082709" xfId="187"/>
    <cellStyle name="p_2010 Attachment O Template Supporting Work Papers_ITC Midwest" xfId="188"/>
    <cellStyle name="p_2010 Attachment O Template Supporting Work Papers_ITCTransmission" xfId="189"/>
    <cellStyle name="p_2010 Attachment O Template Supporting Work Papers_METC" xfId="190"/>
    <cellStyle name="p_2Mod11" xfId="191"/>
    <cellStyle name="p_aavidmod11.xls Chart 1" xfId="192"/>
    <cellStyle name="p_aavidmod11.xls Chart 2" xfId="193"/>
    <cellStyle name="p_Attachment O &amp; GG" xfId="194"/>
    <cellStyle name="p_charts for capm" xfId="195"/>
    <cellStyle name="p_DCF" xfId="196"/>
    <cellStyle name="p_DCF_2Mod11" xfId="197"/>
    <cellStyle name="p_DCF_aavidmod11.xls Chart 1" xfId="198"/>
    <cellStyle name="p_DCF_aavidmod11.xls Chart 2" xfId="199"/>
    <cellStyle name="p_DCF_charts for capm" xfId="200"/>
    <cellStyle name="p_DCF_DCF5" xfId="201"/>
    <cellStyle name="p_DCF_Template2" xfId="202"/>
    <cellStyle name="p_DCF_Template2_1" xfId="203"/>
    <cellStyle name="p_DCF_VERA" xfId="204"/>
    <cellStyle name="p_DCF_VERA_1" xfId="205"/>
    <cellStyle name="p_DCF_VERA_1_Template2" xfId="206"/>
    <cellStyle name="p_DCF_VERA_aavidmod11.xls Chart 2" xfId="207"/>
    <cellStyle name="p_DCF_VERA_Model02" xfId="208"/>
    <cellStyle name="p_DCF_VERA_Template2" xfId="209"/>
    <cellStyle name="p_DCF_VERA_VERA" xfId="210"/>
    <cellStyle name="p_DCF_VERA_VERA_1" xfId="211"/>
    <cellStyle name="p_DCF_VERA_VERA_2" xfId="212"/>
    <cellStyle name="p_DCF_VERA_VERA_Template2" xfId="213"/>
    <cellStyle name="p_DCF5" xfId="214"/>
    <cellStyle name="p_ITC Great Plains Formula 1-12-09a" xfId="215"/>
    <cellStyle name="p_ITCM 2010 Template" xfId="216"/>
    <cellStyle name="p_ITCMW 2009 Rate" xfId="217"/>
    <cellStyle name="p_ITCMW 2010 Rate_083109" xfId="218"/>
    <cellStyle name="p_ITCOP 2010 Rate_083109" xfId="219"/>
    <cellStyle name="p_ITCT 2009 Rate" xfId="220"/>
    <cellStyle name="p_ITCT New 2010 Attachment O &amp; GG_111209NL" xfId="221"/>
    <cellStyle name="p_METC 2010 Rate_083109" xfId="222"/>
    <cellStyle name="p_Template2" xfId="223"/>
    <cellStyle name="p_Template2_1" xfId="224"/>
    <cellStyle name="p_VERA" xfId="225"/>
    <cellStyle name="p_VERA_1" xfId="226"/>
    <cellStyle name="p_VERA_1_Template2" xfId="227"/>
    <cellStyle name="p_VERA_aavidmod11.xls Chart 2" xfId="228"/>
    <cellStyle name="p_VERA_Model02" xfId="229"/>
    <cellStyle name="p_VERA_Template2" xfId="230"/>
    <cellStyle name="p_VERA_VERA" xfId="231"/>
    <cellStyle name="p_VERA_VERA_1" xfId="232"/>
    <cellStyle name="p_VERA_VERA_2" xfId="233"/>
    <cellStyle name="p_VERA_VERA_Template2" xfId="234"/>
    <cellStyle name="p1" xfId="235"/>
    <cellStyle name="p2" xfId="236"/>
    <cellStyle name="p3" xfId="237"/>
    <cellStyle name="Percent" xfId="11" builtinId="5"/>
    <cellStyle name="Percent %" xfId="238"/>
    <cellStyle name="Percent % Long Underline" xfId="239"/>
    <cellStyle name="Percent (0)" xfId="240"/>
    <cellStyle name="Percent [0]" xfId="241"/>
    <cellStyle name="Percent [1]" xfId="242"/>
    <cellStyle name="Percent [2]" xfId="243"/>
    <cellStyle name="Percent [3]" xfId="244"/>
    <cellStyle name="Percent 0.0%" xfId="245"/>
    <cellStyle name="Percent 0.0% Long Underline" xfId="246"/>
    <cellStyle name="Percent 0.00%" xfId="247"/>
    <cellStyle name="Percent 0.00% Long Underline" xfId="248"/>
    <cellStyle name="Percent 0.000%" xfId="249"/>
    <cellStyle name="Percent 0.000% Long Underline" xfId="250"/>
    <cellStyle name="Percent 0.0000%" xfId="251"/>
    <cellStyle name="Percent 0.0000% Long Underline" xfId="252"/>
    <cellStyle name="Percent 2" xfId="12"/>
    <cellStyle name="Percent 2 2" xfId="253"/>
    <cellStyle name="Percent 3" xfId="20"/>
    <cellStyle name="Percent 3 2" xfId="254"/>
    <cellStyle name="Percent 4" xfId="329"/>
    <cellStyle name="Percent Input" xfId="255"/>
    <cellStyle name="Percent0" xfId="256"/>
    <cellStyle name="Percent1" xfId="257"/>
    <cellStyle name="Percent2" xfId="258"/>
    <cellStyle name="PSChar" xfId="259"/>
    <cellStyle name="PSDate" xfId="260"/>
    <cellStyle name="PSDec" xfId="261"/>
    <cellStyle name="PSdesc" xfId="262"/>
    <cellStyle name="PSHeading" xfId="263"/>
    <cellStyle name="PSInt" xfId="264"/>
    <cellStyle name="PSSpacer" xfId="265"/>
    <cellStyle name="PStest" xfId="266"/>
    <cellStyle name="R00A" xfId="267"/>
    <cellStyle name="R00B" xfId="268"/>
    <cellStyle name="R00L" xfId="269"/>
    <cellStyle name="R01A" xfId="270"/>
    <cellStyle name="R01B" xfId="271"/>
    <cellStyle name="R01H" xfId="272"/>
    <cellStyle name="R01L" xfId="273"/>
    <cellStyle name="R02A" xfId="274"/>
    <cellStyle name="R02B" xfId="275"/>
    <cellStyle name="R02H" xfId="276"/>
    <cellStyle name="R02L" xfId="277"/>
    <cellStyle name="R03A" xfId="278"/>
    <cellStyle name="R03B" xfId="279"/>
    <cellStyle name="R03H" xfId="280"/>
    <cellStyle name="R03L" xfId="281"/>
    <cellStyle name="R04A" xfId="282"/>
    <cellStyle name="R04B" xfId="283"/>
    <cellStyle name="R04H" xfId="284"/>
    <cellStyle name="R04L" xfId="285"/>
    <cellStyle name="R05A" xfId="286"/>
    <cellStyle name="R05B" xfId="287"/>
    <cellStyle name="R05H" xfId="288"/>
    <cellStyle name="R05L" xfId="289"/>
    <cellStyle name="R06A" xfId="290"/>
    <cellStyle name="R06B" xfId="291"/>
    <cellStyle name="R06H" xfId="292"/>
    <cellStyle name="R06L" xfId="293"/>
    <cellStyle name="R07A" xfId="294"/>
    <cellStyle name="R07B" xfId="295"/>
    <cellStyle name="R07H" xfId="296"/>
    <cellStyle name="R07L" xfId="297"/>
    <cellStyle name="rborder" xfId="298"/>
    <cellStyle name="red" xfId="299"/>
    <cellStyle name="s_HardInc " xfId="300"/>
    <cellStyle name="s_HardInc _ITC Great Plains Formula 1-12-09a" xfId="301"/>
    <cellStyle name="scenario" xfId="302"/>
    <cellStyle name="Sheetmult" xfId="303"/>
    <cellStyle name="Shtmultx" xfId="304"/>
    <cellStyle name="Style 1" xfId="305"/>
    <cellStyle name="STYLE1" xfId="306"/>
    <cellStyle name="STYLE2" xfId="307"/>
    <cellStyle name="TableHeading" xfId="308"/>
    <cellStyle name="tb" xfId="309"/>
    <cellStyle name="Tickmark" xfId="310"/>
    <cellStyle name="Title1" xfId="311"/>
    <cellStyle name="top" xfId="312"/>
    <cellStyle name="w" xfId="313"/>
    <cellStyle name="XComma" xfId="314"/>
    <cellStyle name="XComma 0.0" xfId="315"/>
    <cellStyle name="XComma 0.00" xfId="316"/>
    <cellStyle name="XComma 0.000" xfId="317"/>
    <cellStyle name="XCurrency" xfId="318"/>
    <cellStyle name="XCurrency 0.0" xfId="319"/>
    <cellStyle name="XCurrency 0.00" xfId="320"/>
    <cellStyle name="XCurrency 0.000" xfId="321"/>
    <cellStyle name="yra" xfId="322"/>
    <cellStyle name="yrActual" xfId="323"/>
    <cellStyle name="yre" xfId="324"/>
    <cellStyle name="yrExpect" xfId="325"/>
  </cellStyles>
  <dxfs count="0"/>
  <tableStyles count="0" defaultTableStyle="TableStyleMedium9" defaultPivotStyle="PivotStyleLight16"/>
  <colors>
    <mruColors>
      <color rgb="FFFFFF99"/>
      <color rgb="FFFFFF66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cyfile1\rate\Formula%20Rate\2008\Logansport\2008\Logansport\BL_LOGAN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macros"/>
      <sheetName val="input_data"/>
      <sheetName val="reserve_info"/>
      <sheetName val="alloc"/>
      <sheetName val="Prop_Trackers"/>
      <sheetName val="trackers"/>
      <sheetName val="inc_pres"/>
      <sheetName val="inc_prop"/>
      <sheetName val="ocd"/>
      <sheetName val="revDed"/>
      <sheetName val="dit_itc"/>
      <sheetName val="taxes"/>
      <sheetName val="SIT"/>
      <sheetName val="FIT"/>
      <sheetName val="NOI_CLASSIFY"/>
      <sheetName val="NOI_FOOTNOTE"/>
      <sheetName val="ratedesign"/>
      <sheetName val="Ratedesign_wRiders"/>
      <sheetName val="Phase_1"/>
      <sheetName val="Phase_2"/>
      <sheetName val="Phase_3"/>
      <sheetName val="ratedesign_Ph1"/>
      <sheetName val="ratedesign_ph2"/>
      <sheetName val="ratedesign_Ph3"/>
    </sheetNames>
    <sheetDataSet>
      <sheetData sheetId="0" refreshError="1"/>
      <sheetData sheetId="1">
        <row r="38">
          <cell r="B38" t="str">
            <v>SETTLEMENT</v>
          </cell>
        </row>
      </sheetData>
      <sheetData sheetId="2">
        <row r="12">
          <cell r="B12" t="str">
            <v xml:space="preserve">September 30, 2002  </v>
          </cell>
        </row>
      </sheetData>
      <sheetData sheetId="3" refreshError="1"/>
      <sheetData sheetId="4">
        <row r="11">
          <cell r="B11" t="str">
            <v>INPUT</v>
          </cell>
          <cell r="D11">
            <v>1</v>
          </cell>
          <cell r="F11">
            <v>0</v>
          </cell>
          <cell r="H11">
            <v>1</v>
          </cell>
          <cell r="J11">
            <v>0</v>
          </cell>
          <cell r="L11">
            <v>0</v>
          </cell>
          <cell r="N11">
            <v>1</v>
          </cell>
          <cell r="O11">
            <v>1</v>
          </cell>
        </row>
        <row r="12">
          <cell r="B12" t="str">
            <v>PROD_D</v>
          </cell>
          <cell r="D12">
            <v>1</v>
          </cell>
          <cell r="F12">
            <v>0</v>
          </cell>
          <cell r="H12">
            <v>1</v>
          </cell>
          <cell r="J12">
            <v>0</v>
          </cell>
          <cell r="L12">
            <v>0</v>
          </cell>
          <cell r="N12">
            <v>1</v>
          </cell>
          <cell r="O12">
            <v>1</v>
          </cell>
        </row>
        <row r="14">
          <cell r="B14" t="str">
            <v>INPUT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1</v>
          </cell>
          <cell r="N14">
            <v>1</v>
          </cell>
          <cell r="O14">
            <v>1</v>
          </cell>
        </row>
        <row r="15">
          <cell r="B15" t="str">
            <v>PROD_E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1</v>
          </cell>
          <cell r="N15">
            <v>1</v>
          </cell>
          <cell r="O15">
            <v>1</v>
          </cell>
        </row>
        <row r="17">
          <cell r="B17" t="str">
            <v>INPUT</v>
          </cell>
          <cell r="D17">
            <v>0</v>
          </cell>
          <cell r="F17">
            <v>1</v>
          </cell>
          <cell r="H17">
            <v>1</v>
          </cell>
          <cell r="J17">
            <v>0</v>
          </cell>
          <cell r="L17">
            <v>0</v>
          </cell>
          <cell r="N17">
            <v>1</v>
          </cell>
          <cell r="O17">
            <v>1</v>
          </cell>
        </row>
        <row r="18">
          <cell r="B18" t="str">
            <v>TRAN</v>
          </cell>
          <cell r="D18">
            <v>0</v>
          </cell>
          <cell r="F18">
            <v>1</v>
          </cell>
          <cell r="H18">
            <v>1</v>
          </cell>
          <cell r="J18">
            <v>0</v>
          </cell>
          <cell r="L18">
            <v>0</v>
          </cell>
          <cell r="N18">
            <v>1</v>
          </cell>
          <cell r="O18">
            <v>1</v>
          </cell>
        </row>
        <row r="20">
          <cell r="B20" t="str">
            <v>INPUT</v>
          </cell>
          <cell r="D20">
            <v>0</v>
          </cell>
          <cell r="F20">
            <v>0</v>
          </cell>
          <cell r="H20">
            <v>0</v>
          </cell>
          <cell r="J20">
            <v>1</v>
          </cell>
          <cell r="L20">
            <v>0</v>
          </cell>
          <cell r="N20">
            <v>1</v>
          </cell>
          <cell r="O20">
            <v>1</v>
          </cell>
        </row>
        <row r="21">
          <cell r="B21" t="str">
            <v>LOCAL_FAC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1</v>
          </cell>
          <cell r="O21">
            <v>1</v>
          </cell>
        </row>
        <row r="24">
          <cell r="D24">
            <v>18127</v>
          </cell>
          <cell r="F24">
            <v>2042</v>
          </cell>
          <cell r="H24">
            <v>20169</v>
          </cell>
          <cell r="J24">
            <v>28</v>
          </cell>
          <cell r="L24">
            <v>770</v>
          </cell>
          <cell r="N24">
            <v>20967</v>
          </cell>
          <cell r="O24">
            <v>20967</v>
          </cell>
        </row>
        <row r="25">
          <cell r="B25" t="str">
            <v>OCD</v>
          </cell>
          <cell r="D25">
            <v>0.86454905400000004</v>
          </cell>
          <cell r="F25">
            <v>9.7391138000000002E-2</v>
          </cell>
          <cell r="H25">
            <v>0.96194019200000003</v>
          </cell>
          <cell r="J25">
            <v>1.3354319999999999E-3</v>
          </cell>
          <cell r="L25">
            <v>3.6724375999999975E-2</v>
          </cell>
          <cell r="N25">
            <v>1</v>
          </cell>
          <cell r="O25">
            <v>1</v>
          </cell>
        </row>
        <row r="27">
          <cell r="D27">
            <v>17873</v>
          </cell>
          <cell r="F27">
            <v>2016</v>
          </cell>
          <cell r="H27">
            <v>19889</v>
          </cell>
          <cell r="J27">
            <v>28</v>
          </cell>
          <cell r="L27">
            <v>139</v>
          </cell>
          <cell r="N27">
            <v>20056</v>
          </cell>
          <cell r="O27">
            <v>20056</v>
          </cell>
        </row>
        <row r="28">
          <cell r="B28" t="str">
            <v>EPIS</v>
          </cell>
          <cell r="D28">
            <v>0.89115476699999996</v>
          </cell>
          <cell r="F28">
            <v>0.100518548</v>
          </cell>
          <cell r="H28">
            <v>0.991673315</v>
          </cell>
          <cell r="J28">
            <v>1.3960909999999999E-3</v>
          </cell>
          <cell r="L28">
            <v>6.930594E-3</v>
          </cell>
          <cell r="N28">
            <v>1</v>
          </cell>
          <cell r="O28">
            <v>1</v>
          </cell>
        </row>
        <row r="30">
          <cell r="D30">
            <v>18127</v>
          </cell>
          <cell r="F30">
            <v>2042</v>
          </cell>
          <cell r="H30">
            <v>20169</v>
          </cell>
          <cell r="J30">
            <v>28</v>
          </cell>
          <cell r="L30">
            <v>658</v>
          </cell>
          <cell r="N30">
            <v>20855</v>
          </cell>
          <cell r="O30">
            <v>20855</v>
          </cell>
        </row>
        <row r="31">
          <cell r="B31" t="str">
            <v>ADJ_OCD</v>
          </cell>
          <cell r="D31">
            <v>0.86919204100000003</v>
          </cell>
          <cell r="F31">
            <v>9.7914168999999995E-2</v>
          </cell>
          <cell r="H31">
            <v>0.96710620999999997</v>
          </cell>
          <cell r="J31">
            <v>1.3426040000000001E-3</v>
          </cell>
          <cell r="L31">
            <v>3.1551186000000037E-2</v>
          </cell>
          <cell r="N31">
            <v>1</v>
          </cell>
          <cell r="O31">
            <v>1</v>
          </cell>
        </row>
        <row r="33">
          <cell r="D33">
            <v>16536</v>
          </cell>
          <cell r="F33">
            <v>0</v>
          </cell>
          <cell r="H33">
            <v>16536</v>
          </cell>
          <cell r="J33">
            <v>0</v>
          </cell>
          <cell r="L33">
            <v>0</v>
          </cell>
          <cell r="N33">
            <v>16536</v>
          </cell>
          <cell r="O33">
            <v>16536</v>
          </cell>
        </row>
        <row r="34">
          <cell r="B34" t="str">
            <v>PROD_x_G5</v>
          </cell>
          <cell r="D34">
            <v>1</v>
          </cell>
          <cell r="F34">
            <v>0</v>
          </cell>
          <cell r="H34">
            <v>1</v>
          </cell>
          <cell r="J34">
            <v>0</v>
          </cell>
          <cell r="L34">
            <v>0</v>
          </cell>
          <cell r="N34">
            <v>1</v>
          </cell>
          <cell r="O34">
            <v>1</v>
          </cell>
        </row>
        <row r="36">
          <cell r="D36">
            <v>688</v>
          </cell>
          <cell r="F36">
            <v>0</v>
          </cell>
          <cell r="H36">
            <v>688</v>
          </cell>
          <cell r="J36">
            <v>0</v>
          </cell>
          <cell r="L36">
            <v>0</v>
          </cell>
          <cell r="N36">
            <v>688</v>
          </cell>
          <cell r="O36">
            <v>688</v>
          </cell>
        </row>
        <row r="37">
          <cell r="B37" t="str">
            <v>PROD_G5</v>
          </cell>
          <cell r="D37">
            <v>1</v>
          </cell>
          <cell r="F37">
            <v>0</v>
          </cell>
          <cell r="H37">
            <v>1</v>
          </cell>
          <cell r="J37">
            <v>0</v>
          </cell>
          <cell r="L37">
            <v>0</v>
          </cell>
          <cell r="N37">
            <v>1</v>
          </cell>
          <cell r="O37">
            <v>1</v>
          </cell>
        </row>
        <row r="39">
          <cell r="D39">
            <v>17224</v>
          </cell>
          <cell r="F39">
            <v>0</v>
          </cell>
          <cell r="H39">
            <v>17224</v>
          </cell>
          <cell r="J39">
            <v>0</v>
          </cell>
          <cell r="L39">
            <v>0</v>
          </cell>
          <cell r="N39">
            <v>17224</v>
          </cell>
          <cell r="O39">
            <v>17224</v>
          </cell>
        </row>
        <row r="40">
          <cell r="B40" t="str">
            <v>PROD_PLT</v>
          </cell>
          <cell r="D40">
            <v>1</v>
          </cell>
          <cell r="F40">
            <v>0</v>
          </cell>
          <cell r="H40">
            <v>1</v>
          </cell>
          <cell r="J40">
            <v>0</v>
          </cell>
          <cell r="L40">
            <v>0</v>
          </cell>
          <cell r="N40">
            <v>1</v>
          </cell>
          <cell r="O40">
            <v>1</v>
          </cell>
        </row>
        <row r="42">
          <cell r="D42">
            <v>65</v>
          </cell>
          <cell r="F42">
            <v>1967</v>
          </cell>
          <cell r="H42">
            <v>2032</v>
          </cell>
          <cell r="J42">
            <v>0</v>
          </cell>
          <cell r="L42">
            <v>0</v>
          </cell>
          <cell r="N42">
            <v>2032</v>
          </cell>
          <cell r="O42">
            <v>2032</v>
          </cell>
        </row>
        <row r="43">
          <cell r="B43" t="str">
            <v>TRAN_X_G5</v>
          </cell>
          <cell r="D43">
            <v>3.1988189E-2</v>
          </cell>
          <cell r="F43">
            <v>0.968011811</v>
          </cell>
          <cell r="H43">
            <v>1</v>
          </cell>
          <cell r="J43">
            <v>0</v>
          </cell>
          <cell r="L43">
            <v>0</v>
          </cell>
          <cell r="N43">
            <v>1</v>
          </cell>
          <cell r="O43">
            <v>1</v>
          </cell>
        </row>
        <row r="45">
          <cell r="D45">
            <v>6</v>
          </cell>
          <cell r="F45">
            <v>0</v>
          </cell>
          <cell r="H45">
            <v>6</v>
          </cell>
          <cell r="J45">
            <v>0</v>
          </cell>
          <cell r="L45">
            <v>0</v>
          </cell>
          <cell r="N45">
            <v>6</v>
          </cell>
          <cell r="O45">
            <v>6</v>
          </cell>
        </row>
        <row r="46">
          <cell r="B46" t="str">
            <v>TRAN_G5</v>
          </cell>
          <cell r="D46">
            <v>1</v>
          </cell>
          <cell r="F46">
            <v>0</v>
          </cell>
          <cell r="H46">
            <v>1</v>
          </cell>
          <cell r="J46">
            <v>0</v>
          </cell>
          <cell r="L46">
            <v>0</v>
          </cell>
          <cell r="N46">
            <v>1</v>
          </cell>
          <cell r="O46">
            <v>1</v>
          </cell>
        </row>
        <row r="48">
          <cell r="D48">
            <v>71</v>
          </cell>
          <cell r="F48">
            <v>1967</v>
          </cell>
          <cell r="H48">
            <v>2038</v>
          </cell>
          <cell r="J48">
            <v>0</v>
          </cell>
          <cell r="L48">
            <v>0</v>
          </cell>
          <cell r="N48">
            <v>2038</v>
          </cell>
          <cell r="O48">
            <v>2038</v>
          </cell>
        </row>
        <row r="49">
          <cell r="B49" t="str">
            <v>TRAN_PLT</v>
          </cell>
          <cell r="D49">
            <v>3.4838076999999967E-2</v>
          </cell>
          <cell r="F49">
            <v>0.96516192300000003</v>
          </cell>
          <cell r="H49">
            <v>1</v>
          </cell>
          <cell r="J49">
            <v>0</v>
          </cell>
          <cell r="L49">
            <v>0</v>
          </cell>
          <cell r="N49">
            <v>1</v>
          </cell>
          <cell r="O49">
            <v>1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24</v>
          </cell>
          <cell r="L51">
            <v>0</v>
          </cell>
          <cell r="N51">
            <v>24</v>
          </cell>
          <cell r="O51">
            <v>24</v>
          </cell>
        </row>
        <row r="52">
          <cell r="B52" t="str">
            <v>DIST_PLT</v>
          </cell>
          <cell r="D52">
            <v>0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1</v>
          </cell>
          <cell r="O52">
            <v>1</v>
          </cell>
        </row>
        <row r="54">
          <cell r="D54">
            <v>71</v>
          </cell>
          <cell r="F54">
            <v>1967</v>
          </cell>
          <cell r="H54">
            <v>2038</v>
          </cell>
          <cell r="J54">
            <v>24</v>
          </cell>
          <cell r="L54">
            <v>0</v>
          </cell>
          <cell r="N54">
            <v>2062</v>
          </cell>
          <cell r="O54">
            <v>2062</v>
          </cell>
        </row>
        <row r="55">
          <cell r="B55" t="str">
            <v>T&amp;D_PLT</v>
          </cell>
          <cell r="D55">
            <v>3.4432589999999985E-2</v>
          </cell>
          <cell r="F55">
            <v>0.95392822499999996</v>
          </cell>
          <cell r="H55">
            <v>0.98836081499999995</v>
          </cell>
          <cell r="J55">
            <v>1.1639185E-2</v>
          </cell>
          <cell r="L55">
            <v>0</v>
          </cell>
          <cell r="N55">
            <v>1</v>
          </cell>
          <cell r="O55">
            <v>1</v>
          </cell>
        </row>
        <row r="57">
          <cell r="D57">
            <v>413</v>
          </cell>
          <cell r="F57">
            <v>35</v>
          </cell>
          <cell r="H57">
            <v>448</v>
          </cell>
          <cell r="J57">
            <v>3</v>
          </cell>
          <cell r="L57">
            <v>99</v>
          </cell>
          <cell r="N57">
            <v>550</v>
          </cell>
          <cell r="O57">
            <v>550</v>
          </cell>
        </row>
        <row r="58">
          <cell r="B58" t="str">
            <v>GEN_PLT</v>
          </cell>
          <cell r="D58">
            <v>0.75090909100000003</v>
          </cell>
          <cell r="F58">
            <v>6.3636364000000001E-2</v>
          </cell>
          <cell r="H58">
            <v>0.81454545499999997</v>
          </cell>
          <cell r="J58">
            <v>5.4545449999999999E-3</v>
          </cell>
          <cell r="L58">
            <v>0.18000000000000002</v>
          </cell>
          <cell r="N58">
            <v>1</v>
          </cell>
          <cell r="O58">
            <v>1</v>
          </cell>
        </row>
        <row r="60">
          <cell r="D60">
            <v>484</v>
          </cell>
          <cell r="F60">
            <v>2002</v>
          </cell>
          <cell r="H60">
            <v>2486</v>
          </cell>
          <cell r="J60">
            <v>27</v>
          </cell>
          <cell r="L60">
            <v>99</v>
          </cell>
          <cell r="N60">
            <v>2612</v>
          </cell>
          <cell r="O60">
            <v>2612</v>
          </cell>
        </row>
        <row r="61">
          <cell r="B61" t="str">
            <v>T&amp;D&amp;G_PLT</v>
          </cell>
          <cell r="D61">
            <v>0.18529862200000002</v>
          </cell>
          <cell r="F61">
            <v>0.76646248100000003</v>
          </cell>
          <cell r="H61">
            <v>0.95176110300000005</v>
          </cell>
          <cell r="J61">
            <v>1.0336906999999999E-2</v>
          </cell>
          <cell r="L61">
            <v>3.7901989999999948E-2</v>
          </cell>
          <cell r="N61">
            <v>1</v>
          </cell>
          <cell r="O61">
            <v>1</v>
          </cell>
        </row>
        <row r="63">
          <cell r="D63">
            <v>0</v>
          </cell>
          <cell r="F63">
            <v>0</v>
          </cell>
          <cell r="H63">
            <v>0</v>
          </cell>
          <cell r="J63">
            <v>0</v>
          </cell>
          <cell r="L63">
            <v>0</v>
          </cell>
          <cell r="N63">
            <v>0</v>
          </cell>
          <cell r="O63">
            <v>0</v>
          </cell>
        </row>
        <row r="64">
          <cell r="B64" t="str">
            <v>NONUTILITY</v>
          </cell>
          <cell r="D64">
            <v>0</v>
          </cell>
          <cell r="F64">
            <v>0</v>
          </cell>
          <cell r="H64">
            <v>0</v>
          </cell>
          <cell r="J64">
            <v>0</v>
          </cell>
          <cell r="L64">
            <v>0</v>
          </cell>
          <cell r="N64">
            <v>0</v>
          </cell>
          <cell r="O64">
            <v>0</v>
          </cell>
        </row>
        <row r="66">
          <cell r="D66">
            <v>0</v>
          </cell>
          <cell r="F66">
            <v>0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>
            <v>0</v>
          </cell>
        </row>
        <row r="67">
          <cell r="B67" t="str">
            <v>NONE</v>
          </cell>
          <cell r="D67">
            <v>0</v>
          </cell>
          <cell r="F67">
            <v>0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>
            <v>0</v>
          </cell>
        </row>
        <row r="69">
          <cell r="D69">
            <v>165</v>
          </cell>
          <cell r="F69">
            <v>14</v>
          </cell>
          <cell r="H69">
            <v>179</v>
          </cell>
          <cell r="J69">
            <v>1</v>
          </cell>
          <cell r="L69">
            <v>40</v>
          </cell>
          <cell r="N69">
            <v>220</v>
          </cell>
          <cell r="O69">
            <v>220</v>
          </cell>
        </row>
        <row r="70">
          <cell r="B70" t="str">
            <v>INTANG_PLT</v>
          </cell>
          <cell r="D70">
            <v>0.75</v>
          </cell>
          <cell r="F70">
            <v>6.3636364000000001E-2</v>
          </cell>
          <cell r="H70">
            <v>0.81363636399999995</v>
          </cell>
          <cell r="J70">
            <v>4.5454550000000003E-3</v>
          </cell>
          <cell r="L70">
            <v>0.18181818100000005</v>
          </cell>
          <cell r="N70">
            <v>1</v>
          </cell>
          <cell r="O70">
            <v>1</v>
          </cell>
        </row>
        <row r="72">
          <cell r="D72">
            <v>541</v>
          </cell>
          <cell r="F72">
            <v>46</v>
          </cell>
          <cell r="H72">
            <v>587</v>
          </cell>
          <cell r="J72">
            <v>3</v>
          </cell>
          <cell r="L72">
            <v>129</v>
          </cell>
          <cell r="N72">
            <v>719</v>
          </cell>
          <cell r="O72">
            <v>719</v>
          </cell>
        </row>
        <row r="73">
          <cell r="B73" t="str">
            <v>A&amp;G</v>
          </cell>
          <cell r="D73">
            <v>0.75243393599999997</v>
          </cell>
          <cell r="F73">
            <v>6.3977747000000001E-2</v>
          </cell>
          <cell r="H73">
            <v>0.816411683</v>
          </cell>
          <cell r="J73">
            <v>4.172462E-3</v>
          </cell>
          <cell r="L73">
            <v>0.17941585500000001</v>
          </cell>
          <cell r="N73">
            <v>1</v>
          </cell>
          <cell r="O73">
            <v>1</v>
          </cell>
        </row>
        <row r="75">
          <cell r="D75">
            <v>0</v>
          </cell>
          <cell r="F75">
            <v>46</v>
          </cell>
          <cell r="H75">
            <v>46</v>
          </cell>
          <cell r="J75">
            <v>0</v>
          </cell>
          <cell r="L75">
            <v>0</v>
          </cell>
          <cell r="N75">
            <v>46</v>
          </cell>
          <cell r="O75">
            <v>46</v>
          </cell>
        </row>
        <row r="76">
          <cell r="B76" t="str">
            <v>A&amp;G_TRAN</v>
          </cell>
          <cell r="D76">
            <v>0</v>
          </cell>
          <cell r="F76">
            <v>1</v>
          </cell>
          <cell r="H76">
            <v>1</v>
          </cell>
          <cell r="J76">
            <v>0</v>
          </cell>
          <cell r="L76">
            <v>0</v>
          </cell>
          <cell r="N76">
            <v>1</v>
          </cell>
          <cell r="O76">
            <v>1</v>
          </cell>
        </row>
        <row r="78">
          <cell r="D78">
            <v>0</v>
          </cell>
          <cell r="F78">
            <v>0</v>
          </cell>
          <cell r="H78">
            <v>0</v>
          </cell>
          <cell r="J78">
            <v>1</v>
          </cell>
          <cell r="L78">
            <v>0</v>
          </cell>
          <cell r="N78">
            <v>1</v>
          </cell>
          <cell r="O78">
            <v>1</v>
          </cell>
        </row>
        <row r="79">
          <cell r="B79" t="str">
            <v>A&amp;G_DIST</v>
          </cell>
          <cell r="D79">
            <v>0</v>
          </cell>
          <cell r="F79">
            <v>0</v>
          </cell>
          <cell r="H79">
            <v>0</v>
          </cell>
          <cell r="J79">
            <v>1</v>
          </cell>
          <cell r="L79">
            <v>0</v>
          </cell>
          <cell r="N79">
            <v>1</v>
          </cell>
          <cell r="O79">
            <v>1</v>
          </cell>
        </row>
        <row r="81">
          <cell r="D81">
            <v>0</v>
          </cell>
          <cell r="F81">
            <v>0</v>
          </cell>
          <cell r="H81">
            <v>0</v>
          </cell>
          <cell r="J81">
            <v>2</v>
          </cell>
          <cell r="L81">
            <v>0</v>
          </cell>
          <cell r="N81">
            <v>2</v>
          </cell>
          <cell r="O81">
            <v>2</v>
          </cell>
        </row>
        <row r="82">
          <cell r="B82" t="str">
            <v>A&amp;G_CA</v>
          </cell>
          <cell r="D82">
            <v>0</v>
          </cell>
          <cell r="F82">
            <v>0</v>
          </cell>
          <cell r="H82">
            <v>0</v>
          </cell>
          <cell r="J82">
            <v>1</v>
          </cell>
          <cell r="L82">
            <v>0</v>
          </cell>
          <cell r="N82">
            <v>1</v>
          </cell>
          <cell r="O82">
            <v>1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>
            <v>0</v>
          </cell>
        </row>
        <row r="85">
          <cell r="B85" t="str">
            <v>A&amp;G_CSI</v>
          </cell>
          <cell r="D85">
            <v>0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>
            <v>0</v>
          </cell>
        </row>
        <row r="87">
          <cell r="D87">
            <v>0</v>
          </cell>
          <cell r="F87">
            <v>0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>
            <v>0</v>
          </cell>
        </row>
        <row r="88">
          <cell r="B88" t="str">
            <v>A&amp;G_SALES</v>
          </cell>
          <cell r="D88">
            <v>0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>
            <v>0</v>
          </cell>
        </row>
        <row r="90">
          <cell r="D90">
            <v>1508</v>
          </cell>
          <cell r="F90">
            <v>74</v>
          </cell>
          <cell r="H90">
            <v>1582</v>
          </cell>
          <cell r="J90">
            <v>8</v>
          </cell>
          <cell r="L90">
            <v>3197</v>
          </cell>
          <cell r="N90">
            <v>4787</v>
          </cell>
          <cell r="O90">
            <v>4787</v>
          </cell>
        </row>
        <row r="91">
          <cell r="B91" t="str">
            <v>O&amp;M</v>
          </cell>
          <cell r="D91">
            <v>0.31501984499999997</v>
          </cell>
          <cell r="F91">
            <v>1.5458533999999999E-2</v>
          </cell>
          <cell r="H91">
            <v>0.33047837899999999</v>
          </cell>
          <cell r="J91">
            <v>1.6711930000000001E-3</v>
          </cell>
          <cell r="L91">
            <v>0.66785042800000005</v>
          </cell>
          <cell r="N91">
            <v>1</v>
          </cell>
          <cell r="O91">
            <v>1</v>
          </cell>
        </row>
        <row r="93">
          <cell r="D93">
            <v>1</v>
          </cell>
          <cell r="F93">
            <v>135</v>
          </cell>
          <cell r="H93">
            <v>136</v>
          </cell>
          <cell r="J93">
            <v>0</v>
          </cell>
          <cell r="L93">
            <v>0</v>
          </cell>
          <cell r="N93">
            <v>136</v>
          </cell>
          <cell r="O93">
            <v>136</v>
          </cell>
        </row>
        <row r="94">
          <cell r="B94" t="str">
            <v>O&amp;M_TRAN</v>
          </cell>
          <cell r="D94">
            <v>7.3529409999999462E-3</v>
          </cell>
          <cell r="F94">
            <v>0.99264705900000005</v>
          </cell>
          <cell r="H94">
            <v>1</v>
          </cell>
          <cell r="J94">
            <v>0</v>
          </cell>
          <cell r="L94">
            <v>0</v>
          </cell>
          <cell r="N94">
            <v>1</v>
          </cell>
          <cell r="O94">
            <v>1</v>
          </cell>
        </row>
        <row r="96">
          <cell r="D96">
            <v>0</v>
          </cell>
          <cell r="F96">
            <v>0</v>
          </cell>
          <cell r="H96">
            <v>0</v>
          </cell>
          <cell r="J96">
            <v>2</v>
          </cell>
          <cell r="L96">
            <v>0</v>
          </cell>
          <cell r="N96">
            <v>2</v>
          </cell>
          <cell r="O96">
            <v>2</v>
          </cell>
        </row>
        <row r="97">
          <cell r="B97" t="str">
            <v>O&amp;M_DIST</v>
          </cell>
          <cell r="D97">
            <v>0</v>
          </cell>
          <cell r="F97">
            <v>0</v>
          </cell>
          <cell r="H97">
            <v>0</v>
          </cell>
          <cell r="J97">
            <v>1</v>
          </cell>
          <cell r="L97">
            <v>0</v>
          </cell>
          <cell r="N97">
            <v>1</v>
          </cell>
          <cell r="O97">
            <v>1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3</v>
          </cell>
          <cell r="L99">
            <v>0</v>
          </cell>
          <cell r="N99">
            <v>3</v>
          </cell>
          <cell r="O99">
            <v>3</v>
          </cell>
        </row>
        <row r="100">
          <cell r="B100" t="str">
            <v>O&amp;M_CA</v>
          </cell>
          <cell r="D100">
            <v>0</v>
          </cell>
          <cell r="F100">
            <v>0</v>
          </cell>
          <cell r="H100">
            <v>0</v>
          </cell>
          <cell r="J100">
            <v>1</v>
          </cell>
          <cell r="L100">
            <v>0</v>
          </cell>
          <cell r="N100">
            <v>1</v>
          </cell>
          <cell r="O100">
            <v>1</v>
          </cell>
        </row>
        <row r="102">
          <cell r="D102">
            <v>0</v>
          </cell>
          <cell r="F102">
            <v>0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>
            <v>0</v>
          </cell>
        </row>
        <row r="103">
          <cell r="B103" t="str">
            <v>O&amp;M_CSI</v>
          </cell>
          <cell r="D103">
            <v>0</v>
          </cell>
          <cell r="F103">
            <v>0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>
            <v>0</v>
          </cell>
        </row>
        <row r="105">
          <cell r="D105">
            <v>0</v>
          </cell>
          <cell r="F105">
            <v>0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</row>
        <row r="106">
          <cell r="B106" t="str">
            <v>O&amp;M_SALES</v>
          </cell>
          <cell r="D106">
            <v>0</v>
          </cell>
          <cell r="F106">
            <v>0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</row>
        <row r="108">
          <cell r="D108">
            <v>1719</v>
          </cell>
          <cell r="F108">
            <v>184</v>
          </cell>
          <cell r="H108">
            <v>1903</v>
          </cell>
          <cell r="J108">
            <v>8</v>
          </cell>
          <cell r="L108">
            <v>203</v>
          </cell>
          <cell r="N108">
            <v>2114</v>
          </cell>
          <cell r="O108">
            <v>2114</v>
          </cell>
        </row>
        <row r="109">
          <cell r="B109" t="str">
            <v>WORKING_CAP</v>
          </cell>
          <cell r="D109">
            <v>0.81315042599999998</v>
          </cell>
          <cell r="F109">
            <v>8.7038789000000005E-2</v>
          </cell>
          <cell r="H109">
            <v>0.90018921500000004</v>
          </cell>
          <cell r="J109">
            <v>3.784295E-3</v>
          </cell>
          <cell r="L109">
            <v>9.6026489999999964E-2</v>
          </cell>
          <cell r="N109">
            <v>1</v>
          </cell>
          <cell r="O109">
            <v>1</v>
          </cell>
        </row>
        <row r="112">
          <cell r="D112">
            <v>542</v>
          </cell>
          <cell r="F112">
            <v>181</v>
          </cell>
          <cell r="H112">
            <v>723</v>
          </cell>
          <cell r="J112">
            <v>8</v>
          </cell>
          <cell r="L112">
            <v>129</v>
          </cell>
          <cell r="N112">
            <v>860</v>
          </cell>
          <cell r="O112">
            <v>860</v>
          </cell>
        </row>
        <row r="113">
          <cell r="B113" t="str">
            <v>O&amp;M_EX_PROD</v>
          </cell>
          <cell r="D113">
            <v>0.63023255799999989</v>
          </cell>
          <cell r="F113">
            <v>0.21046511600000001</v>
          </cell>
          <cell r="H113">
            <v>0.84069767399999995</v>
          </cell>
          <cell r="J113">
            <v>9.3023259999999997E-3</v>
          </cell>
          <cell r="L113">
            <v>0.15000000000000005</v>
          </cell>
          <cell r="N113">
            <v>1</v>
          </cell>
          <cell r="O113">
            <v>1</v>
          </cell>
        </row>
        <row r="115">
          <cell r="D115">
            <v>3820</v>
          </cell>
          <cell r="F115">
            <v>319</v>
          </cell>
          <cell r="H115">
            <v>4139</v>
          </cell>
          <cell r="J115">
            <v>7</v>
          </cell>
          <cell r="L115">
            <v>3296</v>
          </cell>
          <cell r="N115">
            <v>7442</v>
          </cell>
          <cell r="O115">
            <v>7442</v>
          </cell>
        </row>
        <row r="116">
          <cell r="B116" t="str">
            <v>PRES_REV</v>
          </cell>
          <cell r="D116">
            <v>0.51330287600000002</v>
          </cell>
          <cell r="F116">
            <v>4.2864820999999997E-2</v>
          </cell>
          <cell r="H116">
            <v>0.55616769700000002</v>
          </cell>
          <cell r="J116">
            <v>9.4060699999999999E-4</v>
          </cell>
          <cell r="L116">
            <v>0.442891696</v>
          </cell>
          <cell r="N116">
            <v>1</v>
          </cell>
          <cell r="O116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Q25"/>
  <sheetViews>
    <sheetView zoomScaleNormal="100" workbookViewId="0">
      <selection activeCell="A10" sqref="A10"/>
    </sheetView>
  </sheetViews>
  <sheetFormatPr defaultColWidth="7.109375" defaultRowHeight="12.75"/>
  <cols>
    <col min="1" max="1" width="27.33203125" style="6" customWidth="1"/>
    <col min="2" max="13" width="8.44140625" style="6" bestFit="1" customWidth="1"/>
    <col min="14" max="14" width="9.21875" style="6" bestFit="1" customWidth="1"/>
    <col min="15" max="15" width="8.44140625" style="6" bestFit="1" customWidth="1"/>
    <col min="16" max="16" width="8" style="6" bestFit="1" customWidth="1"/>
    <col min="17" max="17" width="8.77734375" style="6" bestFit="1" customWidth="1"/>
    <col min="18" max="16384" width="7.109375" style="6"/>
  </cols>
  <sheetData>
    <row r="1" spans="1:17" ht="15.7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7">
      <c r="A3" s="19" t="s">
        <v>108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7" spans="1:17" ht="15">
      <c r="B7" s="8" t="s">
        <v>103</v>
      </c>
      <c r="C7" s="8" t="s">
        <v>104</v>
      </c>
      <c r="D7" s="8" t="s">
        <v>45</v>
      </c>
      <c r="E7" s="8" t="s">
        <v>91</v>
      </c>
      <c r="F7" s="8" t="s">
        <v>105</v>
      </c>
      <c r="G7" s="8" t="s">
        <v>106</v>
      </c>
      <c r="H7" s="8" t="s">
        <v>90</v>
      </c>
      <c r="I7" s="8" t="s">
        <v>46</v>
      </c>
      <c r="J7" s="8" t="s">
        <v>92</v>
      </c>
      <c r="K7" s="8" t="s">
        <v>93</v>
      </c>
      <c r="L7" s="8" t="s">
        <v>86</v>
      </c>
      <c r="M7" s="8" t="s">
        <v>107</v>
      </c>
      <c r="N7" s="8" t="s">
        <v>2</v>
      </c>
      <c r="O7" s="8" t="s">
        <v>14</v>
      </c>
    </row>
    <row r="8" spans="1:17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7" ht="25.5">
      <c r="A9" s="204" t="s">
        <v>120</v>
      </c>
      <c r="B9" s="21">
        <v>5303000</v>
      </c>
      <c r="C9" s="21">
        <v>4789000</v>
      </c>
      <c r="D9" s="21">
        <v>4809000</v>
      </c>
      <c r="E9" s="21">
        <v>4119000</v>
      </c>
      <c r="F9" s="21">
        <v>4854000</v>
      </c>
      <c r="G9" s="21">
        <v>5504000</v>
      </c>
      <c r="H9" s="21">
        <v>5516000</v>
      </c>
      <c r="I9" s="21">
        <v>5588000</v>
      </c>
      <c r="J9" s="21">
        <v>5641000</v>
      </c>
      <c r="K9" s="21">
        <v>4590000</v>
      </c>
      <c r="L9" s="21">
        <v>4433000</v>
      </c>
      <c r="M9" s="21">
        <v>5184000</v>
      </c>
      <c r="N9" s="10">
        <f>SUM(B9:M9)</f>
        <v>60330000</v>
      </c>
      <c r="O9" s="10">
        <f>ROUND(N9/12,0)</f>
        <v>5027500</v>
      </c>
    </row>
    <row r="10" spans="1:17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7" ht="15">
      <c r="A11" s="137" t="s">
        <v>133</v>
      </c>
      <c r="B11" s="12">
        <v>562000</v>
      </c>
      <c r="C11" s="12">
        <v>565000</v>
      </c>
      <c r="D11" s="12">
        <v>563000</v>
      </c>
      <c r="E11" s="71">
        <v>559000</v>
      </c>
      <c r="F11" s="12">
        <v>564000</v>
      </c>
      <c r="G11" s="12">
        <v>623000</v>
      </c>
      <c r="H11" s="71">
        <v>625000</v>
      </c>
      <c r="I11" s="12">
        <v>625000</v>
      </c>
      <c r="J11" s="71">
        <v>618000</v>
      </c>
      <c r="K11" s="12">
        <v>610000</v>
      </c>
      <c r="L11" s="12">
        <v>611000</v>
      </c>
      <c r="M11" s="71">
        <v>615000</v>
      </c>
      <c r="N11" s="12">
        <f>SUM(B11:M11)</f>
        <v>7140000</v>
      </c>
      <c r="O11" s="12">
        <f>ROUND(N11/12,0)</f>
        <v>595000</v>
      </c>
    </row>
    <row r="12" spans="1:17" ht="15">
      <c r="A12" s="137"/>
      <c r="B12" s="12"/>
      <c r="C12" s="12"/>
      <c r="D12" s="12"/>
      <c r="E12" s="71"/>
      <c r="F12" s="12"/>
      <c r="G12" s="12"/>
      <c r="H12" s="71"/>
      <c r="I12" s="12"/>
      <c r="J12" s="71"/>
      <c r="K12" s="12"/>
      <c r="L12" s="12"/>
      <c r="M12" s="71"/>
      <c r="N12" s="12"/>
      <c r="O12" s="12"/>
    </row>
    <row r="13" spans="1:17" ht="33.75" customHeight="1">
      <c r="A13" s="192" t="s">
        <v>122</v>
      </c>
      <c r="B13" s="12">
        <f t="shared" ref="B13:M13" si="0">+B9-B11</f>
        <v>4741000</v>
      </c>
      <c r="C13" s="12">
        <f t="shared" si="0"/>
        <v>4224000</v>
      </c>
      <c r="D13" s="12">
        <f t="shared" si="0"/>
        <v>4246000</v>
      </c>
      <c r="E13" s="12">
        <f t="shared" si="0"/>
        <v>3560000</v>
      </c>
      <c r="F13" s="12">
        <f t="shared" si="0"/>
        <v>4290000</v>
      </c>
      <c r="G13" s="12">
        <f t="shared" si="0"/>
        <v>4881000</v>
      </c>
      <c r="H13" s="12">
        <f t="shared" si="0"/>
        <v>4891000</v>
      </c>
      <c r="I13" s="12">
        <f t="shared" si="0"/>
        <v>4963000</v>
      </c>
      <c r="J13" s="12">
        <f t="shared" si="0"/>
        <v>5023000</v>
      </c>
      <c r="K13" s="12">
        <f t="shared" si="0"/>
        <v>3980000</v>
      </c>
      <c r="L13" s="12">
        <f t="shared" si="0"/>
        <v>3822000</v>
      </c>
      <c r="M13" s="12">
        <f t="shared" si="0"/>
        <v>4569000</v>
      </c>
      <c r="N13" s="12">
        <f t="shared" ref="N13" si="1">SUM(B13:M13)</f>
        <v>53190000</v>
      </c>
      <c r="O13" s="12">
        <f t="shared" ref="O13" si="2">ROUND(N13/12,0)</f>
        <v>4432500</v>
      </c>
      <c r="P13" s="191"/>
    </row>
    <row r="14" spans="1:17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Q14" s="172"/>
    </row>
    <row r="15" spans="1:17">
      <c r="A15" s="173" t="s">
        <v>134</v>
      </c>
      <c r="B15" s="9">
        <v>767000</v>
      </c>
      <c r="C15" s="9">
        <v>738000</v>
      </c>
      <c r="D15" s="9">
        <v>662000</v>
      </c>
      <c r="E15" s="9">
        <v>657000</v>
      </c>
      <c r="F15" s="9">
        <v>579000</v>
      </c>
      <c r="G15" s="9">
        <v>887000</v>
      </c>
      <c r="H15" s="9">
        <v>912000</v>
      </c>
      <c r="I15" s="9">
        <v>888000</v>
      </c>
      <c r="J15" s="9">
        <v>813000</v>
      </c>
      <c r="K15" s="9">
        <v>669000</v>
      </c>
      <c r="L15" s="9">
        <v>779000</v>
      </c>
      <c r="M15" s="9">
        <v>854000</v>
      </c>
      <c r="N15" s="10">
        <f t="shared" ref="N15" si="3">SUM(B15:M15)</f>
        <v>9205000</v>
      </c>
      <c r="O15" s="10">
        <f t="shared" ref="O15:O17" si="4">ROUND(N15/12,0)</f>
        <v>767083</v>
      </c>
      <c r="P15" s="193"/>
    </row>
    <row r="16" spans="1:17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5.5">
      <c r="A17" s="205" t="s">
        <v>121</v>
      </c>
      <c r="B17" s="13">
        <f t="shared" ref="B17:M17" si="5">+B13+B15</f>
        <v>5508000</v>
      </c>
      <c r="C17" s="13">
        <f t="shared" si="5"/>
        <v>4962000</v>
      </c>
      <c r="D17" s="13">
        <f t="shared" si="5"/>
        <v>4908000</v>
      </c>
      <c r="E17" s="13">
        <f t="shared" si="5"/>
        <v>4217000</v>
      </c>
      <c r="F17" s="13">
        <f t="shared" si="5"/>
        <v>4869000</v>
      </c>
      <c r="G17" s="13">
        <f t="shared" si="5"/>
        <v>5768000</v>
      </c>
      <c r="H17" s="13">
        <f t="shared" si="5"/>
        <v>5803000</v>
      </c>
      <c r="I17" s="13">
        <f t="shared" si="5"/>
        <v>5851000</v>
      </c>
      <c r="J17" s="13">
        <f t="shared" si="5"/>
        <v>5836000</v>
      </c>
      <c r="K17" s="13">
        <f t="shared" si="5"/>
        <v>4649000</v>
      </c>
      <c r="L17" s="13">
        <f t="shared" si="5"/>
        <v>4601000</v>
      </c>
      <c r="M17" s="13">
        <f t="shared" si="5"/>
        <v>5423000</v>
      </c>
      <c r="N17" s="13">
        <f>+N9-N11+N15</f>
        <v>62395000</v>
      </c>
      <c r="O17" s="13">
        <f t="shared" si="4"/>
        <v>5199583</v>
      </c>
    </row>
    <row r="18" spans="1:15">
      <c r="B18" s="171"/>
      <c r="C18" s="172"/>
    </row>
    <row r="19" spans="1:15">
      <c r="C19" s="172"/>
      <c r="N19" s="172"/>
    </row>
    <row r="20" spans="1:15">
      <c r="A20" s="6" t="s">
        <v>15</v>
      </c>
    </row>
    <row r="21" spans="1:15">
      <c r="A21" s="70" t="s">
        <v>33</v>
      </c>
    </row>
    <row r="22" spans="1:15">
      <c r="A22" s="70" t="s">
        <v>32</v>
      </c>
    </row>
    <row r="23" spans="1:15">
      <c r="A23" s="11"/>
    </row>
    <row r="24" spans="1:15">
      <c r="A24" s="11"/>
      <c r="H24" s="14"/>
    </row>
    <row r="25" spans="1:15">
      <c r="D25" s="6" t="s">
        <v>1</v>
      </c>
    </row>
  </sheetData>
  <phoneticPr fontId="16" type="noConversion"/>
  <pageMargins left="0.25" right="0" top="0.25" bottom="0.5" header="0.25" footer="0.25"/>
  <pageSetup scale="77" orientation="landscape" horizontalDpi="300" verticalDpi="300" r:id="rId1"/>
  <headerFooter alignWithMargins="0">
    <oddFooter>&amp;L&amp;"Arial,Regular"&amp;8RateJA:\MISO\2004\&amp;F   &amp;A&amp;R&amp;"Arial,Regular"&amp;8Page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D24" sqref="D24"/>
    </sheetView>
  </sheetViews>
  <sheetFormatPr defaultRowHeight="15"/>
  <cols>
    <col min="1" max="1" width="1.6640625" customWidth="1"/>
    <col min="2" max="2" width="10.88671875" bestFit="1" customWidth="1"/>
    <col min="3" max="3" width="27.5546875" bestFit="1" customWidth="1"/>
    <col min="4" max="4" width="14.44140625" bestFit="1" customWidth="1"/>
    <col min="5" max="5" width="13.44140625" bestFit="1" customWidth="1"/>
    <col min="6" max="7" width="12.33203125" bestFit="1" customWidth="1"/>
    <col min="8" max="8" width="10.88671875" bestFit="1" customWidth="1"/>
  </cols>
  <sheetData>
    <row r="1" spans="1:6" ht="18">
      <c r="A1" s="1" t="s">
        <v>16</v>
      </c>
      <c r="D1" s="15"/>
      <c r="F1" s="15" t="s">
        <v>37</v>
      </c>
    </row>
    <row r="2" spans="1:6">
      <c r="A2" t="s">
        <v>84</v>
      </c>
      <c r="D2" s="16"/>
      <c r="F2" s="16" t="s">
        <v>12</v>
      </c>
    </row>
    <row r="6" spans="1:6" ht="45">
      <c r="B6" s="175" t="s">
        <v>71</v>
      </c>
      <c r="C6" s="175" t="s">
        <v>72</v>
      </c>
      <c r="D6" s="181" t="s">
        <v>81</v>
      </c>
      <c r="E6" s="181" t="s">
        <v>82</v>
      </c>
      <c r="F6" s="175" t="s">
        <v>83</v>
      </c>
    </row>
    <row r="7" spans="1:6">
      <c r="B7" s="174">
        <v>561100</v>
      </c>
      <c r="C7" t="s">
        <v>73</v>
      </c>
      <c r="D7" s="176">
        <v>-299842</v>
      </c>
      <c r="E7" s="176">
        <v>475000</v>
      </c>
      <c r="F7" s="177">
        <f>+D7+E7</f>
        <v>175158</v>
      </c>
    </row>
    <row r="8" spans="1:6">
      <c r="B8" s="174">
        <v>561200</v>
      </c>
      <c r="C8" t="s">
        <v>74</v>
      </c>
      <c r="D8" s="176">
        <v>5764939</v>
      </c>
      <c r="E8" s="177"/>
      <c r="F8" s="177">
        <f t="shared" ref="F8:F9" si="0">+D8+E8</f>
        <v>5764939</v>
      </c>
    </row>
    <row r="9" spans="1:6">
      <c r="B9" s="174">
        <v>561300</v>
      </c>
      <c r="C9" t="s">
        <v>75</v>
      </c>
      <c r="D9" s="178">
        <v>823675</v>
      </c>
      <c r="E9" s="180"/>
      <c r="F9" s="180">
        <f t="shared" si="0"/>
        <v>823675</v>
      </c>
    </row>
    <row r="10" spans="1:6">
      <c r="B10" s="174"/>
      <c r="C10" t="s">
        <v>76</v>
      </c>
      <c r="D10" s="177">
        <f>SUM(D7:D9)</f>
        <v>6288772</v>
      </c>
      <c r="E10" s="177">
        <f>SUM(E7:E9)</f>
        <v>475000</v>
      </c>
      <c r="F10" s="177">
        <f>+D10+E10</f>
        <v>6763772</v>
      </c>
    </row>
    <row r="11" spans="1:6">
      <c r="B11" s="174"/>
      <c r="D11" s="177"/>
      <c r="E11" s="177"/>
      <c r="F11" s="177"/>
    </row>
    <row r="12" spans="1:6">
      <c r="B12" s="174">
        <v>561400</v>
      </c>
      <c r="C12" t="s">
        <v>77</v>
      </c>
      <c r="D12" s="176">
        <v>6680684</v>
      </c>
      <c r="E12" s="177">
        <f>-E10</f>
        <v>-475000</v>
      </c>
      <c r="F12" s="177">
        <f>+D12+E12</f>
        <v>6205684</v>
      </c>
    </row>
    <row r="13" spans="1:6">
      <c r="B13" s="174">
        <v>561500</v>
      </c>
      <c r="C13" t="s">
        <v>78</v>
      </c>
      <c r="D13" s="176">
        <v>130513</v>
      </c>
      <c r="E13" s="177"/>
      <c r="F13" s="177">
        <f>+D13+E13</f>
        <v>130513</v>
      </c>
    </row>
    <row r="14" spans="1:6">
      <c r="B14" s="174" t="s">
        <v>88</v>
      </c>
      <c r="C14" t="s">
        <v>89</v>
      </c>
      <c r="D14" s="176">
        <v>1425</v>
      </c>
      <c r="E14" s="177"/>
      <c r="F14" s="177">
        <f>+D14+E14</f>
        <v>1425</v>
      </c>
    </row>
    <row r="15" spans="1:6">
      <c r="B15" s="174">
        <v>561800</v>
      </c>
      <c r="C15" t="s">
        <v>79</v>
      </c>
      <c r="D15" s="178">
        <v>351399</v>
      </c>
      <c r="E15" s="179">
        <v>0</v>
      </c>
      <c r="F15" s="179">
        <f>+D15+E15</f>
        <v>351399</v>
      </c>
    </row>
    <row r="16" spans="1:6">
      <c r="C16" t="s">
        <v>80</v>
      </c>
      <c r="D16" s="177">
        <f>SUM(D10:D15)</f>
        <v>13452793</v>
      </c>
      <c r="E16" s="177">
        <f>SUM(E10:E15)</f>
        <v>0</v>
      </c>
      <c r="F16" s="177">
        <f>SUM(F10:F15)</f>
        <v>13452793</v>
      </c>
    </row>
  </sheetData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opLeftCell="A18" zoomScale="80" zoomScaleNormal="80" workbookViewId="0">
      <selection activeCell="G28" sqref="G28"/>
    </sheetView>
  </sheetViews>
  <sheetFormatPr defaultColWidth="8.88671875" defaultRowHeight="15.75"/>
  <cols>
    <col min="1" max="1" width="20.109375" style="138" bestFit="1" customWidth="1"/>
    <col min="2" max="2" width="2.109375" style="138" customWidth="1"/>
    <col min="3" max="3" width="16.109375" style="140" bestFit="1" customWidth="1"/>
    <col min="4" max="4" width="2.109375" style="140" customWidth="1"/>
    <col min="5" max="5" width="14.6640625" style="140" customWidth="1"/>
    <col min="6" max="6" width="2" style="140" customWidth="1"/>
    <col min="7" max="7" width="14" style="138" bestFit="1" customWidth="1"/>
    <col min="8" max="8" width="2" style="138" customWidth="1"/>
    <col min="9" max="9" width="15.21875" style="138" customWidth="1"/>
    <col min="10" max="10" width="13.88671875" style="138" bestFit="1" customWidth="1"/>
    <col min="11" max="11" width="10.109375" style="138" bestFit="1" customWidth="1"/>
    <col min="12" max="16384" width="8.88671875" style="138"/>
  </cols>
  <sheetData>
    <row r="1" spans="1:9" ht="18.75">
      <c r="A1" s="208" t="s">
        <v>16</v>
      </c>
      <c r="B1" s="208"/>
      <c r="C1" s="208"/>
      <c r="D1" s="208"/>
      <c r="E1" s="208"/>
      <c r="F1" s="208"/>
      <c r="G1" s="208"/>
      <c r="I1" s="139" t="s">
        <v>50</v>
      </c>
    </row>
    <row r="2" spans="1:9" ht="15.75" customHeight="1">
      <c r="A2" s="209" t="s">
        <v>51</v>
      </c>
      <c r="B2" s="209"/>
      <c r="C2" s="209"/>
      <c r="D2" s="209"/>
      <c r="E2" s="209"/>
      <c r="F2" s="209"/>
      <c r="G2" s="209"/>
      <c r="I2" s="139" t="s">
        <v>52</v>
      </c>
    </row>
    <row r="3" spans="1:9">
      <c r="I3" s="190" t="s">
        <v>99</v>
      </c>
    </row>
    <row r="6" spans="1:9" ht="15">
      <c r="A6" s="141"/>
      <c r="C6" s="210" t="s">
        <v>19</v>
      </c>
      <c r="D6" s="210"/>
      <c r="E6" s="210"/>
      <c r="F6" s="210"/>
      <c r="G6" s="210"/>
      <c r="H6" s="210"/>
      <c r="I6" s="210"/>
    </row>
    <row r="7" spans="1:9" ht="45.75" customHeight="1">
      <c r="C7" s="152" t="s">
        <v>53</v>
      </c>
      <c r="D7" s="152"/>
      <c r="E7" s="152" t="s">
        <v>54</v>
      </c>
      <c r="F7" s="152"/>
      <c r="G7" s="153" t="s">
        <v>55</v>
      </c>
      <c r="H7" s="153"/>
      <c r="I7" s="154" t="s">
        <v>56</v>
      </c>
    </row>
    <row r="8" spans="1:9" ht="15">
      <c r="A8" s="138" t="s">
        <v>20</v>
      </c>
      <c r="C8" s="142">
        <v>249796221</v>
      </c>
      <c r="D8" s="142"/>
      <c r="E8" s="142"/>
      <c r="F8" s="142"/>
      <c r="G8" s="151"/>
      <c r="H8" s="151"/>
      <c r="I8" s="155">
        <f t="shared" ref="I8:I13" si="0">+C8-G8</f>
        <v>249796221</v>
      </c>
    </row>
    <row r="9" spans="1:9" ht="15">
      <c r="A9" s="138" t="s">
        <v>21</v>
      </c>
      <c r="C9" s="144">
        <v>9273943178</v>
      </c>
      <c r="D9" s="144"/>
      <c r="E9" s="144"/>
      <c r="F9" s="144"/>
      <c r="G9" s="151">
        <f>596188181+2360398</f>
        <v>598548579</v>
      </c>
      <c r="H9" s="151"/>
      <c r="I9" s="155">
        <f t="shared" si="0"/>
        <v>8675394599</v>
      </c>
    </row>
    <row r="10" spans="1:9" ht="15">
      <c r="A10" s="138" t="s">
        <v>3</v>
      </c>
      <c r="C10" s="142">
        <v>1589453341</v>
      </c>
      <c r="D10" s="142"/>
      <c r="E10" s="142"/>
      <c r="F10" s="142"/>
      <c r="G10" s="151"/>
      <c r="H10" s="151"/>
      <c r="I10" s="155">
        <f t="shared" si="0"/>
        <v>1589453341</v>
      </c>
    </row>
    <row r="11" spans="1:9" ht="15">
      <c r="A11" s="138" t="s">
        <v>22</v>
      </c>
      <c r="C11" s="142">
        <v>3052046697</v>
      </c>
      <c r="D11" s="142"/>
      <c r="E11" s="142"/>
      <c r="F11" s="142"/>
      <c r="G11" s="151"/>
      <c r="H11" s="151"/>
      <c r="I11" s="155">
        <f t="shared" si="0"/>
        <v>3052046697</v>
      </c>
    </row>
    <row r="12" spans="1:9" ht="15">
      <c r="A12" s="138" t="s">
        <v>23</v>
      </c>
      <c r="C12" s="142">
        <v>427301289</v>
      </c>
      <c r="D12" s="142"/>
      <c r="E12" s="142"/>
      <c r="F12" s="142"/>
      <c r="G12" s="151">
        <v>3968658</v>
      </c>
      <c r="H12" s="151"/>
      <c r="I12" s="155">
        <f t="shared" si="0"/>
        <v>423332631</v>
      </c>
    </row>
    <row r="13" spans="1:9" ht="16.5">
      <c r="A13" s="138" t="s">
        <v>57</v>
      </c>
      <c r="C13" s="156">
        <v>0</v>
      </c>
      <c r="D13" s="156"/>
      <c r="E13" s="156">
        <v>0</v>
      </c>
      <c r="F13" s="156"/>
      <c r="G13" s="156">
        <v>0</v>
      </c>
      <c r="H13" s="156"/>
      <c r="I13" s="157">
        <f t="shared" si="0"/>
        <v>0</v>
      </c>
    </row>
    <row r="14" spans="1:9" ht="15">
      <c r="A14" s="138" t="s">
        <v>58</v>
      </c>
      <c r="C14" s="158">
        <f>SUM(C8:C13)</f>
        <v>14592540726</v>
      </c>
      <c r="D14" s="158"/>
      <c r="E14" s="158"/>
      <c r="F14" s="158"/>
      <c r="G14" s="158">
        <f>SUM(G8:G13)</f>
        <v>602517237</v>
      </c>
      <c r="H14" s="158"/>
      <c r="I14" s="158">
        <f>SUM(I8:I13)</f>
        <v>13990023489</v>
      </c>
    </row>
    <row r="15" spans="1:9" ht="15">
      <c r="C15" s="158"/>
      <c r="D15" s="158"/>
      <c r="E15" s="158"/>
      <c r="F15" s="158"/>
      <c r="G15" s="151"/>
      <c r="H15" s="151"/>
      <c r="I15" s="159"/>
    </row>
    <row r="16" spans="1:9" ht="15.75" customHeight="1">
      <c r="C16" s="211" t="s">
        <v>18</v>
      </c>
      <c r="D16" s="211"/>
      <c r="E16" s="211"/>
      <c r="F16" s="211"/>
      <c r="G16" s="211"/>
      <c r="H16" s="211"/>
      <c r="I16" s="211"/>
    </row>
    <row r="17" spans="1:11" ht="15">
      <c r="A17" s="138" t="s">
        <v>21</v>
      </c>
      <c r="C17" s="159"/>
      <c r="D17" s="159"/>
      <c r="E17" s="159"/>
      <c r="F17" s="159"/>
      <c r="G17" s="151"/>
      <c r="H17" s="151"/>
      <c r="I17" s="159"/>
    </row>
    <row r="18" spans="1:11" ht="15">
      <c r="A18" s="146" t="s">
        <v>24</v>
      </c>
      <c r="C18" s="147">
        <v>2714639205</v>
      </c>
      <c r="D18" s="147"/>
      <c r="E18" s="147"/>
      <c r="F18" s="147"/>
      <c r="G18" s="151">
        <v>84696872</v>
      </c>
      <c r="H18" s="151" t="s">
        <v>59</v>
      </c>
      <c r="I18" s="155">
        <f t="shared" ref="I18:I23" si="1">+C18-G18</f>
        <v>2629942333</v>
      </c>
      <c r="K18" s="143"/>
    </row>
    <row r="19" spans="1:11" ht="15">
      <c r="A19" s="146" t="s">
        <v>60</v>
      </c>
      <c r="C19" s="147"/>
      <c r="D19" s="147"/>
      <c r="E19" s="147"/>
      <c r="F19" s="147"/>
      <c r="G19" s="151"/>
      <c r="H19" s="151"/>
      <c r="I19" s="155">
        <f t="shared" si="1"/>
        <v>0</v>
      </c>
    </row>
    <row r="20" spans="1:11" ht="15">
      <c r="A20" s="146" t="s">
        <v>25</v>
      </c>
      <c r="C20" s="148"/>
      <c r="D20" s="148"/>
      <c r="E20" s="148"/>
      <c r="F20" s="148"/>
      <c r="G20" s="151"/>
      <c r="H20" s="151"/>
      <c r="I20" s="155">
        <f t="shared" si="1"/>
        <v>0</v>
      </c>
    </row>
    <row r="21" spans="1:11" ht="15">
      <c r="A21" s="146" t="s">
        <v>26</v>
      </c>
      <c r="C21" s="147">
        <v>29803161</v>
      </c>
      <c r="D21" s="147"/>
      <c r="E21" s="147"/>
      <c r="F21" s="147"/>
      <c r="G21" s="151"/>
      <c r="H21" s="151"/>
      <c r="I21" s="155">
        <f t="shared" si="1"/>
        <v>29803161</v>
      </c>
    </row>
    <row r="22" spans="1:11" ht="16.5">
      <c r="A22" s="146" t="s">
        <v>27</v>
      </c>
      <c r="C22" s="149">
        <v>553053930</v>
      </c>
      <c r="D22" s="149"/>
      <c r="E22" s="149">
        <v>0</v>
      </c>
      <c r="F22" s="149"/>
      <c r="G22" s="156">
        <v>499259</v>
      </c>
      <c r="H22" s="158" t="s">
        <v>59</v>
      </c>
      <c r="I22" s="157">
        <f t="shared" si="1"/>
        <v>552554671</v>
      </c>
    </row>
    <row r="23" spans="1:11" ht="15">
      <c r="A23" s="138" t="s">
        <v>28</v>
      </c>
      <c r="C23" s="150">
        <f t="shared" ref="C23" si="2">SUM(C18:C22)</f>
        <v>3297496296</v>
      </c>
      <c r="D23" s="150"/>
      <c r="E23" s="150"/>
      <c r="F23" s="150"/>
      <c r="G23" s="185">
        <f>SUM(G18:G22)</f>
        <v>85196131</v>
      </c>
      <c r="H23" s="150"/>
      <c r="I23" s="155">
        <f t="shared" si="1"/>
        <v>3212300165</v>
      </c>
    </row>
    <row r="24" spans="1:11" ht="15">
      <c r="A24" s="146" t="s">
        <v>20</v>
      </c>
      <c r="C24" s="150"/>
      <c r="D24" s="150"/>
      <c r="E24" s="150">
        <v>222236601</v>
      </c>
      <c r="F24" s="150"/>
      <c r="G24" s="151"/>
      <c r="H24" s="151"/>
      <c r="I24" s="155">
        <f>+E24</f>
        <v>222236601</v>
      </c>
    </row>
    <row r="25" spans="1:11" ht="15">
      <c r="A25" s="138" t="s">
        <v>3</v>
      </c>
      <c r="C25" s="150">
        <v>508933499</v>
      </c>
      <c r="D25" s="150"/>
      <c r="E25" s="150"/>
      <c r="F25" s="150"/>
      <c r="G25" s="151"/>
      <c r="H25" s="151"/>
      <c r="I25" s="155">
        <f>+C25-G25</f>
        <v>508933499</v>
      </c>
      <c r="J25" s="143"/>
    </row>
    <row r="26" spans="1:11" ht="15">
      <c r="A26" s="138" t="s">
        <v>22</v>
      </c>
      <c r="C26" s="150">
        <v>1237162714</v>
      </c>
      <c r="D26" s="150"/>
      <c r="E26" s="150"/>
      <c r="F26" s="150"/>
      <c r="G26" s="151"/>
      <c r="H26" s="151"/>
      <c r="I26" s="155">
        <f>+C26-G26</f>
        <v>1237162714</v>
      </c>
    </row>
    <row r="27" spans="1:11" ht="16.5">
      <c r="A27" s="138" t="s">
        <v>23</v>
      </c>
      <c r="C27" s="149">
        <v>145055607</v>
      </c>
      <c r="D27" s="149"/>
      <c r="E27" s="149">
        <v>0</v>
      </c>
      <c r="F27" s="149"/>
      <c r="G27" s="156">
        <v>1521630</v>
      </c>
      <c r="H27" s="158" t="s">
        <v>59</v>
      </c>
      <c r="I27" s="157">
        <f>+C27-G27</f>
        <v>143533977</v>
      </c>
    </row>
    <row r="28" spans="1:11" ht="15">
      <c r="A28" s="138" t="s">
        <v>61</v>
      </c>
      <c r="C28" s="158">
        <f t="shared" ref="C28:E28" si="3">SUM(C23:C27)</f>
        <v>5188648116</v>
      </c>
      <c r="D28" s="158"/>
      <c r="E28" s="158">
        <f t="shared" si="3"/>
        <v>222236601</v>
      </c>
      <c r="F28" s="158"/>
      <c r="G28" s="158">
        <f t="shared" ref="G28" si="4">SUM(G23:G27)</f>
        <v>86717761</v>
      </c>
      <c r="H28" s="158"/>
      <c r="I28" s="155">
        <f>+C28+I24-G28</f>
        <v>5324166956</v>
      </c>
    </row>
    <row r="29" spans="1:11" ht="15">
      <c r="C29" s="158"/>
      <c r="D29" s="158"/>
      <c r="E29" s="158"/>
      <c r="F29" s="158"/>
      <c r="G29" s="151"/>
      <c r="H29" s="151"/>
      <c r="I29" s="159"/>
    </row>
    <row r="30" spans="1:11" ht="15">
      <c r="C30" s="158"/>
      <c r="D30" s="158"/>
      <c r="E30" s="158"/>
      <c r="F30" s="158"/>
      <c r="G30" s="151"/>
      <c r="H30" s="151"/>
      <c r="I30" s="159"/>
    </row>
    <row r="31" spans="1:11" ht="15">
      <c r="A31" s="138" t="s">
        <v>62</v>
      </c>
      <c r="C31" s="158">
        <f t="shared" ref="C31:G31" si="5">+C14-C28</f>
        <v>9403892610</v>
      </c>
      <c r="D31" s="158"/>
      <c r="E31" s="158">
        <f t="shared" si="5"/>
        <v>-222236601</v>
      </c>
      <c r="F31" s="158">
        <f t="shared" si="5"/>
        <v>0</v>
      </c>
      <c r="G31" s="158">
        <f t="shared" si="5"/>
        <v>515799476</v>
      </c>
      <c r="H31" s="151"/>
      <c r="I31" s="158">
        <f>+I14-I28</f>
        <v>8665856533</v>
      </c>
    </row>
    <row r="32" spans="1:11">
      <c r="C32" s="145"/>
      <c r="D32" s="145"/>
      <c r="E32" s="145"/>
      <c r="F32" s="145"/>
      <c r="G32" s="140"/>
      <c r="H32" s="140"/>
      <c r="I32" s="145"/>
    </row>
    <row r="33" spans="1:7">
      <c r="A33" s="138" t="s">
        <v>63</v>
      </c>
    </row>
    <row r="38" spans="1:7">
      <c r="G38" s="143"/>
    </row>
  </sheetData>
  <mergeCells count="4">
    <mergeCell ref="A1:G1"/>
    <mergeCell ref="A2:G2"/>
    <mergeCell ref="C6:I6"/>
    <mergeCell ref="C16:I16"/>
  </mergeCells>
  <pageMargins left="0.7" right="0.7" top="0.75" bottom="0.75" header="0.3" footer="0.3"/>
  <pageSetup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9"/>
  <sheetViews>
    <sheetView zoomScale="80" zoomScaleNormal="80" workbookViewId="0">
      <selection activeCell="F10" sqref="F10:F12"/>
    </sheetView>
  </sheetViews>
  <sheetFormatPr defaultColWidth="7.109375" defaultRowHeight="12.75"/>
  <cols>
    <col min="1" max="1" width="52" style="20" customWidth="1"/>
    <col min="2" max="2" width="18.6640625" style="20" customWidth="1"/>
    <col min="3" max="3" width="15.109375" style="20" bestFit="1" customWidth="1"/>
    <col min="4" max="4" width="13.6640625" style="20" bestFit="1" customWidth="1"/>
    <col min="5" max="5" width="13.109375" style="20" bestFit="1" customWidth="1"/>
    <col min="6" max="6" width="15.109375" style="20" bestFit="1" customWidth="1"/>
    <col min="7" max="7" width="11.44140625" style="20" customWidth="1"/>
    <col min="8" max="8" width="16.77734375" style="20" customWidth="1"/>
    <col min="9" max="9" width="8.77734375" style="20" bestFit="1" customWidth="1"/>
    <col min="10" max="16" width="25.5546875" style="20" customWidth="1"/>
    <col min="17" max="18" width="25.5546875" style="20" bestFit="1" customWidth="1"/>
    <col min="19" max="19" width="29.21875" style="20" bestFit="1" customWidth="1"/>
    <col min="20" max="27" width="13" style="20" customWidth="1"/>
    <col min="28" max="28" width="13" style="20" bestFit="1" customWidth="1"/>
    <col min="29" max="32" width="13" style="20" customWidth="1"/>
    <col min="33" max="33" width="16.77734375" style="20" bestFit="1" customWidth="1"/>
    <col min="34" max="34" width="8.21875" style="20" customWidth="1"/>
    <col min="35" max="52" width="16.21875" style="20" bestFit="1" customWidth="1"/>
    <col min="53" max="53" width="16.77734375" style="20" bestFit="1" customWidth="1"/>
    <col min="54" max="54" width="7.77734375" style="20" bestFit="1" customWidth="1"/>
    <col min="55" max="55" width="8.21875" style="20" bestFit="1" customWidth="1"/>
    <col min="56" max="56" width="9.88671875" style="20" bestFit="1" customWidth="1"/>
    <col min="57" max="57" width="6.33203125" style="20" customWidth="1"/>
    <col min="58" max="58" width="9.88671875" style="20" bestFit="1" customWidth="1"/>
    <col min="59" max="59" width="6.33203125" style="20" customWidth="1"/>
    <col min="60" max="60" width="9.88671875" style="20" bestFit="1" customWidth="1"/>
    <col min="61" max="62" width="6.33203125" style="20" customWidth="1"/>
    <col min="63" max="63" width="9.88671875" style="20" bestFit="1" customWidth="1"/>
    <col min="64" max="64" width="6.33203125" style="20" customWidth="1"/>
    <col min="65" max="65" width="9.88671875" style="20" bestFit="1" customWidth="1"/>
    <col min="66" max="66" width="6.33203125" style="20" customWidth="1"/>
    <col min="67" max="67" width="9.88671875" style="20" bestFit="1" customWidth="1"/>
    <col min="68" max="68" width="6.33203125" style="20" customWidth="1"/>
    <col min="69" max="69" width="9.88671875" style="20" bestFit="1" customWidth="1"/>
    <col min="70" max="70" width="8.21875" style="20" bestFit="1" customWidth="1"/>
    <col min="71" max="16384" width="7.109375" style="20"/>
  </cols>
  <sheetData>
    <row r="2" spans="1:7" ht="18">
      <c r="A2" s="56" t="s">
        <v>16</v>
      </c>
      <c r="B2" s="24"/>
    </row>
    <row r="3" spans="1:7" ht="15.75">
      <c r="A3" s="46"/>
      <c r="B3" s="15" t="s">
        <v>37</v>
      </c>
    </row>
    <row r="4" spans="1:7" ht="15.75">
      <c r="A4" s="46"/>
      <c r="B4" s="15" t="s">
        <v>12</v>
      </c>
    </row>
    <row r="5" spans="1:7" ht="15.75">
      <c r="A5" s="46" t="s">
        <v>126</v>
      </c>
      <c r="B5" s="47"/>
    </row>
    <row r="6" spans="1:7" ht="15.75">
      <c r="A6" s="46"/>
      <c r="B6" s="47"/>
    </row>
    <row r="7" spans="1:7" ht="20.25">
      <c r="A7" s="48"/>
      <c r="B7" s="50"/>
    </row>
    <row r="8" spans="1:7" ht="20.25">
      <c r="A8" s="48"/>
      <c r="B8" s="51"/>
    </row>
    <row r="9" spans="1:7" ht="20.25">
      <c r="A9" s="48"/>
      <c r="B9" s="51" t="s">
        <v>138</v>
      </c>
      <c r="C9" s="51" t="s">
        <v>139</v>
      </c>
      <c r="D9" s="51" t="s">
        <v>140</v>
      </c>
      <c r="E9" s="51" t="s">
        <v>141</v>
      </c>
      <c r="F9" s="51" t="s">
        <v>2</v>
      </c>
    </row>
    <row r="10" spans="1:7" ht="15">
      <c r="A10" s="206" t="s">
        <v>142</v>
      </c>
      <c r="B10" s="200">
        <v>-207953259</v>
      </c>
      <c r="C10" s="200">
        <v>-1189430233</v>
      </c>
      <c r="D10" s="200">
        <v>-257636045</v>
      </c>
      <c r="E10" s="200">
        <v>280853786</v>
      </c>
      <c r="F10" s="200">
        <f>SUM(B10:E10)</f>
        <v>-1374165751</v>
      </c>
    </row>
    <row r="11" spans="1:7" ht="30">
      <c r="A11" s="206" t="s">
        <v>124</v>
      </c>
      <c r="B11" s="200">
        <v>0</v>
      </c>
      <c r="C11" s="200">
        <v>-788566219</v>
      </c>
      <c r="D11" s="200">
        <v>-137715423</v>
      </c>
      <c r="E11" s="200">
        <v>146565222</v>
      </c>
      <c r="F11" s="200">
        <f>SUM(B11:E11)</f>
        <v>-779716420</v>
      </c>
    </row>
    <row r="12" spans="1:7" ht="17.25">
      <c r="A12" s="206" t="s">
        <v>125</v>
      </c>
      <c r="B12" s="202">
        <v>0</v>
      </c>
      <c r="C12" s="202">
        <v>-29411030</v>
      </c>
      <c r="D12" s="202">
        <v>-8338189</v>
      </c>
      <c r="E12" s="202">
        <v>8119726</v>
      </c>
      <c r="F12" s="202">
        <f>SUM(B12:E12)</f>
        <v>-29629493</v>
      </c>
    </row>
    <row r="13" spans="1:7" ht="15">
      <c r="A13" s="206" t="s">
        <v>143</v>
      </c>
      <c r="B13" s="200">
        <f>SUM(B10:B12)</f>
        <v>-207953259</v>
      </c>
      <c r="C13" s="200">
        <f t="shared" ref="C13:E13" si="0">SUM(C10:C12)</f>
        <v>-2007407482</v>
      </c>
      <c r="D13" s="200">
        <f t="shared" si="0"/>
        <v>-403689657</v>
      </c>
      <c r="E13" s="200">
        <f t="shared" si="0"/>
        <v>435538734</v>
      </c>
      <c r="F13" s="200">
        <f>SUM(B13:E13)</f>
        <v>-2183511664</v>
      </c>
    </row>
    <row r="14" spans="1:7" ht="17.25">
      <c r="A14" s="52"/>
      <c r="B14" s="54"/>
      <c r="G14" s="118"/>
    </row>
    <row r="15" spans="1:7" ht="15">
      <c r="A15" s="53"/>
      <c r="B15" s="201"/>
      <c r="C15" s="23"/>
      <c r="D15" s="23"/>
      <c r="G15" s="118"/>
    </row>
    <row r="16" spans="1:7" ht="19.5" customHeight="1">
      <c r="A16" s="57"/>
      <c r="B16" s="55"/>
      <c r="C16" s="45"/>
      <c r="G16" s="118"/>
    </row>
    <row r="17" spans="1:8">
      <c r="A17" s="23"/>
      <c r="B17" s="36"/>
      <c r="G17" s="118"/>
    </row>
    <row r="18" spans="1:8">
      <c r="G18" s="118"/>
      <c r="H18" s="123"/>
    </row>
    <row r="19" spans="1:8">
      <c r="G19" s="118"/>
      <c r="H19" s="123"/>
    </row>
    <row r="20" spans="1:8">
      <c r="G20" s="118"/>
    </row>
    <row r="28" spans="1:8">
      <c r="B28" s="118"/>
      <c r="C28" s="118"/>
    </row>
    <row r="29" spans="1:8">
      <c r="B29" s="118"/>
    </row>
    <row r="30" spans="1:8">
      <c r="B30" s="118"/>
    </row>
    <row r="31" spans="1:8">
      <c r="B31" s="124"/>
    </row>
    <row r="32" spans="1:8">
      <c r="B32" s="118"/>
      <c r="C32" s="118"/>
    </row>
    <row r="33" spans="2:3">
      <c r="B33" s="118"/>
      <c r="C33" s="118"/>
    </row>
    <row r="34" spans="2:3">
      <c r="B34" s="118"/>
      <c r="C34" s="118"/>
    </row>
    <row r="35" spans="2:3">
      <c r="B35" s="118"/>
      <c r="C35" s="118"/>
    </row>
    <row r="36" spans="2:3">
      <c r="B36" s="118"/>
      <c r="C36" s="118"/>
    </row>
    <row r="37" spans="2:3">
      <c r="B37" s="118"/>
      <c r="C37" s="118"/>
    </row>
    <row r="38" spans="2:3">
      <c r="B38" s="118"/>
      <c r="C38" s="118"/>
    </row>
    <row r="39" spans="2:3">
      <c r="B39" s="118"/>
    </row>
    <row r="40" spans="2:3">
      <c r="B40" s="118"/>
      <c r="C40" s="125"/>
    </row>
    <row r="41" spans="2:3">
      <c r="B41" s="118"/>
    </row>
    <row r="42" spans="2:3">
      <c r="B42" s="118"/>
    </row>
    <row r="43" spans="2:3">
      <c r="B43" s="118"/>
      <c r="C43" s="118"/>
    </row>
    <row r="44" spans="2:3" ht="15">
      <c r="B44" s="126"/>
      <c r="C44" s="126"/>
    </row>
    <row r="45" spans="2:3">
      <c r="B45" s="118"/>
      <c r="C45" s="118"/>
    </row>
    <row r="46" spans="2:3" ht="15">
      <c r="B46" s="126"/>
      <c r="C46" s="126"/>
    </row>
    <row r="47" spans="2:3">
      <c r="B47" s="118"/>
      <c r="C47" s="118"/>
    </row>
    <row r="48" spans="2:3">
      <c r="B48" s="118"/>
    </row>
    <row r="49" spans="2:2">
      <c r="B49" s="118"/>
    </row>
    <row r="50" spans="2:2">
      <c r="B50" s="118"/>
    </row>
    <row r="51" spans="2:2">
      <c r="B51" s="118"/>
    </row>
    <row r="52" spans="2:2">
      <c r="B52" s="118"/>
    </row>
    <row r="53" spans="2:2">
      <c r="B53" s="118"/>
    </row>
    <row r="54" spans="2:2">
      <c r="B54" s="118"/>
    </row>
    <row r="55" spans="2:2">
      <c r="B55" s="118"/>
    </row>
    <row r="56" spans="2:2">
      <c r="B56" s="118"/>
    </row>
    <row r="57" spans="2:2">
      <c r="B57" s="118"/>
    </row>
    <row r="58" spans="2:2">
      <c r="B58" s="118"/>
    </row>
    <row r="59" spans="2:2">
      <c r="B59" s="118"/>
    </row>
    <row r="60" spans="2:2">
      <c r="B60" s="118"/>
    </row>
    <row r="61" spans="2:2">
      <c r="B61" s="118"/>
    </row>
    <row r="62" spans="2:2">
      <c r="B62" s="118"/>
    </row>
    <row r="63" spans="2:2">
      <c r="B63" s="118"/>
    </row>
    <row r="64" spans="2:2">
      <c r="B64" s="118"/>
    </row>
    <row r="65" spans="2:2">
      <c r="B65" s="118"/>
    </row>
    <row r="66" spans="2:2">
      <c r="B66" s="118"/>
    </row>
    <row r="67" spans="2:2">
      <c r="B67" s="118"/>
    </row>
    <row r="68" spans="2:2">
      <c r="B68" s="118"/>
    </row>
    <row r="69" spans="2:2">
      <c r="B69" s="118"/>
    </row>
  </sheetData>
  <pageMargins left="0.25" right="0.25" top="0.5" bottom="0.5" header="0.5" footer="0.5"/>
  <pageSetup orientation="landscape" r:id="rId1"/>
  <headerFooter alignWithMargins="0">
    <oddFooter>&amp;L&amp;Z&amp;F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3"/>
  <sheetViews>
    <sheetView zoomScale="80" zoomScaleNormal="80" workbookViewId="0">
      <selection activeCell="B4" sqref="B4"/>
    </sheetView>
  </sheetViews>
  <sheetFormatPr defaultColWidth="7.109375" defaultRowHeight="12.75"/>
  <cols>
    <col min="1" max="1" width="48.21875" style="20" customWidth="1"/>
    <col min="2" max="2" width="18.6640625" style="20" customWidth="1"/>
    <col min="3" max="5" width="11.6640625" style="20" customWidth="1"/>
    <col min="6" max="6" width="10.109375" style="20" customWidth="1"/>
    <col min="7" max="7" width="11.44140625" style="20" customWidth="1"/>
    <col min="8" max="8" width="16.77734375" style="20" customWidth="1"/>
    <col min="9" max="9" width="8.77734375" style="20" bestFit="1" customWidth="1"/>
    <col min="10" max="16" width="25.5546875" style="20" customWidth="1"/>
    <col min="17" max="18" width="25.5546875" style="20" bestFit="1" customWidth="1"/>
    <col min="19" max="19" width="29.21875" style="20" bestFit="1" customWidth="1"/>
    <col min="20" max="27" width="13" style="20" customWidth="1"/>
    <col min="28" max="28" width="13" style="20" bestFit="1" customWidth="1"/>
    <col min="29" max="32" width="13" style="20" customWidth="1"/>
    <col min="33" max="33" width="16.77734375" style="20" bestFit="1" customWidth="1"/>
    <col min="34" max="34" width="8.21875" style="20" customWidth="1"/>
    <col min="35" max="52" width="16.21875" style="20" bestFit="1" customWidth="1"/>
    <col min="53" max="53" width="16.77734375" style="20" bestFit="1" customWidth="1"/>
    <col min="54" max="54" width="7.77734375" style="20" bestFit="1" customWidth="1"/>
    <col min="55" max="55" width="8.21875" style="20" bestFit="1" customWidth="1"/>
    <col min="56" max="56" width="9.88671875" style="20" bestFit="1" customWidth="1"/>
    <col min="57" max="57" width="6.33203125" style="20" customWidth="1"/>
    <col min="58" max="58" width="9.88671875" style="20" bestFit="1" customWidth="1"/>
    <col min="59" max="59" width="6.33203125" style="20" customWidth="1"/>
    <col min="60" max="60" width="9.88671875" style="20" bestFit="1" customWidth="1"/>
    <col min="61" max="62" width="6.33203125" style="20" customWidth="1"/>
    <col min="63" max="63" width="9.88671875" style="20" bestFit="1" customWidth="1"/>
    <col min="64" max="64" width="6.33203125" style="20" customWidth="1"/>
    <col min="65" max="65" width="9.88671875" style="20" bestFit="1" customWidth="1"/>
    <col min="66" max="66" width="6.33203125" style="20" customWidth="1"/>
    <col min="67" max="67" width="9.88671875" style="20" bestFit="1" customWidth="1"/>
    <col min="68" max="68" width="6.33203125" style="20" customWidth="1"/>
    <col min="69" max="69" width="9.88671875" style="20" bestFit="1" customWidth="1"/>
    <col min="70" max="70" width="8.21875" style="20" bestFit="1" customWidth="1"/>
    <col min="71" max="16384" width="7.109375" style="20"/>
  </cols>
  <sheetData>
    <row r="2" spans="1:2" ht="18">
      <c r="A2" s="56" t="s">
        <v>16</v>
      </c>
      <c r="B2" s="24"/>
    </row>
    <row r="3" spans="1:2" ht="15.75">
      <c r="A3" s="46"/>
      <c r="B3" s="15" t="s">
        <v>37</v>
      </c>
    </row>
    <row r="4" spans="1:2" ht="15.75">
      <c r="A4" s="46"/>
      <c r="B4" s="15" t="s">
        <v>12</v>
      </c>
    </row>
    <row r="5" spans="1:2" ht="15.75">
      <c r="A5" s="46" t="s">
        <v>112</v>
      </c>
      <c r="B5" s="47"/>
    </row>
    <row r="6" spans="1:2" ht="15.75">
      <c r="A6" s="46"/>
      <c r="B6" s="47"/>
    </row>
    <row r="7" spans="1:2" ht="15">
      <c r="A7" s="26"/>
      <c r="B7" s="26"/>
    </row>
    <row r="8" spans="1:2" ht="15">
      <c r="A8" s="26"/>
      <c r="B8" s="26"/>
    </row>
    <row r="9" spans="1:2" ht="15">
      <c r="A9" s="48"/>
      <c r="B9" s="48"/>
    </row>
    <row r="10" spans="1:2" ht="15">
      <c r="A10" s="48"/>
      <c r="B10" s="48"/>
    </row>
    <row r="11" spans="1:2" ht="15.75">
      <c r="A11" s="49"/>
      <c r="B11" s="48"/>
    </row>
    <row r="12" spans="1:2" ht="20.25">
      <c r="A12" s="48"/>
      <c r="B12" s="50"/>
    </row>
    <row r="13" spans="1:2" ht="20.25">
      <c r="A13" s="48"/>
      <c r="B13" s="51" t="s">
        <v>17</v>
      </c>
    </row>
    <row r="14" spans="1:2" ht="20.25">
      <c r="A14" s="48" t="s">
        <v>115</v>
      </c>
      <c r="B14" s="51"/>
    </row>
    <row r="15" spans="1:2" ht="15">
      <c r="A15" s="57" t="s">
        <v>3</v>
      </c>
      <c r="B15" s="200">
        <v>534476</v>
      </c>
    </row>
    <row r="16" spans="1:2" ht="17.25">
      <c r="A16" s="57" t="s">
        <v>114</v>
      </c>
      <c r="B16" s="202">
        <v>-429000</v>
      </c>
    </row>
    <row r="17" spans="1:8" ht="15">
      <c r="A17" s="57"/>
      <c r="B17" s="200">
        <f>B15+B16</f>
        <v>105476</v>
      </c>
    </row>
    <row r="18" spans="1:8" ht="17.25">
      <c r="A18" s="52" t="s">
        <v>113</v>
      </c>
      <c r="B18" s="54">
        <f>B19-B17</f>
        <v>6312710</v>
      </c>
      <c r="G18" s="118"/>
    </row>
    <row r="19" spans="1:8" ht="15">
      <c r="A19" s="53"/>
      <c r="B19" s="201">
        <v>6418186</v>
      </c>
      <c r="C19" s="23"/>
      <c r="D19" s="23"/>
      <c r="G19" s="118"/>
    </row>
    <row r="20" spans="1:8" ht="19.5" customHeight="1">
      <c r="A20" s="57"/>
      <c r="B20" s="55"/>
      <c r="C20" s="45"/>
      <c r="G20" s="118"/>
    </row>
    <row r="21" spans="1:8">
      <c r="A21" s="23"/>
      <c r="B21" s="36"/>
      <c r="G21" s="118"/>
    </row>
    <row r="22" spans="1:8">
      <c r="G22" s="118"/>
      <c r="H22" s="123"/>
    </row>
    <row r="23" spans="1:8">
      <c r="G23" s="118"/>
      <c r="H23" s="123"/>
    </row>
    <row r="24" spans="1:8">
      <c r="G24" s="118"/>
    </row>
    <row r="32" spans="1:8">
      <c r="B32" s="118"/>
      <c r="C32" s="118"/>
    </row>
    <row r="33" spans="2:3">
      <c r="B33" s="118"/>
    </row>
    <row r="34" spans="2:3">
      <c r="B34" s="118"/>
    </row>
    <row r="35" spans="2:3">
      <c r="B35" s="124"/>
    </row>
    <row r="36" spans="2:3">
      <c r="B36" s="118"/>
      <c r="C36" s="118"/>
    </row>
    <row r="37" spans="2:3">
      <c r="B37" s="118"/>
      <c r="C37" s="118"/>
    </row>
    <row r="38" spans="2:3">
      <c r="B38" s="118"/>
      <c r="C38" s="118"/>
    </row>
    <row r="39" spans="2:3">
      <c r="B39" s="118"/>
      <c r="C39" s="118"/>
    </row>
    <row r="40" spans="2:3">
      <c r="B40" s="118"/>
      <c r="C40" s="118"/>
    </row>
    <row r="41" spans="2:3">
      <c r="B41" s="118"/>
      <c r="C41" s="118"/>
    </row>
    <row r="42" spans="2:3">
      <c r="B42" s="118"/>
      <c r="C42" s="118"/>
    </row>
    <row r="43" spans="2:3">
      <c r="B43" s="118"/>
    </row>
    <row r="44" spans="2:3">
      <c r="B44" s="118"/>
      <c r="C44" s="125"/>
    </row>
    <row r="45" spans="2:3">
      <c r="B45" s="118"/>
    </row>
    <row r="46" spans="2:3">
      <c r="B46" s="118"/>
    </row>
    <row r="47" spans="2:3">
      <c r="B47" s="118"/>
      <c r="C47" s="118"/>
    </row>
    <row r="48" spans="2:3" ht="15">
      <c r="B48" s="126"/>
      <c r="C48" s="126"/>
    </row>
    <row r="49" spans="2:3">
      <c r="B49" s="118"/>
      <c r="C49" s="118"/>
    </row>
    <row r="50" spans="2:3" ht="15">
      <c r="B50" s="126"/>
      <c r="C50" s="126"/>
    </row>
    <row r="51" spans="2:3">
      <c r="B51" s="118"/>
      <c r="C51" s="118"/>
    </row>
    <row r="52" spans="2:3">
      <c r="B52" s="118"/>
    </row>
    <row r="53" spans="2:3">
      <c r="B53" s="118"/>
    </row>
    <row r="54" spans="2:3">
      <c r="B54" s="118"/>
    </row>
    <row r="55" spans="2:3">
      <c r="B55" s="118"/>
    </row>
    <row r="56" spans="2:3">
      <c r="B56" s="118"/>
    </row>
    <row r="57" spans="2:3">
      <c r="B57" s="118"/>
    </row>
    <row r="58" spans="2:3">
      <c r="B58" s="118"/>
    </row>
    <row r="59" spans="2:3">
      <c r="B59" s="118"/>
    </row>
    <row r="60" spans="2:3">
      <c r="B60" s="118"/>
    </row>
    <row r="61" spans="2:3">
      <c r="B61" s="118"/>
    </row>
    <row r="62" spans="2:3">
      <c r="B62" s="118"/>
    </row>
    <row r="63" spans="2:3">
      <c r="B63" s="118"/>
    </row>
    <row r="64" spans="2:3">
      <c r="B64" s="118"/>
    </row>
    <row r="65" spans="2:2">
      <c r="B65" s="118"/>
    </row>
    <row r="66" spans="2:2">
      <c r="B66" s="118"/>
    </row>
    <row r="67" spans="2:2">
      <c r="B67" s="118"/>
    </row>
    <row r="68" spans="2:2">
      <c r="B68" s="118"/>
    </row>
    <row r="69" spans="2:2">
      <c r="B69" s="118"/>
    </row>
    <row r="70" spans="2:2">
      <c r="B70" s="118"/>
    </row>
    <row r="71" spans="2:2">
      <c r="B71" s="118"/>
    </row>
    <row r="72" spans="2:2">
      <c r="B72" s="118"/>
    </row>
    <row r="73" spans="2:2">
      <c r="B73" s="118"/>
    </row>
  </sheetData>
  <pageMargins left="0.25" right="0.25" top="0.5" bottom="0.5" header="0.5" footer="0.5"/>
  <pageSetup orientation="landscape" r:id="rId1"/>
  <headerFooter alignWithMargins="0">
    <oddFooter>&amp;L&amp;Z&amp;F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pageSetUpPr fitToPage="1"/>
  </sheetPr>
  <dimension ref="A1:F263"/>
  <sheetViews>
    <sheetView topLeftCell="A4" workbookViewId="0">
      <selection activeCell="B20" activeCellId="1" sqref="B13 B20"/>
    </sheetView>
  </sheetViews>
  <sheetFormatPr defaultColWidth="7.109375" defaultRowHeight="12.75"/>
  <cols>
    <col min="1" max="1" width="11.44140625" style="3" customWidth="1"/>
    <col min="2" max="3" width="12.33203125" style="3" customWidth="1"/>
    <col min="4" max="4" width="14.5546875" style="3" customWidth="1"/>
    <col min="5" max="5" width="10.6640625" style="3" customWidth="1"/>
    <col min="6" max="6" width="11.44140625" style="3" customWidth="1"/>
    <col min="7" max="16384" width="7.109375" style="3"/>
  </cols>
  <sheetData>
    <row r="1" spans="1:6">
      <c r="A1" s="212" t="s">
        <v>16</v>
      </c>
      <c r="B1" s="212"/>
      <c r="C1" s="195"/>
      <c r="D1" s="160"/>
      <c r="E1" s="89" t="s">
        <v>37</v>
      </c>
    </row>
    <row r="2" spans="1:6">
      <c r="A2" s="212" t="s">
        <v>0</v>
      </c>
      <c r="B2" s="212"/>
      <c r="C2" s="195"/>
      <c r="D2" s="160"/>
      <c r="E2" s="89" t="s">
        <v>12</v>
      </c>
    </row>
    <row r="3" spans="1:6">
      <c r="A3" s="5"/>
      <c r="B3" s="5"/>
      <c r="C3" s="195"/>
      <c r="D3" s="160"/>
      <c r="E3" s="89"/>
    </row>
    <row r="4" spans="1:6">
      <c r="A4" s="88"/>
      <c r="F4" s="199" t="s">
        <v>111</v>
      </c>
    </row>
    <row r="5" spans="1:6">
      <c r="A5" s="4" t="s">
        <v>16</v>
      </c>
    </row>
    <row r="6" spans="1:6">
      <c r="A6" s="4" t="s">
        <v>34</v>
      </c>
    </row>
    <row r="7" spans="1:6">
      <c r="B7" s="42"/>
      <c r="C7" s="42"/>
      <c r="D7" s="42"/>
    </row>
    <row r="8" spans="1:6">
      <c r="B8" s="42"/>
      <c r="C8" s="42"/>
      <c r="D8" s="42"/>
      <c r="E8" s="4"/>
      <c r="F8" s="127" t="s">
        <v>47</v>
      </c>
    </row>
    <row r="9" spans="1:6">
      <c r="B9" s="128" t="s">
        <v>64</v>
      </c>
      <c r="C9" s="128" t="s">
        <v>35</v>
      </c>
      <c r="D9" s="128" t="s">
        <v>65</v>
      </c>
      <c r="E9" s="130" t="s">
        <v>67</v>
      </c>
      <c r="F9" s="129" t="s">
        <v>48</v>
      </c>
    </row>
    <row r="10" spans="1:6">
      <c r="A10" s="4" t="s">
        <v>21</v>
      </c>
      <c r="B10" s="119">
        <v>232178846</v>
      </c>
      <c r="C10" s="196">
        <f>+B10/B13</f>
        <v>0.78278541464674511</v>
      </c>
      <c r="D10" s="119">
        <v>11045578</v>
      </c>
      <c r="E10" s="17">
        <f>+E13*C10</f>
        <v>-96123.700562376354</v>
      </c>
      <c r="F10" s="163">
        <f>+B10+D10+E10</f>
        <v>243128300.29943761</v>
      </c>
    </row>
    <row r="11" spans="1:6">
      <c r="A11" s="4" t="s">
        <v>3</v>
      </c>
      <c r="B11" s="119">
        <v>38124593</v>
      </c>
      <c r="C11" s="196">
        <f>+B11/B13</f>
        <v>0.1285361515654333</v>
      </c>
      <c r="D11" s="119">
        <v>680636</v>
      </c>
      <c r="E11" s="131">
        <f>+E13*C11</f>
        <v>-15783.853803780512</v>
      </c>
      <c r="F11" s="163">
        <f t="shared" ref="F11:F12" si="0">+B11+D11+E11</f>
        <v>38789445.146196216</v>
      </c>
    </row>
    <row r="12" spans="1:6" ht="15">
      <c r="A12" s="4" t="s">
        <v>22</v>
      </c>
      <c r="B12" s="120">
        <v>26302555</v>
      </c>
      <c r="C12" s="197">
        <f>+B12/B13</f>
        <v>8.8678433787821559E-2</v>
      </c>
      <c r="D12" s="120">
        <v>469578</v>
      </c>
      <c r="E12" s="162">
        <f>+E13*C12</f>
        <v>-10889.445633843125</v>
      </c>
      <c r="F12" s="164">
        <f t="shared" si="0"/>
        <v>26761243.554366156</v>
      </c>
    </row>
    <row r="13" spans="1:6" ht="20.100000000000001" customHeight="1">
      <c r="A13" s="4" t="s">
        <v>36</v>
      </c>
      <c r="B13" s="167">
        <f>B10+B11+B12</f>
        <v>296605994</v>
      </c>
      <c r="C13" s="198">
        <f>SUM(C10:C12)</f>
        <v>1</v>
      </c>
      <c r="D13" s="167">
        <f>SUM(D10:D12)</f>
        <v>12195792</v>
      </c>
      <c r="E13" s="77">
        <v>-122797</v>
      </c>
      <c r="F13" s="132">
        <f>SUM(F10:F12)</f>
        <v>308678989</v>
      </c>
    </row>
    <row r="14" spans="1:6">
      <c r="B14" s="5" t="s">
        <v>29</v>
      </c>
      <c r="C14" s="195"/>
      <c r="D14" s="160"/>
      <c r="E14" s="4"/>
    </row>
    <row r="15" spans="1:6">
      <c r="B15" s="160"/>
      <c r="C15" s="195"/>
      <c r="D15" s="160"/>
      <c r="E15" s="4"/>
    </row>
    <row r="16" spans="1:6">
      <c r="B16" s="170" t="s">
        <v>66</v>
      </c>
      <c r="C16" s="170"/>
      <c r="D16" s="4"/>
      <c r="E16" s="4"/>
    </row>
    <row r="17" spans="1:4" s="74" customFormat="1">
      <c r="A17" s="4" t="s">
        <v>21</v>
      </c>
      <c r="B17" s="166">
        <f>+D10+E10</f>
        <v>10949454.299437623</v>
      </c>
      <c r="C17" s="166"/>
      <c r="D17" s="165"/>
    </row>
    <row r="18" spans="1:4" s="74" customFormat="1">
      <c r="A18" s="4" t="s">
        <v>3</v>
      </c>
      <c r="B18" s="166">
        <f>+D11+E11</f>
        <v>664852.14619621949</v>
      </c>
      <c r="C18" s="166"/>
      <c r="D18" s="165"/>
    </row>
    <row r="19" spans="1:4" s="74" customFormat="1" ht="15">
      <c r="A19" s="4" t="s">
        <v>22</v>
      </c>
      <c r="B19" s="168">
        <f>+D12+E12</f>
        <v>458688.55436615687</v>
      </c>
      <c r="C19" s="168"/>
      <c r="D19" s="87"/>
    </row>
    <row r="20" spans="1:4" s="74" customFormat="1" ht="13.5" thickBot="1">
      <c r="B20" s="169">
        <f>SUM(B17:B19)</f>
        <v>12072995</v>
      </c>
      <c r="C20" s="166"/>
      <c r="D20" s="43"/>
    </row>
    <row r="21" spans="1:4" s="74" customFormat="1" ht="13.5" thickTop="1">
      <c r="B21" s="131" t="s">
        <v>29</v>
      </c>
      <c r="C21" s="131"/>
      <c r="D21" s="43"/>
    </row>
    <row r="22" spans="1:4" s="74" customFormat="1"/>
    <row r="23" spans="1:4" s="74" customFormat="1">
      <c r="B23" s="87"/>
      <c r="C23" s="87"/>
      <c r="D23" s="87"/>
    </row>
    <row r="24" spans="1:4" s="74" customFormat="1">
      <c r="B24" s="43"/>
      <c r="C24" s="43"/>
      <c r="D24" s="43"/>
    </row>
    <row r="25" spans="1:4" s="42" customFormat="1">
      <c r="B25" s="43"/>
      <c r="C25" s="43"/>
      <c r="D25" s="43"/>
    </row>
    <row r="26" spans="1:4" s="42" customFormat="1">
      <c r="B26" s="43"/>
      <c r="C26" s="43"/>
      <c r="D26" s="43"/>
    </row>
    <row r="27" spans="1:4" s="42" customFormat="1">
      <c r="B27" s="43"/>
      <c r="C27" s="43"/>
      <c r="D27" s="43"/>
    </row>
    <row r="28" spans="1:4" s="42" customFormat="1">
      <c r="B28" s="43"/>
      <c r="C28" s="43"/>
      <c r="D28" s="43"/>
    </row>
    <row r="29" spans="1:4" s="42" customFormat="1">
      <c r="B29" s="43"/>
      <c r="C29" s="43"/>
      <c r="D29" s="43"/>
    </row>
    <row r="30" spans="1:4" s="42" customFormat="1">
      <c r="B30" s="43"/>
      <c r="C30" s="43"/>
      <c r="D30" s="43"/>
    </row>
    <row r="31" spans="1:4" s="42" customFormat="1"/>
    <row r="32" spans="1:4" s="42" customFormat="1"/>
    <row r="36" spans="2:5" s="80" customFormat="1"/>
    <row r="37" spans="2:5" s="80" customFormat="1" ht="20.100000000000001" customHeight="1">
      <c r="B37" s="81"/>
      <c r="C37" s="81"/>
      <c r="D37" s="81"/>
      <c r="E37" s="78"/>
    </row>
    <row r="38" spans="2:5" s="80" customFormat="1">
      <c r="B38" s="78"/>
      <c r="C38" s="78"/>
      <c r="D38" s="78"/>
      <c r="E38" s="78"/>
    </row>
    <row r="39" spans="2:5" s="80" customFormat="1">
      <c r="B39" s="78"/>
      <c r="C39" s="78"/>
      <c r="D39" s="78"/>
      <c r="E39" s="78"/>
    </row>
    <row r="40" spans="2:5" s="80" customFormat="1">
      <c r="B40" s="78"/>
      <c r="C40" s="78"/>
      <c r="D40" s="78"/>
      <c r="E40" s="78"/>
    </row>
    <row r="41" spans="2:5" s="80" customFormat="1">
      <c r="B41" s="78"/>
      <c r="C41" s="78"/>
      <c r="D41" s="78"/>
      <c r="E41" s="82"/>
    </row>
    <row r="42" spans="2:5" s="80" customFormat="1" ht="15">
      <c r="B42" s="75"/>
      <c r="C42" s="75"/>
      <c r="D42" s="75"/>
      <c r="E42" s="82"/>
    </row>
    <row r="43" spans="2:5" s="80" customFormat="1">
      <c r="B43" s="83"/>
      <c r="C43" s="83"/>
      <c r="D43" s="83"/>
      <c r="E43" s="83"/>
    </row>
    <row r="44" spans="2:5" s="80" customFormat="1" ht="20.100000000000001" customHeight="1">
      <c r="B44" s="83"/>
      <c r="C44" s="83"/>
      <c r="D44" s="83"/>
      <c r="E44" s="83"/>
    </row>
    <row r="45" spans="2:5" s="80" customFormat="1" ht="15">
      <c r="B45" s="76"/>
      <c r="C45" s="76"/>
      <c r="D45" s="76"/>
      <c r="E45" s="83"/>
    </row>
    <row r="46" spans="2:5" s="80" customFormat="1" ht="15">
      <c r="B46" s="77"/>
      <c r="C46" s="77"/>
      <c r="D46" s="77"/>
      <c r="E46" s="77"/>
    </row>
    <row r="47" spans="2:5" s="80" customFormat="1">
      <c r="B47" s="84"/>
      <c r="C47" s="84"/>
      <c r="D47" s="84"/>
      <c r="E47" s="82"/>
    </row>
    <row r="48" spans="2:5" s="80" customFormat="1">
      <c r="B48" s="85"/>
      <c r="C48" s="85"/>
      <c r="D48" s="85"/>
      <c r="E48" s="82"/>
    </row>
    <row r="49" spans="2:5" s="80" customFormat="1">
      <c r="B49" s="78"/>
      <c r="C49" s="78"/>
      <c r="D49" s="78"/>
      <c r="E49" s="78"/>
    </row>
    <row r="50" spans="2:5" s="80" customFormat="1">
      <c r="B50" s="78"/>
      <c r="C50" s="78"/>
      <c r="D50" s="78"/>
      <c r="E50" s="78"/>
    </row>
    <row r="51" spans="2:5" s="80" customFormat="1">
      <c r="B51" s="78"/>
      <c r="C51" s="78"/>
      <c r="D51" s="78"/>
      <c r="E51" s="78"/>
    </row>
    <row r="52" spans="2:5" s="80" customFormat="1" ht="15">
      <c r="B52" s="75"/>
      <c r="C52" s="75"/>
      <c r="D52" s="75"/>
      <c r="E52" s="82"/>
    </row>
    <row r="53" spans="2:5" s="80" customFormat="1">
      <c r="B53" s="83"/>
      <c r="C53" s="83"/>
      <c r="D53" s="83"/>
      <c r="E53" s="83"/>
    </row>
    <row r="54" spans="2:5" s="80" customFormat="1">
      <c r="B54" s="83"/>
      <c r="C54" s="83"/>
      <c r="D54" s="83"/>
      <c r="E54" s="83"/>
    </row>
    <row r="55" spans="2:5" s="80" customFormat="1" ht="15">
      <c r="B55" s="77"/>
      <c r="C55" s="77"/>
      <c r="D55" s="77"/>
      <c r="E55" s="77"/>
    </row>
    <row r="56" spans="2:5" s="80" customFormat="1">
      <c r="B56" s="84"/>
      <c r="C56" s="84"/>
      <c r="D56" s="84"/>
      <c r="E56" s="82"/>
    </row>
    <row r="57" spans="2:5" s="80" customFormat="1">
      <c r="B57" s="85"/>
      <c r="C57" s="85"/>
      <c r="D57" s="85"/>
      <c r="E57" s="82"/>
    </row>
    <row r="58" spans="2:5" s="80" customFormat="1">
      <c r="B58" s="78"/>
      <c r="C58" s="78"/>
      <c r="D58" s="78"/>
      <c r="E58" s="78"/>
    </row>
    <row r="59" spans="2:5" s="80" customFormat="1">
      <c r="B59" s="78"/>
      <c r="C59" s="78"/>
      <c r="D59" s="78"/>
      <c r="E59" s="78"/>
    </row>
    <row r="60" spans="2:5" s="80" customFormat="1">
      <c r="B60" s="78"/>
      <c r="C60" s="78"/>
      <c r="D60" s="78"/>
      <c r="E60" s="78"/>
    </row>
    <row r="61" spans="2:5" s="80" customFormat="1">
      <c r="B61" s="78"/>
      <c r="C61" s="78"/>
      <c r="D61" s="78"/>
      <c r="E61" s="78"/>
    </row>
    <row r="62" spans="2:5" s="80" customFormat="1">
      <c r="B62" s="86"/>
      <c r="C62" s="86"/>
      <c r="D62" s="86"/>
      <c r="E62" s="78"/>
    </row>
    <row r="63" spans="2:5" s="80" customFormat="1">
      <c r="B63" s="79"/>
      <c r="C63" s="79"/>
      <c r="D63" s="79"/>
      <c r="E63" s="78"/>
    </row>
    <row r="64" spans="2:5" s="80" customFormat="1">
      <c r="B64" s="79"/>
      <c r="C64" s="79"/>
      <c r="D64" s="79"/>
      <c r="E64" s="78"/>
    </row>
    <row r="65" spans="2:5" s="80" customFormat="1">
      <c r="B65" s="78"/>
      <c r="C65" s="78"/>
      <c r="D65" s="78"/>
      <c r="E65" s="78"/>
    </row>
    <row r="66" spans="2:5" s="80" customFormat="1">
      <c r="B66" s="86"/>
      <c r="C66" s="86"/>
      <c r="D66" s="86"/>
      <c r="E66" s="78"/>
    </row>
    <row r="67" spans="2:5" s="80" customFormat="1">
      <c r="B67" s="79"/>
      <c r="C67" s="79"/>
      <c r="D67" s="79"/>
      <c r="E67" s="78"/>
    </row>
    <row r="68" spans="2:5" s="80" customFormat="1">
      <c r="B68" s="79"/>
      <c r="C68" s="79"/>
      <c r="D68" s="79"/>
      <c r="E68" s="78"/>
    </row>
    <row r="69" spans="2:5" s="80" customFormat="1">
      <c r="B69" s="79"/>
      <c r="C69" s="79"/>
      <c r="D69" s="79"/>
      <c r="E69" s="78"/>
    </row>
    <row r="70" spans="2:5" s="80" customFormat="1">
      <c r="B70" s="79"/>
      <c r="C70" s="79"/>
      <c r="D70" s="79"/>
      <c r="E70" s="78"/>
    </row>
    <row r="71" spans="2:5" s="80" customFormat="1">
      <c r="B71" s="79"/>
      <c r="C71" s="79"/>
      <c r="D71" s="79"/>
      <c r="E71" s="78"/>
    </row>
    <row r="72" spans="2:5" s="80" customFormat="1">
      <c r="B72" s="79"/>
      <c r="C72" s="79"/>
      <c r="D72" s="79"/>
      <c r="E72" s="78"/>
    </row>
    <row r="73" spans="2:5" s="80" customFormat="1">
      <c r="B73" s="79"/>
      <c r="C73" s="79"/>
      <c r="D73" s="79"/>
      <c r="E73" s="78"/>
    </row>
    <row r="74" spans="2:5" s="80" customFormat="1">
      <c r="B74" s="78"/>
      <c r="C74" s="78"/>
      <c r="D74" s="78"/>
      <c r="E74" s="78"/>
    </row>
    <row r="75" spans="2:5" s="80" customFormat="1">
      <c r="B75" s="78"/>
      <c r="C75" s="78"/>
      <c r="D75" s="78"/>
      <c r="E75" s="78"/>
    </row>
    <row r="76" spans="2:5" s="80" customFormat="1"/>
    <row r="77" spans="2:5" s="80" customFormat="1"/>
    <row r="78" spans="2:5" s="80" customFormat="1"/>
    <row r="79" spans="2:5" s="80" customFormat="1"/>
    <row r="80" spans="2:5" s="80" customFormat="1"/>
    <row r="81" s="80" customFormat="1"/>
    <row r="82" s="80" customFormat="1"/>
    <row r="83" s="80" customFormat="1"/>
    <row r="84" s="80" customFormat="1"/>
    <row r="85" s="80" customFormat="1"/>
    <row r="86" s="80" customFormat="1"/>
    <row r="87" s="80" customFormat="1"/>
    <row r="88" s="80" customFormat="1"/>
    <row r="89" s="80" customFormat="1"/>
    <row r="90" s="80" customFormat="1"/>
    <row r="91" s="80" customFormat="1"/>
    <row r="92" s="80" customFormat="1"/>
    <row r="93" s="80" customFormat="1"/>
    <row r="94" s="80" customFormat="1"/>
    <row r="95" s="80" customFormat="1"/>
    <row r="96" s="80" customFormat="1"/>
    <row r="97" s="80" customFormat="1"/>
    <row r="98" s="80" customFormat="1"/>
    <row r="99" s="80" customFormat="1"/>
    <row r="100" s="80" customFormat="1"/>
    <row r="101" s="80" customFormat="1"/>
    <row r="102" s="80" customFormat="1"/>
    <row r="103" s="80" customFormat="1"/>
    <row r="104" s="80" customFormat="1"/>
    <row r="105" s="80" customFormat="1"/>
    <row r="106" s="80" customFormat="1"/>
    <row r="107" s="80" customFormat="1"/>
    <row r="108" s="80" customFormat="1"/>
    <row r="109" s="80" customFormat="1"/>
    <row r="110" s="80" customFormat="1"/>
    <row r="111" s="80" customFormat="1"/>
    <row r="112" s="80" customFormat="1"/>
    <row r="113" s="80" customFormat="1"/>
    <row r="114" s="80" customFormat="1"/>
    <row r="115" s="80" customFormat="1"/>
    <row r="116" s="80" customFormat="1"/>
    <row r="117" s="80" customFormat="1"/>
    <row r="118" s="80" customFormat="1"/>
    <row r="119" s="80" customFormat="1"/>
    <row r="120" s="80" customFormat="1"/>
    <row r="121" s="80" customFormat="1"/>
    <row r="122" s="80" customFormat="1"/>
    <row r="123" s="80" customFormat="1"/>
    <row r="124" s="80" customFormat="1"/>
    <row r="125" s="80" customFormat="1"/>
    <row r="126" s="80" customFormat="1"/>
    <row r="127" s="80" customFormat="1"/>
    <row r="128" s="80" customFormat="1"/>
    <row r="129" s="80" customFormat="1"/>
    <row r="130" s="80" customFormat="1"/>
    <row r="131" s="80" customFormat="1"/>
    <row r="132" s="80" customFormat="1"/>
    <row r="133" s="80" customFormat="1"/>
    <row r="134" s="80" customFormat="1"/>
    <row r="135" s="80" customFormat="1"/>
    <row r="136" s="80" customFormat="1"/>
    <row r="137" s="80" customFormat="1"/>
    <row r="138" s="80" customFormat="1"/>
    <row r="139" s="80" customFormat="1"/>
    <row r="140" s="80" customFormat="1"/>
    <row r="141" s="80" customFormat="1"/>
    <row r="142" s="80" customFormat="1"/>
    <row r="143" s="80" customFormat="1"/>
    <row r="144" s="80" customFormat="1"/>
    <row r="145" s="80" customFormat="1"/>
    <row r="146" s="80" customFormat="1"/>
    <row r="147" s="80" customFormat="1"/>
    <row r="148" s="80" customFormat="1"/>
    <row r="149" s="80" customFormat="1"/>
    <row r="150" s="80" customFormat="1"/>
    <row r="151" s="80" customFormat="1"/>
    <row r="152" s="80" customFormat="1"/>
    <row r="153" s="80" customFormat="1"/>
    <row r="154" s="80" customFormat="1"/>
    <row r="155" s="80" customFormat="1"/>
    <row r="156" s="80" customFormat="1"/>
    <row r="157" s="80" customFormat="1"/>
    <row r="158" s="80" customFormat="1"/>
    <row r="159" s="80" customFormat="1"/>
    <row r="160" s="80" customFormat="1"/>
    <row r="161" s="80" customFormat="1"/>
    <row r="162" s="80" customFormat="1"/>
    <row r="163" s="80" customFormat="1"/>
    <row r="164" s="80" customFormat="1"/>
    <row r="165" s="80" customFormat="1"/>
    <row r="166" s="80" customFormat="1"/>
    <row r="167" s="80" customFormat="1"/>
    <row r="168" s="80" customFormat="1"/>
    <row r="169" s="80" customFormat="1"/>
    <row r="170" s="80" customFormat="1"/>
    <row r="171" s="80" customFormat="1"/>
    <row r="172" s="80" customFormat="1"/>
    <row r="173" s="80" customFormat="1"/>
    <row r="174" s="80" customFormat="1"/>
    <row r="175" s="80" customFormat="1"/>
    <row r="176" s="80" customFormat="1"/>
    <row r="177" s="80" customFormat="1"/>
    <row r="178" s="80" customFormat="1"/>
    <row r="179" s="80" customFormat="1"/>
    <row r="180" s="80" customFormat="1"/>
    <row r="181" s="80" customFormat="1"/>
    <row r="182" s="80" customFormat="1"/>
    <row r="183" s="80" customFormat="1"/>
    <row r="184" s="80" customFormat="1"/>
    <row r="185" s="80" customFormat="1"/>
    <row r="186" s="80" customFormat="1"/>
    <row r="187" s="80" customFormat="1"/>
    <row r="188" s="80" customFormat="1"/>
    <row r="189" s="80" customFormat="1"/>
    <row r="190" s="80" customFormat="1"/>
    <row r="191" s="80" customFormat="1"/>
    <row r="192" s="80" customFormat="1"/>
    <row r="193" s="80" customFormat="1"/>
    <row r="194" s="80" customFormat="1"/>
    <row r="195" s="80" customFormat="1"/>
    <row r="196" s="80" customFormat="1"/>
    <row r="197" s="80" customFormat="1"/>
    <row r="198" s="80" customFormat="1"/>
    <row r="199" s="80" customFormat="1"/>
    <row r="200" s="80" customFormat="1"/>
    <row r="201" s="80" customFormat="1"/>
    <row r="202" s="80" customFormat="1"/>
    <row r="203" s="80" customFormat="1"/>
    <row r="204" s="80" customFormat="1"/>
    <row r="205" s="80" customFormat="1"/>
    <row r="206" s="80" customFormat="1"/>
    <row r="207" s="80" customFormat="1"/>
    <row r="208" s="80" customFormat="1"/>
    <row r="209" s="80" customFormat="1"/>
    <row r="210" s="80" customFormat="1"/>
    <row r="211" s="80" customFormat="1"/>
    <row r="212" s="80" customFormat="1"/>
    <row r="213" s="80" customFormat="1"/>
    <row r="214" s="80" customFormat="1"/>
    <row r="215" s="80" customFormat="1"/>
    <row r="216" s="80" customFormat="1"/>
    <row r="217" s="80" customFormat="1"/>
    <row r="218" s="80" customFormat="1"/>
    <row r="219" s="80" customFormat="1"/>
    <row r="220" s="80" customFormat="1"/>
    <row r="221" s="80" customFormat="1"/>
    <row r="222" s="80" customFormat="1"/>
    <row r="223" s="80" customFormat="1"/>
    <row r="224" s="80" customFormat="1"/>
    <row r="225" s="80" customFormat="1"/>
    <row r="226" s="80" customFormat="1"/>
    <row r="227" s="80" customFormat="1"/>
    <row r="228" s="80" customFormat="1"/>
    <row r="229" s="80" customFormat="1"/>
    <row r="230" s="80" customFormat="1"/>
    <row r="231" s="80" customFormat="1"/>
    <row r="232" s="80" customFormat="1"/>
    <row r="233" s="80" customFormat="1"/>
    <row r="234" s="80" customFormat="1"/>
    <row r="235" s="80" customFormat="1"/>
    <row r="236" s="80" customFormat="1"/>
    <row r="237" s="80" customFormat="1"/>
    <row r="238" s="80" customFormat="1"/>
    <row r="239" s="80" customFormat="1"/>
    <row r="240" s="80" customFormat="1"/>
    <row r="241" s="80" customFormat="1"/>
    <row r="242" s="80" customFormat="1"/>
    <row r="243" s="80" customFormat="1"/>
    <row r="244" s="80" customFormat="1"/>
    <row r="245" s="80" customFormat="1"/>
    <row r="246" s="80" customFormat="1"/>
    <row r="247" s="80" customFormat="1"/>
    <row r="248" s="80" customFormat="1"/>
    <row r="249" s="80" customFormat="1"/>
    <row r="250" s="80" customFormat="1"/>
    <row r="251" s="80" customFormat="1"/>
    <row r="252" s="80" customFormat="1"/>
    <row r="253" s="80" customFormat="1"/>
    <row r="254" s="80" customFormat="1"/>
    <row r="255" s="80" customFormat="1"/>
    <row r="256" s="80" customFormat="1"/>
    <row r="257" s="80" customFormat="1"/>
    <row r="258" s="80" customFormat="1"/>
    <row r="259" s="80" customFormat="1"/>
    <row r="260" s="80" customFormat="1"/>
    <row r="261" s="80" customFormat="1"/>
    <row r="262" s="80" customFormat="1"/>
    <row r="263" s="80" customFormat="1"/>
  </sheetData>
  <mergeCells count="2">
    <mergeCell ref="A1:B1"/>
    <mergeCell ref="A2:B2"/>
  </mergeCells>
  <phoneticPr fontId="16" type="noConversion"/>
  <pageMargins left="0.25" right="0" top="0.25" bottom="0.5" header="0.25" footer="0.25"/>
  <pageSetup orientation="portrait" blackAndWhite="1" horizontalDpi="300" verticalDpi="300" r:id="rId1"/>
  <headerFooter alignWithMargins="0">
    <oddFooter>&amp;L&amp;"Arial,Regular"&amp;8RateJA:\MISO\2004\&amp;F   &amp;A&amp;R&amp;"Arial,Regular"&amp;8Page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topLeftCell="A7" workbookViewId="0">
      <selection activeCell="A3" sqref="A3"/>
    </sheetView>
  </sheetViews>
  <sheetFormatPr defaultRowHeight="15"/>
  <cols>
    <col min="1" max="1" width="34.44140625" bestFit="1" customWidth="1"/>
    <col min="2" max="2" width="13.44140625" bestFit="1" customWidth="1"/>
  </cols>
  <sheetData>
    <row r="2" spans="1:2">
      <c r="A2" t="s">
        <v>16</v>
      </c>
    </row>
    <row r="3" spans="1:2">
      <c r="B3" s="187" t="s">
        <v>40</v>
      </c>
    </row>
    <row r="4" spans="1:2">
      <c r="B4" s="187" t="s">
        <v>12</v>
      </c>
    </row>
    <row r="6" spans="1:2">
      <c r="A6" s="188" t="s">
        <v>94</v>
      </c>
      <c r="B6" s="20"/>
    </row>
    <row r="7" spans="1:2">
      <c r="A7" s="52"/>
      <c r="B7" s="20"/>
    </row>
    <row r="8" spans="1:2">
      <c r="A8" s="52" t="s">
        <v>21</v>
      </c>
      <c r="B8" s="60">
        <f>997330+34421</f>
        <v>1031751</v>
      </c>
    </row>
    <row r="9" spans="1:2">
      <c r="A9" s="52" t="s">
        <v>3</v>
      </c>
      <c r="B9" s="60">
        <v>252762</v>
      </c>
    </row>
    <row r="10" spans="1:2">
      <c r="A10" s="52" t="s">
        <v>22</v>
      </c>
      <c r="B10" s="60">
        <v>528201</v>
      </c>
    </row>
    <row r="11" spans="1:2">
      <c r="A11" s="52" t="s">
        <v>95</v>
      </c>
      <c r="B11" s="121">
        <f>12208+22254+5536</f>
        <v>39998</v>
      </c>
    </row>
    <row r="12" spans="1:2">
      <c r="A12" s="20"/>
      <c r="B12" s="60">
        <f>SUM(B8:B11)</f>
        <v>1852712</v>
      </c>
    </row>
    <row r="14" spans="1:2">
      <c r="A14" s="189" t="s">
        <v>98</v>
      </c>
    </row>
    <row r="16" spans="1:2">
      <c r="A16" t="s">
        <v>96</v>
      </c>
      <c r="B16" s="60">
        <v>82484614</v>
      </c>
    </row>
    <row r="17" spans="1:2">
      <c r="A17" t="s">
        <v>97</v>
      </c>
      <c r="B17" s="186">
        <f>+B9</f>
        <v>252762</v>
      </c>
    </row>
    <row r="18" spans="1:2">
      <c r="A18" t="s">
        <v>131</v>
      </c>
      <c r="B18">
        <f>+B16-B17</f>
        <v>82231852</v>
      </c>
    </row>
    <row r="21" spans="1:2">
      <c r="A21" s="207" t="s">
        <v>128</v>
      </c>
    </row>
    <row r="23" spans="1:2">
      <c r="A23" t="s">
        <v>129</v>
      </c>
      <c r="B23" s="60">
        <v>3083050</v>
      </c>
    </row>
    <row r="24" spans="1:2">
      <c r="A24" t="s">
        <v>130</v>
      </c>
      <c r="B24" s="186">
        <v>39998</v>
      </c>
    </row>
    <row r="25" spans="1:2">
      <c r="A25" t="s">
        <v>132</v>
      </c>
      <c r="B25" s="201">
        <f>+B23+B24</f>
        <v>3123048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4"/>
  <sheetViews>
    <sheetView zoomScale="80" zoomScaleNormal="80" workbookViewId="0">
      <selection activeCell="A25" sqref="A25"/>
    </sheetView>
  </sheetViews>
  <sheetFormatPr defaultColWidth="7.109375" defaultRowHeight="12.75"/>
  <cols>
    <col min="1" max="1" width="51" style="20" bestFit="1" customWidth="1"/>
    <col min="2" max="2" width="18.6640625" style="20" customWidth="1"/>
    <col min="3" max="5" width="11.6640625" style="20" customWidth="1"/>
    <col min="6" max="6" width="10.109375" style="20" customWidth="1"/>
    <col min="7" max="7" width="11.44140625" style="20" customWidth="1"/>
    <col min="8" max="8" width="16.77734375" style="20" customWidth="1"/>
    <col min="9" max="9" width="8.77734375" style="20" bestFit="1" customWidth="1"/>
    <col min="10" max="16" width="25.5546875" style="20" customWidth="1"/>
    <col min="17" max="18" width="25.5546875" style="20" bestFit="1" customWidth="1"/>
    <col min="19" max="19" width="29.21875" style="20" bestFit="1" customWidth="1"/>
    <col min="20" max="27" width="13" style="20" customWidth="1"/>
    <col min="28" max="28" width="13" style="20" bestFit="1" customWidth="1"/>
    <col min="29" max="32" width="13" style="20" customWidth="1"/>
    <col min="33" max="33" width="16.77734375" style="20" bestFit="1" customWidth="1"/>
    <col min="34" max="34" width="8.21875" style="20" customWidth="1"/>
    <col min="35" max="52" width="16.21875" style="20" bestFit="1" customWidth="1"/>
    <col min="53" max="53" width="16.77734375" style="20" bestFit="1" customWidth="1"/>
    <col min="54" max="54" width="7.77734375" style="20" bestFit="1" customWidth="1"/>
    <col min="55" max="55" width="8.21875" style="20" bestFit="1" customWidth="1"/>
    <col min="56" max="56" width="9.88671875" style="20" bestFit="1" customWidth="1"/>
    <col min="57" max="57" width="6.33203125" style="20" customWidth="1"/>
    <col min="58" max="58" width="9.88671875" style="20" bestFit="1" customWidth="1"/>
    <col min="59" max="59" width="6.33203125" style="20" customWidth="1"/>
    <col min="60" max="60" width="9.88671875" style="20" bestFit="1" customWidth="1"/>
    <col min="61" max="62" width="6.33203125" style="20" customWidth="1"/>
    <col min="63" max="63" width="9.88671875" style="20" bestFit="1" customWidth="1"/>
    <col min="64" max="64" width="6.33203125" style="20" customWidth="1"/>
    <col min="65" max="65" width="9.88671875" style="20" bestFit="1" customWidth="1"/>
    <col min="66" max="66" width="6.33203125" style="20" customWidth="1"/>
    <col min="67" max="67" width="9.88671875" style="20" bestFit="1" customWidth="1"/>
    <col min="68" max="68" width="6.33203125" style="20" customWidth="1"/>
    <col min="69" max="69" width="9.88671875" style="20" bestFit="1" customWidth="1"/>
    <col min="70" max="70" width="8.21875" style="20" bestFit="1" customWidth="1"/>
    <col min="71" max="16384" width="7.109375" style="20"/>
  </cols>
  <sheetData>
    <row r="2" spans="1:10" ht="18">
      <c r="A2" s="56" t="s">
        <v>16</v>
      </c>
      <c r="B2" s="24"/>
    </row>
    <row r="3" spans="1:10" ht="15.75">
      <c r="A3" s="46"/>
      <c r="B3" s="15" t="s">
        <v>40</v>
      </c>
    </row>
    <row r="4" spans="1:10" ht="15.75">
      <c r="A4" s="46"/>
      <c r="B4" s="15" t="s">
        <v>12</v>
      </c>
    </row>
    <row r="5" spans="1:10" ht="15.75">
      <c r="A5" s="46" t="s">
        <v>123</v>
      </c>
      <c r="B5" s="47"/>
    </row>
    <row r="6" spans="1:10" ht="15.75">
      <c r="A6" s="46"/>
      <c r="B6" s="47"/>
    </row>
    <row r="7" spans="1:10" ht="20.25">
      <c r="A7" s="48"/>
      <c r="B7" s="50"/>
    </row>
    <row r="8" spans="1:10" ht="20.25">
      <c r="A8" s="48"/>
      <c r="B8" s="51" t="s">
        <v>17</v>
      </c>
    </row>
    <row r="9" spans="1:10" ht="20.25">
      <c r="A9" s="48"/>
      <c r="B9" s="51"/>
    </row>
    <row r="10" spans="1:10" ht="15">
      <c r="A10" s="52" t="s">
        <v>49</v>
      </c>
      <c r="B10" s="60">
        <v>140185443</v>
      </c>
      <c r="J10" s="123"/>
    </row>
    <row r="11" spans="1:10" ht="15">
      <c r="A11" s="52" t="s">
        <v>127</v>
      </c>
      <c r="B11" s="121">
        <f>-497867+690947.73+856732</f>
        <v>1049812.73</v>
      </c>
    </row>
    <row r="12" spans="1:10" ht="15">
      <c r="A12" s="52" t="s">
        <v>43</v>
      </c>
      <c r="B12" s="61">
        <f>+B10-B11</f>
        <v>139135630.27000001</v>
      </c>
    </row>
    <row r="13" spans="1:10" ht="17.25">
      <c r="A13" s="52"/>
      <c r="B13" s="54"/>
    </row>
    <row r="14" spans="1:10" ht="15">
      <c r="A14" s="52"/>
      <c r="B14" s="61"/>
    </row>
    <row r="15" spans="1:10" ht="15">
      <c r="A15" s="184" t="s">
        <v>135</v>
      </c>
      <c r="B15" s="60">
        <v>8928417</v>
      </c>
    </row>
    <row r="16" spans="1:10" ht="15">
      <c r="A16" s="184" t="s">
        <v>136</v>
      </c>
      <c r="B16" s="60">
        <v>17796862</v>
      </c>
    </row>
    <row r="17" spans="1:2" ht="30">
      <c r="A17" s="184" t="s">
        <v>137</v>
      </c>
      <c r="B17" s="60">
        <v>19333</v>
      </c>
    </row>
    <row r="18" spans="1:2" ht="15">
      <c r="A18" s="52" t="s">
        <v>42</v>
      </c>
      <c r="B18" s="121">
        <f>1045508+888989</f>
        <v>1934497</v>
      </c>
    </row>
    <row r="19" spans="1:2" ht="17.25" customHeight="1">
      <c r="A19" s="52" t="s">
        <v>87</v>
      </c>
      <c r="B19" s="61">
        <f>+B15+B16-B17-B18</f>
        <v>24771449</v>
      </c>
    </row>
    <row r="20" spans="1:2" ht="17.25" customHeight="1">
      <c r="A20" s="52"/>
      <c r="B20" s="61"/>
    </row>
    <row r="21" spans="1:2" ht="17.25" customHeight="1">
      <c r="A21" s="52" t="s">
        <v>109</v>
      </c>
      <c r="B21" s="60"/>
    </row>
    <row r="22" spans="1:2" ht="17.25" customHeight="1">
      <c r="A22" s="52" t="s">
        <v>144</v>
      </c>
      <c r="B22" s="60">
        <v>12854368</v>
      </c>
    </row>
    <row r="23" spans="1:2" ht="17.25" customHeight="1">
      <c r="A23" s="52" t="s">
        <v>145</v>
      </c>
      <c r="B23" s="60">
        <v>72084</v>
      </c>
    </row>
    <row r="24" spans="1:2" ht="17.25" customHeight="1">
      <c r="A24" s="52" t="s">
        <v>146</v>
      </c>
      <c r="B24" s="60">
        <v>81432</v>
      </c>
    </row>
    <row r="25" spans="1:2" ht="17.25" customHeight="1">
      <c r="A25" s="52" t="s">
        <v>42</v>
      </c>
      <c r="B25" s="121">
        <v>19773.71</v>
      </c>
    </row>
    <row r="26" spans="1:2" ht="17.25" customHeight="1">
      <c r="A26" s="52" t="s">
        <v>110</v>
      </c>
      <c r="B26" s="61">
        <f>B22+B23+B24-B25</f>
        <v>12988110.289999999</v>
      </c>
    </row>
    <row r="27" spans="1:2" ht="17.25" customHeight="1">
      <c r="A27" s="52"/>
    </row>
    <row r="28" spans="1:2" ht="17.25" customHeight="1">
      <c r="A28" s="52"/>
      <c r="B28" s="61"/>
    </row>
    <row r="29" spans="1:2" ht="15">
      <c r="A29" s="52"/>
      <c r="B29" s="61"/>
    </row>
    <row r="30" spans="1:2" ht="15">
      <c r="A30" s="52"/>
      <c r="B30" s="61"/>
    </row>
    <row r="31" spans="1:2" ht="15">
      <c r="A31" s="52" t="s">
        <v>44</v>
      </c>
      <c r="B31" s="60">
        <f>+B11+B25+B18</f>
        <v>3004083.44</v>
      </c>
    </row>
    <row r="32" spans="1:2" ht="15">
      <c r="A32" s="52"/>
      <c r="B32" s="60"/>
    </row>
    <row r="43" spans="2:3">
      <c r="B43" s="118"/>
      <c r="C43" s="118"/>
    </row>
    <row r="44" spans="2:3">
      <c r="B44" s="118"/>
      <c r="C44" s="118"/>
    </row>
    <row r="45" spans="2:3">
      <c r="B45" s="118"/>
      <c r="C45" s="118"/>
    </row>
    <row r="46" spans="2:3">
      <c r="B46" s="118"/>
      <c r="C46" s="118"/>
    </row>
    <row r="47" spans="2:3">
      <c r="B47" s="118"/>
      <c r="C47" s="118"/>
    </row>
    <row r="48" spans="2:3">
      <c r="B48" s="118"/>
      <c r="C48" s="118"/>
    </row>
    <row r="49" spans="2:3">
      <c r="B49" s="118"/>
      <c r="C49" s="118"/>
    </row>
    <row r="50" spans="2:3">
      <c r="B50" s="118"/>
      <c r="C50" s="118"/>
    </row>
    <row r="51" spans="2:3">
      <c r="B51" s="118"/>
      <c r="C51" s="118"/>
    </row>
    <row r="52" spans="2:3">
      <c r="B52" s="118"/>
      <c r="C52" s="118"/>
    </row>
    <row r="53" spans="2:3">
      <c r="B53" s="118"/>
      <c r="C53" s="118"/>
    </row>
    <row r="54" spans="2:3">
      <c r="B54" s="118"/>
      <c r="C54" s="118"/>
    </row>
    <row r="55" spans="2:3">
      <c r="B55" s="118"/>
      <c r="C55" s="118"/>
    </row>
    <row r="56" spans="2:3">
      <c r="B56" s="118"/>
      <c r="C56" s="118"/>
    </row>
    <row r="57" spans="2:3">
      <c r="B57" s="118"/>
      <c r="C57" s="118"/>
    </row>
    <row r="58" spans="2:3">
      <c r="B58" s="118"/>
      <c r="C58" s="118"/>
    </row>
    <row r="59" spans="2:3">
      <c r="B59" s="118"/>
      <c r="C59" s="118"/>
    </row>
    <row r="60" spans="2:3">
      <c r="B60" s="194"/>
      <c r="C60" s="118"/>
    </row>
    <row r="61" spans="2:3">
      <c r="B61" s="118"/>
      <c r="C61" s="118"/>
    </row>
    <row r="62" spans="2:3">
      <c r="B62" s="118"/>
      <c r="C62" s="118"/>
    </row>
    <row r="63" spans="2:3">
      <c r="B63" s="118"/>
      <c r="C63" s="118"/>
    </row>
    <row r="64" spans="2:3">
      <c r="B64" s="118"/>
      <c r="C64" s="118"/>
    </row>
  </sheetData>
  <pageMargins left="0.25" right="0.25" top="0.5" bottom="0.5" header="0.5" footer="0.5"/>
  <pageSetup orientation="portrait" r:id="rId1"/>
  <headerFooter alignWithMargins="0">
    <oddFooter>&amp;L&amp;Z&amp;F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H71"/>
  <sheetViews>
    <sheetView zoomScale="80" zoomScaleNormal="80" workbookViewId="0">
      <selection activeCell="B16" sqref="B16"/>
    </sheetView>
  </sheetViews>
  <sheetFormatPr defaultColWidth="7.109375" defaultRowHeight="12.75"/>
  <cols>
    <col min="1" max="1" width="48.21875" style="20" customWidth="1"/>
    <col min="2" max="2" width="18.6640625" style="20" customWidth="1"/>
    <col min="3" max="5" width="11.6640625" style="20" customWidth="1"/>
    <col min="6" max="6" width="10.109375" style="20" customWidth="1"/>
    <col min="7" max="7" width="11.44140625" style="20" customWidth="1"/>
    <col min="8" max="8" width="16.77734375" style="20" customWidth="1"/>
    <col min="9" max="9" width="8.77734375" style="20" bestFit="1" customWidth="1"/>
    <col min="10" max="16" width="25.5546875" style="20" customWidth="1"/>
    <col min="17" max="18" width="25.5546875" style="20" bestFit="1" customWidth="1"/>
    <col min="19" max="19" width="29.21875" style="20" bestFit="1" customWidth="1"/>
    <col min="20" max="27" width="13" style="20" customWidth="1"/>
    <col min="28" max="28" width="13" style="20" bestFit="1" customWidth="1"/>
    <col min="29" max="32" width="13" style="20" customWidth="1"/>
    <col min="33" max="33" width="16.77734375" style="20" bestFit="1" customWidth="1"/>
    <col min="34" max="34" width="8.21875" style="20" customWidth="1"/>
    <col min="35" max="52" width="16.21875" style="20" bestFit="1" customWidth="1"/>
    <col min="53" max="53" width="16.77734375" style="20" bestFit="1" customWidth="1"/>
    <col min="54" max="54" width="7.77734375" style="20" bestFit="1" customWidth="1"/>
    <col min="55" max="55" width="8.21875" style="20" bestFit="1" customWidth="1"/>
    <col min="56" max="56" width="9.88671875" style="20" bestFit="1" customWidth="1"/>
    <col min="57" max="57" width="6.33203125" style="20" customWidth="1"/>
    <col min="58" max="58" width="9.88671875" style="20" bestFit="1" customWidth="1"/>
    <col min="59" max="59" width="6.33203125" style="20" customWidth="1"/>
    <col min="60" max="60" width="9.88671875" style="20" bestFit="1" customWidth="1"/>
    <col min="61" max="62" width="6.33203125" style="20" customWidth="1"/>
    <col min="63" max="63" width="9.88671875" style="20" bestFit="1" customWidth="1"/>
    <col min="64" max="64" width="6.33203125" style="20" customWidth="1"/>
    <col min="65" max="65" width="9.88671875" style="20" bestFit="1" customWidth="1"/>
    <col min="66" max="66" width="6.33203125" style="20" customWidth="1"/>
    <col min="67" max="67" width="9.88671875" style="20" bestFit="1" customWidth="1"/>
    <col min="68" max="68" width="6.33203125" style="20" customWidth="1"/>
    <col min="69" max="69" width="9.88671875" style="20" bestFit="1" customWidth="1"/>
    <col min="70" max="70" width="8.21875" style="20" bestFit="1" customWidth="1"/>
    <col min="71" max="16384" width="7.109375" style="20"/>
  </cols>
  <sheetData>
    <row r="2" spans="1:7" ht="18">
      <c r="A2" s="56" t="s">
        <v>16</v>
      </c>
      <c r="B2" s="24"/>
    </row>
    <row r="3" spans="1:7" ht="15.75">
      <c r="A3" s="46"/>
      <c r="B3" s="15" t="s">
        <v>41</v>
      </c>
    </row>
    <row r="4" spans="1:7" ht="15.75">
      <c r="A4" s="46"/>
      <c r="B4" s="15" t="s">
        <v>12</v>
      </c>
    </row>
    <row r="5" spans="1:7" ht="15.75">
      <c r="A5" s="46" t="s">
        <v>31</v>
      </c>
      <c r="B5" s="47"/>
    </row>
    <row r="6" spans="1:7" ht="15.75">
      <c r="A6" s="46"/>
      <c r="B6" s="47"/>
    </row>
    <row r="7" spans="1:7" ht="15">
      <c r="A7" s="26"/>
      <c r="B7" s="26"/>
    </row>
    <row r="8" spans="1:7" ht="15">
      <c r="A8" s="26"/>
      <c r="B8" s="26"/>
    </row>
    <row r="9" spans="1:7" ht="15">
      <c r="A9" s="48"/>
      <c r="B9" s="48"/>
    </row>
    <row r="10" spans="1:7" ht="15">
      <c r="A10" s="48"/>
      <c r="B10" s="48"/>
    </row>
    <row r="11" spans="1:7" ht="15.75">
      <c r="A11" s="49"/>
      <c r="B11" s="48"/>
    </row>
    <row r="12" spans="1:7" ht="20.25">
      <c r="A12" s="48"/>
      <c r="B12" s="50"/>
    </row>
    <row r="13" spans="1:7" ht="20.25">
      <c r="A13" s="48"/>
      <c r="B13" s="51" t="s">
        <v>17</v>
      </c>
    </row>
    <row r="14" spans="1:7" ht="20.25">
      <c r="A14" s="48"/>
      <c r="B14" s="51"/>
    </row>
    <row r="15" spans="1:7" ht="15.75" thickBot="1">
      <c r="A15" s="57" t="s">
        <v>30</v>
      </c>
      <c r="B15" s="161">
        <v>51344109</v>
      </c>
    </row>
    <row r="16" spans="1:7" ht="18" thickTop="1">
      <c r="A16" s="52"/>
      <c r="B16" s="54"/>
      <c r="G16" s="118"/>
    </row>
    <row r="17" spans="1:8" ht="15">
      <c r="A17" s="53"/>
      <c r="B17" s="48"/>
      <c r="C17" s="23"/>
      <c r="D17" s="23"/>
      <c r="G17" s="118"/>
    </row>
    <row r="18" spans="1:8" ht="19.5" customHeight="1">
      <c r="A18" s="57"/>
      <c r="B18" s="55"/>
      <c r="C18" s="45"/>
      <c r="G18" s="118"/>
    </row>
    <row r="19" spans="1:8">
      <c r="A19" s="23"/>
      <c r="B19" s="36"/>
      <c r="G19" s="118"/>
    </row>
    <row r="20" spans="1:8">
      <c r="G20" s="118"/>
      <c r="H20" s="123"/>
    </row>
    <row r="21" spans="1:8">
      <c r="G21" s="118"/>
      <c r="H21" s="123"/>
    </row>
    <row r="22" spans="1:8">
      <c r="G22" s="118"/>
    </row>
    <row r="30" spans="1:8">
      <c r="B30" s="118"/>
      <c r="C30" s="118"/>
    </row>
    <row r="31" spans="1:8">
      <c r="B31" s="118"/>
    </row>
    <row r="32" spans="1:8">
      <c r="B32" s="118"/>
    </row>
    <row r="33" spans="2:3">
      <c r="B33" s="124"/>
    </row>
    <row r="34" spans="2:3">
      <c r="B34" s="118"/>
      <c r="C34" s="118"/>
    </row>
    <row r="35" spans="2:3">
      <c r="B35" s="118"/>
      <c r="C35" s="118"/>
    </row>
    <row r="36" spans="2:3">
      <c r="B36" s="118"/>
      <c r="C36" s="118"/>
    </row>
    <row r="37" spans="2:3">
      <c r="B37" s="118"/>
      <c r="C37" s="118"/>
    </row>
    <row r="38" spans="2:3">
      <c r="B38" s="118"/>
      <c r="C38" s="118"/>
    </row>
    <row r="39" spans="2:3">
      <c r="B39" s="118"/>
      <c r="C39" s="118"/>
    </row>
    <row r="40" spans="2:3">
      <c r="B40" s="118"/>
      <c r="C40" s="118"/>
    </row>
    <row r="41" spans="2:3">
      <c r="B41" s="118"/>
    </row>
    <row r="42" spans="2:3">
      <c r="B42" s="118"/>
      <c r="C42" s="125"/>
    </row>
    <row r="43" spans="2:3">
      <c r="B43" s="118"/>
    </row>
    <row r="44" spans="2:3">
      <c r="B44" s="118"/>
    </row>
    <row r="45" spans="2:3">
      <c r="B45" s="118"/>
      <c r="C45" s="118"/>
    </row>
    <row r="46" spans="2:3" ht="15">
      <c r="B46" s="126"/>
      <c r="C46" s="126"/>
    </row>
    <row r="47" spans="2:3">
      <c r="B47" s="118"/>
      <c r="C47" s="118"/>
    </row>
    <row r="48" spans="2:3" ht="15">
      <c r="B48" s="126"/>
      <c r="C48" s="126"/>
    </row>
    <row r="49" spans="2:3">
      <c r="B49" s="118"/>
      <c r="C49" s="118"/>
    </row>
    <row r="50" spans="2:3">
      <c r="B50" s="118"/>
    </row>
    <row r="51" spans="2:3">
      <c r="B51" s="118"/>
    </row>
    <row r="52" spans="2:3">
      <c r="B52" s="118"/>
    </row>
    <row r="53" spans="2:3">
      <c r="B53" s="118"/>
    </row>
    <row r="54" spans="2:3">
      <c r="B54" s="118"/>
    </row>
    <row r="55" spans="2:3">
      <c r="B55" s="118"/>
    </row>
    <row r="56" spans="2:3">
      <c r="B56" s="118"/>
    </row>
    <row r="57" spans="2:3">
      <c r="B57" s="118"/>
    </row>
    <row r="58" spans="2:3">
      <c r="B58" s="118"/>
    </row>
    <row r="59" spans="2:3">
      <c r="B59" s="118"/>
    </row>
    <row r="60" spans="2:3">
      <c r="B60" s="118"/>
    </row>
    <row r="61" spans="2:3">
      <c r="B61" s="118"/>
    </row>
    <row r="62" spans="2:3">
      <c r="B62" s="118"/>
    </row>
    <row r="63" spans="2:3">
      <c r="B63" s="118"/>
    </row>
    <row r="64" spans="2:3">
      <c r="B64" s="118"/>
    </row>
    <row r="65" spans="2:2">
      <c r="B65" s="118"/>
    </row>
    <row r="66" spans="2:2">
      <c r="B66" s="118"/>
    </row>
    <row r="67" spans="2:2">
      <c r="B67" s="118"/>
    </row>
    <row r="68" spans="2:2">
      <c r="B68" s="118"/>
    </row>
    <row r="69" spans="2:2">
      <c r="B69" s="118"/>
    </row>
    <row r="70" spans="2:2">
      <c r="B70" s="118"/>
    </row>
    <row r="71" spans="2:2">
      <c r="B71" s="118"/>
    </row>
  </sheetData>
  <pageMargins left="0.25" right="0.25" top="0.5" bottom="0.5" header="0.5" footer="0.5"/>
  <pageSetup orientation="landscape" r:id="rId1"/>
  <headerFooter alignWithMargins="0">
    <oddFooter>&amp;L&amp;Z&amp;F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 enableFormatConditionsCalculation="0"/>
  <dimension ref="A1:W89"/>
  <sheetViews>
    <sheetView topLeftCell="A26" workbookViewId="0">
      <selection activeCell="B47" sqref="B47"/>
    </sheetView>
  </sheetViews>
  <sheetFormatPr defaultColWidth="7.109375" defaultRowHeight="15"/>
  <cols>
    <col min="1" max="1" width="51.109375" style="23" customWidth="1"/>
    <col min="2" max="2" width="12.33203125" style="23" customWidth="1"/>
    <col min="3" max="3" width="10" style="23" bestFit="1" customWidth="1"/>
    <col min="4" max="4" width="10.77734375" style="23" bestFit="1" customWidth="1"/>
    <col min="5" max="6" width="10" style="23" bestFit="1" customWidth="1"/>
    <col min="7" max="7" width="7.109375" style="23"/>
    <col min="8" max="8" width="2.5546875" customWidth="1"/>
    <col min="9" max="9" width="14.109375" style="2" bestFit="1" customWidth="1"/>
    <col min="10" max="10" width="39.44140625" style="2" bestFit="1" customWidth="1"/>
    <col min="11" max="11" width="17.6640625" style="2" bestFit="1" customWidth="1"/>
    <col min="12" max="13" width="25.109375" style="2" bestFit="1" customWidth="1"/>
    <col min="14" max="14" width="7.6640625" style="2" customWidth="1"/>
    <col min="15" max="15" width="17.33203125" style="2" bestFit="1" customWidth="1"/>
    <col min="16" max="18" width="7.109375" style="2"/>
    <col min="19" max="23" width="7.109375" style="101"/>
    <col min="24" max="16384" width="7.109375" style="23"/>
  </cols>
  <sheetData>
    <row r="1" spans="1:23" s="25" customFormat="1" ht="15.75">
      <c r="A1" s="22" t="s">
        <v>13</v>
      </c>
      <c r="B1" s="24"/>
      <c r="C1" s="16"/>
      <c r="H1"/>
      <c r="I1" s="92"/>
      <c r="J1" s="2"/>
      <c r="K1" s="2"/>
      <c r="L1" s="2"/>
      <c r="M1" s="2"/>
      <c r="N1" s="2"/>
      <c r="O1" s="2"/>
      <c r="P1" s="2"/>
      <c r="Q1" s="2"/>
      <c r="R1" s="2"/>
      <c r="S1" s="93"/>
      <c r="T1" s="93"/>
      <c r="U1" s="93"/>
      <c r="V1" s="93"/>
      <c r="W1" s="93"/>
    </row>
    <row r="2" spans="1:23" s="25" customFormat="1">
      <c r="A2" s="22"/>
      <c r="B2" s="15" t="s">
        <v>41</v>
      </c>
      <c r="H2"/>
      <c r="I2" s="2"/>
      <c r="J2" s="2"/>
      <c r="K2" s="2"/>
      <c r="L2" s="2"/>
      <c r="M2" s="2"/>
      <c r="N2" s="2"/>
      <c r="O2" s="2"/>
      <c r="P2" s="2"/>
      <c r="Q2" s="2"/>
      <c r="R2" s="2"/>
      <c r="S2" s="93"/>
      <c r="T2" s="93"/>
      <c r="U2" s="93"/>
      <c r="V2" s="93"/>
      <c r="W2" s="93"/>
    </row>
    <row r="3" spans="1:23" s="25" customFormat="1" ht="17.25">
      <c r="A3" s="22"/>
      <c r="B3" s="15" t="s">
        <v>12</v>
      </c>
      <c r="H3"/>
      <c r="I3" s="94"/>
      <c r="J3" s="94"/>
      <c r="K3" s="94"/>
      <c r="L3" s="94"/>
      <c r="M3" s="94"/>
      <c r="N3" s="94"/>
      <c r="O3" s="94"/>
      <c r="P3" s="2"/>
      <c r="Q3" s="2"/>
      <c r="R3" s="2"/>
      <c r="S3" s="93"/>
      <c r="T3" s="93"/>
      <c r="U3" s="93"/>
      <c r="V3" s="93"/>
      <c r="W3" s="93"/>
    </row>
    <row r="4" spans="1:23" s="25" customFormat="1" ht="17.25">
      <c r="A4" s="22" t="s">
        <v>11</v>
      </c>
      <c r="B4" s="24"/>
      <c r="H4"/>
      <c r="I4" s="94"/>
      <c r="J4" s="94"/>
      <c r="K4" s="94"/>
      <c r="L4" s="94"/>
      <c r="M4" s="94"/>
      <c r="N4" s="94"/>
      <c r="O4" s="2"/>
      <c r="P4" s="2"/>
      <c r="Q4" s="2"/>
      <c r="R4" s="2"/>
      <c r="S4" s="93"/>
      <c r="T4" s="93"/>
      <c r="U4" s="93"/>
      <c r="V4" s="93"/>
      <c r="W4" s="93"/>
    </row>
    <row r="5" spans="1:23" s="25" customFormat="1" ht="17.25">
      <c r="A5" s="22"/>
      <c r="B5" s="117" t="s">
        <v>39</v>
      </c>
      <c r="H5"/>
      <c r="I5" s="95"/>
      <c r="J5" s="96"/>
      <c r="K5" s="95"/>
      <c r="L5" s="95"/>
      <c r="M5" s="96"/>
      <c r="N5" s="96"/>
      <c r="O5" s="97"/>
      <c r="P5" s="2"/>
      <c r="Q5" s="2"/>
      <c r="R5" s="2"/>
      <c r="S5" s="93"/>
      <c r="T5" s="93"/>
      <c r="U5" s="93"/>
      <c r="V5" s="93"/>
      <c r="W5" s="93"/>
    </row>
    <row r="6" spans="1:23" s="25" customFormat="1" ht="17.25">
      <c r="H6"/>
      <c r="I6" s="95"/>
      <c r="J6" s="96"/>
      <c r="K6" s="95"/>
      <c r="L6" s="95"/>
      <c r="M6" s="96"/>
      <c r="N6" s="98"/>
      <c r="O6" s="97"/>
      <c r="P6" s="2"/>
      <c r="Q6" s="2"/>
      <c r="R6" s="2"/>
      <c r="S6" s="93"/>
      <c r="T6" s="93"/>
      <c r="U6" s="93"/>
      <c r="V6" s="93"/>
      <c r="W6" s="93"/>
    </row>
    <row r="7" spans="1:23" s="25" customFormat="1">
      <c r="H7"/>
      <c r="I7" s="95"/>
      <c r="J7" s="96"/>
      <c r="K7" s="95"/>
      <c r="L7" s="95"/>
      <c r="M7" s="96"/>
      <c r="N7" s="96"/>
      <c r="O7" s="99"/>
      <c r="P7" s="2"/>
      <c r="Q7" s="2"/>
      <c r="R7" s="2"/>
      <c r="S7" s="93"/>
      <c r="T7" s="93"/>
      <c r="U7" s="93"/>
      <c r="V7" s="93"/>
      <c r="W7" s="93"/>
    </row>
    <row r="8" spans="1:23">
      <c r="I8" s="95"/>
      <c r="J8" s="96"/>
      <c r="K8" s="95"/>
      <c r="L8" s="95"/>
      <c r="M8" s="96"/>
      <c r="N8" s="96"/>
      <c r="O8" s="100"/>
    </row>
    <row r="9" spans="1:23">
      <c r="I9" s="95"/>
      <c r="J9" s="96"/>
      <c r="K9" s="95"/>
      <c r="L9" s="95"/>
      <c r="M9" s="96"/>
      <c r="N9" s="96"/>
      <c r="O9" s="99"/>
    </row>
    <row r="10" spans="1:23" ht="17.25">
      <c r="A10" s="37"/>
      <c r="I10" s="95"/>
      <c r="J10" s="96"/>
      <c r="K10" s="95"/>
      <c r="L10" s="95"/>
      <c r="M10" s="96"/>
      <c r="N10" s="96"/>
      <c r="O10" s="97"/>
    </row>
    <row r="11" spans="1:23" ht="17.25">
      <c r="B11" s="38" t="s">
        <v>6</v>
      </c>
      <c r="C11" s="29"/>
      <c r="D11" s="29"/>
      <c r="E11" s="29"/>
      <c r="F11" s="29"/>
      <c r="G11" s="28"/>
      <c r="I11" s="95"/>
      <c r="J11" s="96"/>
      <c r="K11" s="95"/>
      <c r="L11" s="95"/>
      <c r="M11" s="96"/>
      <c r="N11" s="98"/>
      <c r="O11" s="97"/>
    </row>
    <row r="12" spans="1:23" ht="17.25">
      <c r="B12" s="35" t="s">
        <v>17</v>
      </c>
      <c r="C12" s="30"/>
      <c r="D12" s="30"/>
      <c r="E12" s="28"/>
      <c r="F12" s="28"/>
      <c r="G12" s="28"/>
      <c r="I12" s="95"/>
      <c r="J12" s="96"/>
      <c r="K12" s="95"/>
      <c r="L12" s="95"/>
      <c r="M12" s="96"/>
      <c r="N12" s="96"/>
      <c r="O12" s="99"/>
    </row>
    <row r="13" spans="1:23" ht="17.25">
      <c r="A13" s="33" t="s">
        <v>9</v>
      </c>
      <c r="B13" s="39">
        <v>18579806</v>
      </c>
      <c r="I13" s="95"/>
      <c r="J13" s="96"/>
      <c r="K13" s="95"/>
      <c r="L13" s="95"/>
      <c r="M13" s="96"/>
      <c r="N13" s="96"/>
      <c r="O13" s="102"/>
    </row>
    <row r="14" spans="1:23">
      <c r="I14" s="95"/>
      <c r="J14" s="96"/>
      <c r="K14" s="95"/>
      <c r="L14" s="95"/>
      <c r="M14" s="96"/>
      <c r="N14" s="96"/>
      <c r="O14" s="103"/>
    </row>
    <row r="15" spans="1:23">
      <c r="A15" s="72" t="s">
        <v>38</v>
      </c>
      <c r="B15" s="58">
        <v>5764</v>
      </c>
      <c r="C15" s="72"/>
      <c r="I15" s="95"/>
      <c r="J15" s="96"/>
      <c r="K15" s="95"/>
      <c r="L15" s="95"/>
      <c r="M15" s="96"/>
      <c r="N15" s="96"/>
      <c r="O15" s="103"/>
    </row>
    <row r="16" spans="1:23">
      <c r="B16" s="101"/>
      <c r="I16" s="95"/>
      <c r="J16" s="96"/>
      <c r="K16" s="95"/>
      <c r="L16" s="95"/>
      <c r="M16" s="96"/>
      <c r="N16" s="96"/>
      <c r="O16" s="103"/>
    </row>
    <row r="17" spans="1:16" ht="17.25">
      <c r="A17" s="23" t="s">
        <v>10</v>
      </c>
      <c r="B17" s="58">
        <v>3259640</v>
      </c>
      <c r="C17" s="72"/>
      <c r="I17" s="95"/>
      <c r="J17" s="96"/>
      <c r="K17" s="95"/>
      <c r="L17" s="95"/>
      <c r="M17" s="96"/>
      <c r="N17" s="98"/>
      <c r="O17" s="97"/>
    </row>
    <row r="18" spans="1:16" ht="17.25">
      <c r="A18" s="23" t="s">
        <v>7</v>
      </c>
      <c r="B18" s="40">
        <v>5.7000000000000002E-2</v>
      </c>
      <c r="C18" s="72"/>
      <c r="I18" s="95"/>
      <c r="J18" s="96"/>
      <c r="K18" s="95"/>
      <c r="L18" s="95"/>
      <c r="M18" s="96"/>
      <c r="N18" s="96"/>
      <c r="O18" s="99"/>
    </row>
    <row r="19" spans="1:16">
      <c r="A19" s="72" t="s">
        <v>119</v>
      </c>
      <c r="B19" s="203">
        <f>+B17*B18</f>
        <v>185799.48</v>
      </c>
      <c r="C19" s="72"/>
      <c r="I19" s="95"/>
      <c r="J19" s="96"/>
      <c r="K19" s="95"/>
      <c r="L19" s="95"/>
      <c r="M19" s="96"/>
      <c r="N19" s="96"/>
      <c r="O19" s="99"/>
    </row>
    <row r="20" spans="1:16" ht="17.25">
      <c r="B20" s="40"/>
      <c r="C20" s="72"/>
      <c r="I20" s="95"/>
      <c r="J20" s="96"/>
      <c r="K20" s="95"/>
      <c r="L20" s="95"/>
      <c r="M20" s="96"/>
      <c r="N20" s="96"/>
      <c r="O20" s="99"/>
    </row>
    <row r="21" spans="1:16" ht="17.25">
      <c r="A21" s="41" t="s">
        <v>8</v>
      </c>
      <c r="B21" s="44">
        <f>+B15+B19</f>
        <v>191563.48</v>
      </c>
      <c r="I21" s="102"/>
      <c r="J21" s="102"/>
      <c r="K21" s="102"/>
      <c r="L21" s="102"/>
      <c r="M21" s="102"/>
      <c r="O21" s="100"/>
    </row>
    <row r="22" spans="1:16">
      <c r="B22" s="36"/>
      <c r="E22" s="182"/>
      <c r="I22" s="102"/>
      <c r="J22" s="102"/>
      <c r="K22" s="102"/>
      <c r="L22" s="102"/>
      <c r="M22" s="102"/>
      <c r="O22" s="100"/>
    </row>
    <row r="23" spans="1:16">
      <c r="B23" s="36"/>
      <c r="I23" s="102"/>
      <c r="J23" s="102"/>
      <c r="K23" s="102"/>
      <c r="L23" s="102"/>
      <c r="M23" s="102"/>
      <c r="O23" s="100"/>
    </row>
    <row r="24" spans="1:16">
      <c r="A24" s="37"/>
      <c r="I24" s="102"/>
      <c r="J24" s="102"/>
      <c r="K24" s="102"/>
      <c r="L24" s="102"/>
      <c r="M24" s="102"/>
      <c r="O24" s="100"/>
    </row>
    <row r="25" spans="1:16" ht="17.25">
      <c r="B25" s="38" t="s">
        <v>68</v>
      </c>
      <c r="C25" s="29"/>
      <c r="D25" s="29"/>
      <c r="E25" s="118"/>
      <c r="F25" s="29"/>
      <c r="G25" s="28"/>
      <c r="I25" s="111"/>
      <c r="J25" s="111"/>
      <c r="K25" s="111"/>
      <c r="L25" s="111"/>
      <c r="M25" s="111"/>
      <c r="N25" s="65"/>
      <c r="O25" s="112"/>
      <c r="P25" s="65"/>
    </row>
    <row r="26" spans="1:16" ht="17.25">
      <c r="B26" s="35" t="s">
        <v>17</v>
      </c>
      <c r="C26" s="30"/>
      <c r="D26" s="30"/>
      <c r="E26" s="28"/>
      <c r="F26" s="28"/>
      <c r="G26" s="28"/>
      <c r="I26" s="68"/>
      <c r="J26" s="90"/>
      <c r="K26" s="68"/>
      <c r="L26" s="68"/>
      <c r="M26" s="90"/>
      <c r="N26" s="66"/>
      <c r="O26" s="113"/>
      <c r="P26" s="65"/>
    </row>
    <row r="27" spans="1:16" ht="17.25">
      <c r="A27" s="32" t="s">
        <v>85</v>
      </c>
      <c r="B27" s="62">
        <v>115251162</v>
      </c>
      <c r="E27" s="183"/>
      <c r="F27" s="31"/>
      <c r="G27" s="31"/>
      <c r="I27" s="91"/>
      <c r="J27" s="106"/>
      <c r="K27" s="68"/>
      <c r="L27" s="68"/>
      <c r="M27" s="90"/>
      <c r="N27" s="66"/>
      <c r="O27" s="114"/>
      <c r="P27" s="65"/>
    </row>
    <row r="28" spans="1:16" ht="17.25">
      <c r="A28" s="32" t="s">
        <v>117</v>
      </c>
      <c r="B28" s="34"/>
      <c r="E28" s="31"/>
      <c r="I28" s="68"/>
      <c r="J28" s="90"/>
      <c r="K28" s="68"/>
      <c r="L28" s="68"/>
      <c r="M28" s="90"/>
      <c r="N28" s="90"/>
      <c r="O28" s="115"/>
      <c r="P28" s="65"/>
    </row>
    <row r="29" spans="1:16" ht="17.25">
      <c r="A29" s="33" t="s">
        <v>116</v>
      </c>
      <c r="B29" s="64"/>
      <c r="C29" s="31"/>
      <c r="D29" s="31"/>
      <c r="I29" s="68"/>
      <c r="J29" s="90"/>
      <c r="K29" s="68"/>
      <c r="L29" s="68"/>
      <c r="M29" s="90"/>
      <c r="N29" s="90"/>
      <c r="O29" s="115"/>
      <c r="P29" s="65"/>
    </row>
    <row r="30" spans="1:16">
      <c r="A30" s="33" t="s">
        <v>21</v>
      </c>
      <c r="B30" s="136">
        <v>87644194</v>
      </c>
      <c r="C30" s="72"/>
      <c r="D30" s="134"/>
      <c r="I30" s="68"/>
      <c r="J30" s="90"/>
      <c r="K30" s="68"/>
      <c r="L30" s="68"/>
      <c r="M30" s="90"/>
      <c r="N30" s="90"/>
      <c r="O30" s="115"/>
      <c r="P30" s="65"/>
    </row>
    <row r="31" spans="1:16">
      <c r="A31" s="33" t="s">
        <v>102</v>
      </c>
      <c r="B31" s="136">
        <v>19895829</v>
      </c>
      <c r="C31" s="72"/>
      <c r="D31" s="122"/>
      <c r="I31" s="68"/>
      <c r="J31" s="90"/>
      <c r="K31" s="68"/>
      <c r="L31" s="68"/>
      <c r="M31" s="90"/>
      <c r="N31" s="90"/>
      <c r="O31" s="115"/>
      <c r="P31" s="65"/>
    </row>
    <row r="32" spans="1:16">
      <c r="A32" s="33" t="s">
        <v>22</v>
      </c>
      <c r="B32" s="58"/>
      <c r="D32" s="122"/>
      <c r="I32" s="68"/>
      <c r="J32" s="90"/>
      <c r="K32" s="68"/>
      <c r="L32" s="68"/>
      <c r="M32" s="90"/>
      <c r="N32" s="90"/>
      <c r="O32" s="115"/>
      <c r="P32" s="65"/>
    </row>
    <row r="33" spans="1:16">
      <c r="A33" s="33" t="s">
        <v>4</v>
      </c>
      <c r="B33" s="58">
        <v>0</v>
      </c>
      <c r="I33" s="68"/>
      <c r="J33" s="90"/>
      <c r="K33" s="68"/>
      <c r="L33" s="68"/>
      <c r="M33" s="90"/>
      <c r="N33" s="90"/>
      <c r="O33" s="115"/>
      <c r="P33" s="65"/>
    </row>
    <row r="34" spans="1:16">
      <c r="A34" s="33"/>
      <c r="B34" s="58">
        <v>0</v>
      </c>
      <c r="I34" s="68"/>
      <c r="J34" s="90"/>
      <c r="K34" s="68"/>
      <c r="L34" s="68"/>
      <c r="M34" s="90"/>
      <c r="N34" s="90"/>
      <c r="O34" s="115"/>
      <c r="P34" s="65"/>
    </row>
    <row r="35" spans="1:16" ht="17.25">
      <c r="A35" s="33" t="s">
        <v>5</v>
      </c>
      <c r="B35" s="58">
        <v>-36497</v>
      </c>
      <c r="I35" s="68"/>
      <c r="J35" s="90"/>
      <c r="K35" s="68"/>
      <c r="L35" s="68"/>
      <c r="M35" s="90"/>
      <c r="N35" s="90"/>
      <c r="O35" s="113"/>
      <c r="P35" s="65"/>
    </row>
    <row r="36" spans="1:16" ht="21" customHeight="1">
      <c r="A36" s="33" t="s">
        <v>69</v>
      </c>
      <c r="B36" s="58">
        <v>484362</v>
      </c>
      <c r="C36" s="72"/>
      <c r="I36" s="90"/>
      <c r="J36" s="90"/>
      <c r="K36" s="90"/>
      <c r="L36" s="90"/>
      <c r="M36" s="65"/>
      <c r="N36" s="65"/>
      <c r="O36" s="65"/>
      <c r="P36" s="65"/>
    </row>
    <row r="37" spans="1:16" ht="18.75" customHeight="1">
      <c r="A37" s="33"/>
      <c r="B37" s="59"/>
      <c r="C37" s="72"/>
      <c r="F37" s="118"/>
      <c r="I37" s="90"/>
      <c r="J37" s="90"/>
      <c r="K37" s="90"/>
      <c r="L37" s="90"/>
      <c r="M37" s="65"/>
      <c r="N37" s="65"/>
      <c r="O37" s="65"/>
      <c r="P37" s="65"/>
    </row>
    <row r="38" spans="1:16" ht="17.25">
      <c r="A38" s="32" t="s">
        <v>100</v>
      </c>
      <c r="B38" s="63">
        <f>B27-SUM(B29:B37)</f>
        <v>7263274</v>
      </c>
      <c r="D38" s="73"/>
      <c r="F38" s="73"/>
      <c r="I38" s="90"/>
      <c r="J38" s="90"/>
      <c r="K38" s="90"/>
      <c r="L38" s="90"/>
      <c r="M38" s="90"/>
      <c r="N38" s="90"/>
      <c r="O38" s="67"/>
      <c r="P38" s="65"/>
    </row>
    <row r="39" spans="1:16" ht="17.25">
      <c r="D39" s="135"/>
      <c r="F39" s="73"/>
      <c r="I39" s="65"/>
      <c r="J39" s="65"/>
      <c r="K39" s="106"/>
      <c r="L39" s="106"/>
      <c r="M39" s="106"/>
      <c r="N39" s="106"/>
      <c r="O39" s="65"/>
      <c r="P39" s="65"/>
    </row>
    <row r="40" spans="1:16">
      <c r="A40" s="72" t="s">
        <v>101</v>
      </c>
      <c r="B40" s="73">
        <v>4214980</v>
      </c>
      <c r="C40" s="133">
        <f>+B38-B40</f>
        <v>3048294</v>
      </c>
      <c r="D40" s="122"/>
      <c r="F40" s="73"/>
      <c r="I40" s="65"/>
      <c r="J40" s="65"/>
      <c r="K40" s="109"/>
      <c r="L40" s="65"/>
      <c r="M40" s="65"/>
      <c r="N40" s="65"/>
      <c r="O40" s="65"/>
      <c r="P40" s="65"/>
    </row>
    <row r="41" spans="1:16">
      <c r="F41" s="118"/>
      <c r="I41" s="65"/>
      <c r="J41" s="65"/>
      <c r="K41" s="109"/>
      <c r="L41" s="65"/>
      <c r="M41" s="65"/>
      <c r="N41" s="65"/>
      <c r="O41" s="65"/>
      <c r="P41" s="65"/>
    </row>
    <row r="42" spans="1:16">
      <c r="A42" s="72" t="s">
        <v>118</v>
      </c>
      <c r="D42" s="118"/>
      <c r="F42" s="118"/>
      <c r="I42" s="65"/>
      <c r="J42" s="65"/>
      <c r="K42" s="65"/>
      <c r="L42" s="65"/>
      <c r="M42" s="65"/>
      <c r="N42" s="65"/>
      <c r="O42" s="65"/>
      <c r="P42" s="65"/>
    </row>
    <row r="43" spans="1:16" ht="15.75">
      <c r="A43" s="213" t="s">
        <v>70</v>
      </c>
      <c r="B43" s="214"/>
      <c r="F43" s="122"/>
      <c r="I43" s="69"/>
      <c r="J43" s="65"/>
      <c r="K43" s="65"/>
      <c r="L43" s="65"/>
      <c r="M43" s="65"/>
      <c r="N43" s="65"/>
      <c r="O43" s="65"/>
      <c r="P43" s="65"/>
    </row>
    <row r="44" spans="1:16" ht="30.75" customHeight="1">
      <c r="A44" s="215"/>
      <c r="B44" s="215"/>
      <c r="F44" s="133"/>
      <c r="I44" s="65"/>
      <c r="J44" s="65"/>
      <c r="K44" s="65"/>
      <c r="L44" s="65"/>
      <c r="M44" s="65"/>
      <c r="N44" s="65"/>
      <c r="O44" s="65"/>
      <c r="P44" s="65"/>
    </row>
    <row r="45" spans="1:16" ht="17.25">
      <c r="F45" s="73"/>
      <c r="I45" s="106"/>
      <c r="J45" s="106"/>
      <c r="K45" s="106"/>
      <c r="L45" s="106"/>
      <c r="M45" s="106"/>
      <c r="N45" s="106"/>
      <c r="O45" s="106"/>
      <c r="P45" s="65"/>
    </row>
    <row r="46" spans="1:16">
      <c r="F46" s="133"/>
      <c r="I46" s="65"/>
      <c r="J46" s="65"/>
      <c r="K46" s="65"/>
      <c r="L46" s="65"/>
      <c r="M46" s="65"/>
      <c r="N46" s="65"/>
      <c r="O46" s="65"/>
      <c r="P46" s="65"/>
    </row>
    <row r="47" spans="1:16">
      <c r="I47" s="65"/>
      <c r="J47" s="65"/>
      <c r="K47" s="65"/>
      <c r="L47" s="65"/>
      <c r="M47" s="65"/>
      <c r="N47" s="65"/>
      <c r="O47" s="65"/>
      <c r="P47" s="65"/>
    </row>
    <row r="48" spans="1:16">
      <c r="I48" s="65"/>
      <c r="J48" s="65"/>
      <c r="K48" s="65"/>
      <c r="L48" s="65"/>
      <c r="M48" s="65"/>
      <c r="N48" s="65"/>
      <c r="O48" s="65"/>
      <c r="P48" s="65"/>
    </row>
    <row r="49" spans="9:16" ht="15.75">
      <c r="I49" s="69"/>
      <c r="J49" s="65"/>
      <c r="K49" s="65"/>
      <c r="L49" s="65"/>
      <c r="M49" s="65"/>
      <c r="N49" s="65"/>
      <c r="O49" s="65"/>
      <c r="P49" s="65"/>
    </row>
    <row r="50" spans="9:16">
      <c r="I50" s="65"/>
      <c r="J50" s="65"/>
      <c r="K50" s="65"/>
      <c r="L50" s="65"/>
      <c r="M50" s="65"/>
      <c r="N50" s="65"/>
      <c r="O50" s="65"/>
      <c r="P50" s="65"/>
    </row>
    <row r="51" spans="9:16" ht="17.25">
      <c r="I51" s="106"/>
      <c r="J51" s="106"/>
      <c r="K51" s="106"/>
      <c r="L51" s="106"/>
      <c r="M51" s="106"/>
      <c r="N51" s="106"/>
      <c r="O51" s="106"/>
      <c r="P51" s="65"/>
    </row>
    <row r="52" spans="9:16">
      <c r="I52" s="107"/>
      <c r="J52" s="65"/>
      <c r="K52" s="65"/>
      <c r="L52" s="65"/>
      <c r="M52" s="65"/>
      <c r="N52" s="65"/>
      <c r="O52" s="65"/>
      <c r="P52" s="65"/>
    </row>
    <row r="53" spans="9:16">
      <c r="I53" s="107"/>
      <c r="J53" s="65"/>
      <c r="K53" s="111"/>
      <c r="L53" s="111"/>
      <c r="M53" s="111"/>
      <c r="N53" s="65"/>
      <c r="O53" s="116"/>
      <c r="P53" s="65"/>
    </row>
    <row r="54" spans="9:16">
      <c r="I54" s="107"/>
      <c r="J54" s="65"/>
      <c r="K54" s="111"/>
      <c r="L54" s="111"/>
      <c r="M54" s="111"/>
      <c r="N54" s="65"/>
      <c r="O54" s="116"/>
      <c r="P54" s="65"/>
    </row>
    <row r="55" spans="9:16">
      <c r="I55" s="107"/>
      <c r="J55" s="65"/>
      <c r="K55" s="111"/>
      <c r="L55" s="111"/>
      <c r="M55" s="111"/>
      <c r="N55" s="65"/>
      <c r="O55" s="116"/>
      <c r="P55" s="65"/>
    </row>
    <row r="56" spans="9:16" ht="17.25">
      <c r="I56" s="107"/>
      <c r="J56" s="65"/>
      <c r="K56" s="107"/>
      <c r="L56" s="107"/>
      <c r="M56" s="65"/>
      <c r="N56" s="66"/>
      <c r="O56" s="113"/>
      <c r="P56" s="65"/>
    </row>
    <row r="57" spans="9:16">
      <c r="I57" s="107"/>
      <c r="J57" s="65"/>
      <c r="K57" s="107"/>
      <c r="L57" s="107"/>
      <c r="M57" s="65"/>
      <c r="N57" s="66"/>
      <c r="O57" s="108"/>
      <c r="P57" s="65"/>
    </row>
    <row r="58" spans="9:16">
      <c r="I58" s="107"/>
      <c r="J58" s="65"/>
      <c r="K58" s="107"/>
      <c r="L58" s="107"/>
      <c r="M58" s="65"/>
      <c r="N58" s="65"/>
      <c r="O58" s="116"/>
      <c r="P58" s="65"/>
    </row>
    <row r="59" spans="9:16" ht="17.25">
      <c r="I59" s="107"/>
      <c r="J59" s="65"/>
      <c r="K59" s="107"/>
      <c r="L59" s="107"/>
      <c r="M59" s="65"/>
      <c r="N59" s="65"/>
      <c r="O59" s="113"/>
      <c r="P59" s="65"/>
    </row>
    <row r="60" spans="9:16" ht="17.25">
      <c r="I60" s="107"/>
      <c r="J60" s="65"/>
      <c r="K60" s="107"/>
      <c r="L60" s="107"/>
      <c r="M60" s="65"/>
      <c r="N60" s="66"/>
      <c r="O60" s="113"/>
      <c r="P60" s="65"/>
    </row>
    <row r="61" spans="9:16">
      <c r="I61" s="107"/>
      <c r="J61" s="65"/>
      <c r="K61" s="107"/>
      <c r="L61" s="107"/>
      <c r="M61" s="65"/>
      <c r="N61" s="66"/>
      <c r="O61" s="108"/>
      <c r="P61" s="65"/>
    </row>
    <row r="62" spans="9:16">
      <c r="I62" s="107"/>
      <c r="J62" s="65"/>
      <c r="K62" s="111"/>
      <c r="L62" s="111"/>
      <c r="M62" s="111"/>
      <c r="N62" s="65"/>
      <c r="O62" s="111"/>
      <c r="P62" s="65"/>
    </row>
    <row r="63" spans="9:16">
      <c r="I63" s="107"/>
      <c r="J63" s="65"/>
      <c r="K63" s="111"/>
      <c r="L63" s="111"/>
      <c r="M63" s="111"/>
      <c r="N63" s="65"/>
      <c r="O63" s="116"/>
      <c r="P63" s="65"/>
    </row>
    <row r="64" spans="9:16">
      <c r="I64" s="107"/>
      <c r="J64" s="65"/>
      <c r="K64" s="111"/>
      <c r="L64" s="111"/>
      <c r="M64" s="111"/>
      <c r="N64" s="65"/>
      <c r="O64" s="111"/>
      <c r="P64" s="65"/>
    </row>
    <row r="65" spans="9:16">
      <c r="I65" s="107"/>
      <c r="J65" s="65"/>
      <c r="K65" s="111"/>
      <c r="L65" s="111"/>
      <c r="M65" s="111"/>
      <c r="N65" s="65"/>
      <c r="O65" s="116"/>
      <c r="P65" s="65"/>
    </row>
    <row r="66" spans="9:16">
      <c r="I66" s="107"/>
      <c r="J66" s="65"/>
      <c r="K66" s="111"/>
      <c r="L66" s="111"/>
      <c r="M66" s="111"/>
      <c r="N66" s="65"/>
      <c r="O66" s="116"/>
      <c r="P66" s="65"/>
    </row>
    <row r="67" spans="9:16">
      <c r="I67" s="107"/>
      <c r="J67" s="65"/>
      <c r="K67" s="111"/>
      <c r="L67" s="111"/>
      <c r="M67" s="111"/>
      <c r="N67" s="65"/>
      <c r="O67" s="116"/>
      <c r="P67" s="65"/>
    </row>
    <row r="68" spans="9:16">
      <c r="I68" s="107"/>
      <c r="J68" s="65"/>
      <c r="K68" s="111"/>
      <c r="L68" s="111"/>
      <c r="M68" s="111"/>
      <c r="N68" s="65"/>
      <c r="O68" s="116"/>
      <c r="P68" s="65"/>
    </row>
    <row r="69" spans="9:16">
      <c r="I69" s="107"/>
      <c r="J69" s="65"/>
      <c r="K69" s="111"/>
      <c r="L69" s="111"/>
      <c r="M69" s="111"/>
      <c r="N69" s="65"/>
      <c r="O69" s="111"/>
      <c r="P69" s="65"/>
    </row>
    <row r="70" spans="9:16">
      <c r="I70" s="107"/>
      <c r="J70" s="65"/>
      <c r="K70" s="111"/>
      <c r="L70" s="111"/>
      <c r="M70" s="111"/>
      <c r="N70" s="65"/>
      <c r="O70" s="111"/>
      <c r="P70" s="65"/>
    </row>
    <row r="71" spans="9:16">
      <c r="I71" s="107"/>
      <c r="J71" s="65"/>
      <c r="K71" s="111"/>
      <c r="L71" s="111"/>
      <c r="M71" s="111"/>
      <c r="N71" s="65"/>
      <c r="O71" s="111"/>
      <c r="P71" s="65"/>
    </row>
    <row r="72" spans="9:16">
      <c r="I72" s="107"/>
      <c r="J72" s="65"/>
      <c r="K72" s="111"/>
      <c r="L72" s="111"/>
      <c r="M72" s="111"/>
      <c r="N72" s="65"/>
      <c r="O72" s="116"/>
      <c r="P72" s="65"/>
    </row>
    <row r="73" spans="9:16">
      <c r="I73" s="110"/>
      <c r="K73" s="102"/>
      <c r="L73" s="102"/>
      <c r="M73" s="102"/>
      <c r="O73" s="102"/>
    </row>
    <row r="74" spans="9:16">
      <c r="I74" s="110"/>
      <c r="K74" s="102"/>
      <c r="L74" s="102"/>
      <c r="M74" s="102"/>
      <c r="O74" s="103"/>
    </row>
    <row r="75" spans="9:16" hidden="1">
      <c r="I75" s="110"/>
      <c r="K75" s="110"/>
      <c r="L75" s="110"/>
      <c r="O75" s="27"/>
    </row>
    <row r="76" spans="9:16" hidden="1">
      <c r="I76" s="110"/>
      <c r="K76" s="110"/>
      <c r="L76" s="110"/>
      <c r="O76" s="27"/>
    </row>
    <row r="77" spans="9:16" hidden="1">
      <c r="I77" s="110"/>
      <c r="K77" s="110"/>
      <c r="L77" s="110"/>
      <c r="O77" s="27"/>
    </row>
    <row r="78" spans="9:16" hidden="1">
      <c r="I78" s="110"/>
      <c r="K78" s="110"/>
      <c r="L78" s="110"/>
      <c r="O78" s="27"/>
    </row>
    <row r="79" spans="9:16" hidden="1">
      <c r="I79" s="110"/>
      <c r="K79" s="110"/>
      <c r="L79" s="110"/>
      <c r="O79" s="27"/>
    </row>
    <row r="80" spans="9:16" hidden="1">
      <c r="I80" s="110"/>
      <c r="K80" s="110"/>
      <c r="L80" s="110"/>
      <c r="O80" s="27"/>
    </row>
    <row r="81" spans="9:15" hidden="1">
      <c r="I81" s="110"/>
      <c r="K81" s="110"/>
      <c r="L81" s="110"/>
      <c r="O81" s="27"/>
    </row>
    <row r="82" spans="9:15" hidden="1">
      <c r="I82" s="110"/>
      <c r="K82" s="110"/>
      <c r="L82" s="110"/>
      <c r="O82" s="27"/>
    </row>
    <row r="83" spans="9:15" hidden="1">
      <c r="I83" s="110"/>
      <c r="K83" s="110"/>
      <c r="L83" s="110"/>
      <c r="O83" s="27"/>
    </row>
    <row r="84" spans="9:15" ht="17.25" hidden="1">
      <c r="I84" s="110"/>
      <c r="K84" s="110"/>
      <c r="L84" s="110"/>
      <c r="O84" s="97"/>
    </row>
    <row r="85" spans="9:15" ht="17.25">
      <c r="I85" s="110"/>
      <c r="K85" s="110"/>
      <c r="L85" s="110"/>
      <c r="N85" s="98"/>
      <c r="O85" s="97"/>
    </row>
    <row r="86" spans="9:15" ht="17.25">
      <c r="I86" s="110"/>
      <c r="K86" s="110"/>
      <c r="L86" s="110"/>
      <c r="N86" s="98"/>
      <c r="O86" s="97"/>
    </row>
    <row r="87" spans="9:15" ht="17.25">
      <c r="I87" s="110"/>
      <c r="K87" s="110"/>
      <c r="L87" s="110"/>
      <c r="N87" s="98"/>
      <c r="O87" s="105"/>
    </row>
    <row r="88" spans="9:15">
      <c r="O88" s="27"/>
    </row>
    <row r="89" spans="9:15" ht="17.25">
      <c r="I89" s="104"/>
      <c r="J89" s="94"/>
    </row>
  </sheetData>
  <mergeCells count="1">
    <mergeCell ref="A43:B44"/>
  </mergeCells>
  <phoneticPr fontId="27" type="noConversion"/>
  <pageMargins left="0.75" right="0.75" top="0.51" bottom="0.47" header="0.5" footer="0.5"/>
  <pageSetup scale="88" fitToHeight="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Partner KW</vt:lpstr>
      <vt:lpstr>Net Plant in Service</vt:lpstr>
      <vt:lpstr>Adj to Rate Base</vt:lpstr>
      <vt:lpstr>Land Held For Furture Use</vt:lpstr>
      <vt:lpstr>Allocate M&amp;S</vt:lpstr>
      <vt:lpstr>EPRI Dues adjustment</vt:lpstr>
      <vt:lpstr>Merger &amp; Other Adjustment</vt:lpstr>
      <vt:lpstr>Trans Plant In OATT</vt:lpstr>
      <vt:lpstr>Rev Cred Support</vt:lpstr>
      <vt:lpstr>Account 561 </vt:lpstr>
      <vt:lpstr>'Allocate M&amp;S'!Print_Area</vt:lpstr>
      <vt:lpstr>'Merger &amp; Other Adjustment'!Print_Area</vt:lpstr>
      <vt:lpstr>'Net Plant in Service'!Print_Area</vt:lpstr>
      <vt:lpstr>'Partner KW'!Print_Area</vt:lpstr>
      <vt:lpstr>'Rev Cred Support'!Print_Area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Lilly, Kathy</cp:lastModifiedBy>
  <cp:lastPrinted>2018-05-08T16:36:44Z</cp:lastPrinted>
  <dcterms:created xsi:type="dcterms:W3CDTF">1997-04-03T19:40:56Z</dcterms:created>
  <dcterms:modified xsi:type="dcterms:W3CDTF">2018-05-08T18:53:14Z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