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ndah\Desktop\2016 True Up\Final Documents\"/>
    </mc:Choice>
  </mc:AlternateContent>
  <bookViews>
    <workbookView xWindow="10065" yWindow="-15" windowWidth="10110" windowHeight="9225" tabRatio="805"/>
  </bookViews>
  <sheets>
    <sheet name="2016 TU" sheetId="6" r:id="rId1"/>
    <sheet name="2016 GG TU Weighted ROE" sheetId="14" r:id="rId2"/>
    <sheet name="2016 MM TU Weighted ROE" sheetId="18" r:id="rId3"/>
    <sheet name="Interest Rates" sheetId="17" r:id="rId4"/>
    <sheet name="List of ROE by TO" sheetId="16" r:id="rId5"/>
  </sheets>
  <definedNames>
    <definedName name="_xlnm.Print_Area" localSheetId="1">'2016 GG TU Weighted ROE'!$B$1:$L$97</definedName>
    <definedName name="_xlnm.Print_Area" localSheetId="2">'2016 MM TU Weighted ROE'!$B$1:$L$105</definedName>
    <definedName name="_xlnm.Print_Area" localSheetId="0">'2016 TU'!$A$1:$I$99</definedName>
    <definedName name="_xlnm.Print_Area" localSheetId="3">'Interest Rates'!$A$1:$G$38</definedName>
  </definedNames>
  <calcPr calcId="171027"/>
</workbook>
</file>

<file path=xl/calcChain.xml><?xml version="1.0" encoding="utf-8"?>
<calcChain xmlns="http://schemas.openxmlformats.org/spreadsheetml/2006/main">
  <c r="F52" i="18" l="1"/>
  <c r="D91" i="18"/>
  <c r="D90" i="18"/>
  <c r="C90" i="18"/>
  <c r="D89" i="18"/>
  <c r="C89" i="18"/>
  <c r="D88" i="18"/>
  <c r="C88" i="18"/>
  <c r="D87" i="18"/>
  <c r="C87" i="18"/>
  <c r="D86" i="18"/>
  <c r="C86" i="18"/>
  <c r="D85" i="18"/>
  <c r="C85" i="18"/>
  <c r="D84" i="18"/>
  <c r="C84" i="18"/>
  <c r="D83" i="18"/>
  <c r="C83" i="18"/>
  <c r="E81" i="18"/>
  <c r="H62" i="18"/>
  <c r="G60" i="18"/>
  <c r="I60" i="18" s="1"/>
  <c r="D60" i="18"/>
  <c r="G59" i="18"/>
  <c r="I59" i="18" s="1"/>
  <c r="D59" i="18"/>
  <c r="C59" i="18"/>
  <c r="G58" i="18"/>
  <c r="I58" i="18" s="1"/>
  <c r="D58" i="18"/>
  <c r="C58" i="18"/>
  <c r="G57" i="18"/>
  <c r="I57" i="18" s="1"/>
  <c r="D57" i="18"/>
  <c r="C57" i="18"/>
  <c r="G56" i="18"/>
  <c r="I56" i="18" s="1"/>
  <c r="D56" i="18"/>
  <c r="C56" i="18"/>
  <c r="G55" i="18"/>
  <c r="I55" i="18" s="1"/>
  <c r="D55" i="18"/>
  <c r="C55" i="18"/>
  <c r="G54" i="18"/>
  <c r="I54" i="18" s="1"/>
  <c r="D54" i="18"/>
  <c r="C54" i="18"/>
  <c r="G53" i="18"/>
  <c r="I53" i="18" s="1"/>
  <c r="D53" i="18"/>
  <c r="C53" i="18"/>
  <c r="D52" i="18"/>
  <c r="C52" i="18"/>
  <c r="E50" i="18"/>
  <c r="H30" i="18"/>
  <c r="G28" i="18"/>
  <c r="I28" i="18" s="1"/>
  <c r="G27" i="18"/>
  <c r="I27" i="18" s="1"/>
  <c r="G26" i="18"/>
  <c r="I26" i="18" s="1"/>
  <c r="G25" i="18"/>
  <c r="I25" i="18" s="1"/>
  <c r="G24" i="18"/>
  <c r="I24" i="18" s="1"/>
  <c r="G23" i="18"/>
  <c r="I23" i="18" s="1"/>
  <c r="G22" i="18"/>
  <c r="I22" i="18" s="1"/>
  <c r="G21" i="18"/>
  <c r="I21" i="18" s="1"/>
  <c r="D7" i="18"/>
  <c r="D38" i="18" s="1"/>
  <c r="F36" i="18" s="1"/>
  <c r="F5" i="18" l="1"/>
  <c r="D69" i="18"/>
  <c r="F69" i="18" s="1"/>
  <c r="F62" i="18"/>
  <c r="F30" i="18"/>
  <c r="G20" i="18" s="1"/>
  <c r="I20" i="18" s="1"/>
  <c r="I31" i="18" s="1"/>
  <c r="G30" i="18" l="1"/>
  <c r="G52" i="18"/>
  <c r="G62" i="18" s="1"/>
  <c r="C55" i="14"/>
  <c r="C56" i="14"/>
  <c r="C57" i="14"/>
  <c r="C54" i="14"/>
  <c r="I52" i="18" l="1"/>
  <c r="I63" i="18" s="1"/>
  <c r="A12" i="17" l="1"/>
  <c r="F35" i="17" l="1"/>
  <c r="G35" i="17" s="1"/>
  <c r="D9" i="6" s="1"/>
  <c r="D35" i="17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E35" i="17" l="1"/>
  <c r="D10" i="6" s="1"/>
  <c r="D84" i="6"/>
  <c r="C84" i="6"/>
  <c r="D62" i="6"/>
  <c r="C62" i="6"/>
  <c r="D39" i="6" l="1"/>
  <c r="C39" i="6"/>
  <c r="C1" i="6" l="1"/>
  <c r="D7" i="14" l="1"/>
  <c r="F5" i="14" s="1"/>
  <c r="D85" i="14"/>
  <c r="D86" i="14"/>
  <c r="D87" i="14"/>
  <c r="D88" i="14"/>
  <c r="D89" i="14"/>
  <c r="D90" i="14"/>
  <c r="D91" i="14"/>
  <c r="D92" i="14"/>
  <c r="D93" i="14"/>
  <c r="D84" i="14"/>
  <c r="G58" i="14"/>
  <c r="I58" i="14" s="1"/>
  <c r="G59" i="14"/>
  <c r="I59" i="14" s="1"/>
  <c r="G60" i="14"/>
  <c r="I60" i="14" s="1"/>
  <c r="G61" i="14"/>
  <c r="I61" i="14" s="1"/>
  <c r="G62" i="14"/>
  <c r="I62" i="14" s="1"/>
  <c r="G63" i="14"/>
  <c r="I63" i="14" s="1"/>
  <c r="D55" i="14"/>
  <c r="D56" i="14"/>
  <c r="D57" i="14"/>
  <c r="D58" i="14"/>
  <c r="D59" i="14"/>
  <c r="D60" i="14"/>
  <c r="D61" i="14"/>
  <c r="D62" i="14"/>
  <c r="D63" i="14"/>
  <c r="D54" i="14"/>
  <c r="H65" i="14"/>
  <c r="F65" i="14"/>
  <c r="E18" i="14"/>
  <c r="E52" i="14" s="1"/>
  <c r="D70" i="14" l="1"/>
  <c r="E82" i="14"/>
  <c r="D40" i="14"/>
  <c r="F38" i="14" s="1"/>
  <c r="G55" i="14"/>
  <c r="I55" i="14" s="1"/>
  <c r="G56" i="14"/>
  <c r="I56" i="14" s="1"/>
  <c r="G57" i="14"/>
  <c r="I57" i="14" s="1"/>
  <c r="G54" i="14"/>
  <c r="I54" i="14" s="1"/>
  <c r="D34" i="6"/>
  <c r="E33" i="6"/>
  <c r="E29" i="6"/>
  <c r="C9" i="6"/>
  <c r="C10" i="6"/>
  <c r="F33" i="6" l="1"/>
  <c r="F29" i="6"/>
  <c r="H91" i="18" l="1"/>
  <c r="I91" i="18" s="1"/>
  <c r="F90" i="18"/>
  <c r="G90" i="18" s="1"/>
  <c r="H88" i="18"/>
  <c r="H87" i="18"/>
  <c r="H86" i="18"/>
  <c r="H85" i="18"/>
  <c r="H90" i="18"/>
  <c r="I90" i="18" s="1"/>
  <c r="H89" i="18"/>
  <c r="I89" i="18" s="1"/>
  <c r="F91" i="18"/>
  <c r="G91" i="18" s="1"/>
  <c r="F89" i="18"/>
  <c r="G89" i="18" s="1"/>
  <c r="F88" i="18"/>
  <c r="G88" i="18" s="1"/>
  <c r="F87" i="18"/>
  <c r="G87" i="18" s="1"/>
  <c r="I87" i="18" s="1"/>
  <c r="F86" i="18"/>
  <c r="G86" i="18" s="1"/>
  <c r="H84" i="18"/>
  <c r="F85" i="18"/>
  <c r="G85" i="18" s="1"/>
  <c r="F84" i="18"/>
  <c r="G84" i="18" s="1"/>
  <c r="H83" i="18"/>
  <c r="F83" i="18"/>
  <c r="H88" i="14"/>
  <c r="H92" i="14"/>
  <c r="F86" i="14"/>
  <c r="F90" i="14"/>
  <c r="G90" i="14" s="1"/>
  <c r="F84" i="14"/>
  <c r="H90" i="14"/>
  <c r="F88" i="14"/>
  <c r="G88" i="14" s="1"/>
  <c r="H91" i="14"/>
  <c r="F89" i="14"/>
  <c r="G89" i="14" s="1"/>
  <c r="H85" i="14"/>
  <c r="H89" i="14"/>
  <c r="H93" i="14"/>
  <c r="F87" i="14"/>
  <c r="F91" i="14"/>
  <c r="G91" i="14" s="1"/>
  <c r="H86" i="14"/>
  <c r="H84" i="14"/>
  <c r="F92" i="14"/>
  <c r="G92" i="14" s="1"/>
  <c r="H87" i="14"/>
  <c r="F85" i="14"/>
  <c r="F93" i="14"/>
  <c r="G93" i="14" s="1"/>
  <c r="I86" i="18" l="1"/>
  <c r="I88" i="18"/>
  <c r="H93" i="18"/>
  <c r="F93" i="18"/>
  <c r="G83" i="18" s="1"/>
  <c r="G93" i="18" s="1"/>
  <c r="I84" i="18"/>
  <c r="I85" i="18"/>
  <c r="I93" i="14"/>
  <c r="I92" i="14"/>
  <c r="I89" i="14"/>
  <c r="I91" i="14"/>
  <c r="I90" i="14"/>
  <c r="I88" i="14"/>
  <c r="F95" i="14"/>
  <c r="G84" i="14" s="1"/>
  <c r="I84" i="14" s="1"/>
  <c r="H95" i="14"/>
  <c r="D64" i="6"/>
  <c r="D65" i="6" s="1"/>
  <c r="D45" i="6"/>
  <c r="D46" i="6" s="1"/>
  <c r="D86" i="6"/>
  <c r="D87" i="6" s="1"/>
  <c r="D41" i="6"/>
  <c r="D42" i="6" s="1"/>
  <c r="C41" i="6"/>
  <c r="C42" i="6" s="1"/>
  <c r="C64" i="6"/>
  <c r="C65" i="6" s="1"/>
  <c r="C45" i="6"/>
  <c r="C46" i="6" s="1"/>
  <c r="C86" i="6"/>
  <c r="C87" i="6" s="1"/>
  <c r="F34" i="6"/>
  <c r="I83" i="18" l="1"/>
  <c r="I94" i="18" s="1"/>
  <c r="D48" i="6"/>
  <c r="C48" i="6"/>
  <c r="E87" i="6"/>
  <c r="E91" i="6" s="1"/>
  <c r="E42" i="6"/>
  <c r="E46" i="6"/>
  <c r="G85" i="14"/>
  <c r="I85" i="14" s="1"/>
  <c r="G86" i="14"/>
  <c r="I86" i="14" s="1"/>
  <c r="G87" i="14"/>
  <c r="I87" i="14" s="1"/>
  <c r="J89" i="18" l="1"/>
  <c r="K89" i="18" s="1"/>
  <c r="L89" i="18" s="1"/>
  <c r="J84" i="18"/>
  <c r="K84" i="18" s="1"/>
  <c r="L84" i="18" s="1"/>
  <c r="J88" i="18"/>
  <c r="K88" i="18" s="1"/>
  <c r="L88" i="18" s="1"/>
  <c r="J85" i="18"/>
  <c r="K85" i="18" s="1"/>
  <c r="L85" i="18" s="1"/>
  <c r="J87" i="18"/>
  <c r="K87" i="18" s="1"/>
  <c r="L87" i="18" s="1"/>
  <c r="J86" i="18"/>
  <c r="K86" i="18" s="1"/>
  <c r="L86" i="18" s="1"/>
  <c r="J83" i="18"/>
  <c r="K83" i="18" s="1"/>
  <c r="J91" i="18"/>
  <c r="K91" i="18" s="1"/>
  <c r="L91" i="18" s="1"/>
  <c r="J90" i="18"/>
  <c r="K90" i="18" s="1"/>
  <c r="L90" i="18" s="1"/>
  <c r="E48" i="6"/>
  <c r="E51" i="6" s="1"/>
  <c r="I96" i="14"/>
  <c r="J97" i="14" s="1"/>
  <c r="G95" i="14"/>
  <c r="L83" i="18" l="1"/>
  <c r="L94" i="18" s="1"/>
  <c r="G96" i="6" s="1"/>
  <c r="K94" i="18"/>
  <c r="E52" i="6"/>
  <c r="E54" i="6" s="1"/>
  <c r="J86" i="14"/>
  <c r="K86" i="14" s="1"/>
  <c r="L86" i="14" s="1"/>
  <c r="J84" i="14"/>
  <c r="K84" i="14" s="1"/>
  <c r="L84" i="14" s="1"/>
  <c r="J93" i="14"/>
  <c r="K93" i="14" s="1"/>
  <c r="L93" i="14" s="1"/>
  <c r="J87" i="14"/>
  <c r="K87" i="14" s="1"/>
  <c r="L87" i="14" s="1"/>
  <c r="J89" i="14"/>
  <c r="K89" i="14" s="1"/>
  <c r="L89" i="14" s="1"/>
  <c r="J88" i="14"/>
  <c r="K88" i="14" s="1"/>
  <c r="L88" i="14" s="1"/>
  <c r="J85" i="14"/>
  <c r="K85" i="14" s="1"/>
  <c r="L85" i="14" s="1"/>
  <c r="J91" i="14"/>
  <c r="K91" i="14" s="1"/>
  <c r="L91" i="14" s="1"/>
  <c r="J92" i="14"/>
  <c r="K92" i="14" s="1"/>
  <c r="L92" i="14" s="1"/>
  <c r="J90" i="14"/>
  <c r="K90" i="14" s="1"/>
  <c r="L90" i="14" s="1"/>
  <c r="L96" i="14" l="1"/>
  <c r="G75" i="6" s="1"/>
  <c r="K96" i="14"/>
  <c r="G26" i="14"/>
  <c r="I26" i="14" s="1"/>
  <c r="G27" i="14"/>
  <c r="I27" i="14" s="1"/>
  <c r="G28" i="14"/>
  <c r="I28" i="14" s="1"/>
  <c r="G29" i="14"/>
  <c r="I29" i="14" s="1"/>
  <c r="H31" i="14" l="1"/>
  <c r="F31" i="14"/>
  <c r="G20" i="14" s="1"/>
  <c r="G24" i="14" l="1"/>
  <c r="I24" i="14" s="1"/>
  <c r="G25" i="14"/>
  <c r="I25" i="14" s="1"/>
  <c r="G21" i="14"/>
  <c r="I21" i="14" s="1"/>
  <c r="I20" i="14"/>
  <c r="G23" i="14"/>
  <c r="I23" i="14" s="1"/>
  <c r="G22" i="14"/>
  <c r="I22" i="14" s="1"/>
  <c r="G65" i="14" l="1"/>
  <c r="G31" i="14"/>
  <c r="I32" i="14"/>
  <c r="I66" i="14" l="1"/>
  <c r="E65" i="6" l="1"/>
  <c r="E69" i="6" s="1"/>
  <c r="E72" i="6" s="1"/>
  <c r="E93" i="6" l="1"/>
  <c r="E73" i="6"/>
  <c r="E94" i="6" l="1"/>
  <c r="E96" i="6" s="1"/>
  <c r="H96" i="6" s="1"/>
  <c r="E75" i="6"/>
  <c r="H75" i="6" s="1"/>
</calcChain>
</file>

<file path=xl/sharedStrings.xml><?xml version="1.0" encoding="utf-8"?>
<sst xmlns="http://schemas.openxmlformats.org/spreadsheetml/2006/main" count="620" uniqueCount="217">
  <si>
    <t>Interest For 24 Months</t>
  </si>
  <si>
    <t>Percent of Revenue Received at ROE</t>
  </si>
  <si>
    <t>Total Days</t>
  </si>
  <si>
    <t>Revenue</t>
  </si>
  <si>
    <t>In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</si>
  <si>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</si>
  <si>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</si>
  <si>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</si>
  <si>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</si>
  <si>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</si>
  <si>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</si>
  <si>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</si>
  <si>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</si>
  <si>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</si>
  <si>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</si>
  <si>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Effective</t>
  </si>
  <si>
    <t>Total</t>
  </si>
  <si>
    <t>To be completed after the Attachment GG using actual data is completed for the True-Up Year</t>
  </si>
  <si>
    <t xml:space="preserve">Company Name:  </t>
  </si>
  <si>
    <t xml:space="preserve">True-Up Year: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</si>
  <si>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</si>
  <si>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</si>
  <si>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</si>
  <si>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</si>
  <si>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</si>
  <si>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</si>
  <si>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</si>
  <si>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</si>
  <si>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</si>
  <si>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</si>
  <si>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</si>
  <si>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</si>
  <si>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</si>
  <si>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Attachment GG</t>
  </si>
  <si>
    <t>True-Up</t>
  </si>
  <si>
    <t>Applicable</t>
  </si>
  <si>
    <t>MTEP</t>
  </si>
  <si>
    <t>Annual</t>
  </si>
  <si>
    <t>Revenues</t>
  </si>
  <si>
    <t>Adjustment</t>
  </si>
  <si>
    <t>Interest</t>
  </si>
  <si>
    <t>Line</t>
  </si>
  <si>
    <t>Project</t>
  </si>
  <si>
    <t>Allocated</t>
  </si>
  <si>
    <t>Principal</t>
  </si>
  <si>
    <t>Rate on</t>
  </si>
  <si>
    <t>No.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</si>
  <si>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</si>
  <si>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</si>
  <si>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</si>
  <si>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</si>
  <si>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</si>
  <si>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</si>
  <si>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</si>
  <si>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</si>
  <si>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p 2 of 2, Col. 10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</si>
  <si>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</si>
  <si>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</si>
  <si>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</si>
  <si>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</si>
  <si>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</si>
  <si>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GG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</si>
  <si>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</si>
  <si>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</si>
  <si>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</si>
  <si>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2d</t>
  </si>
  <si>
    <t>Subtotal</t>
  </si>
  <si>
    <t>Under/(Over) Recovery</t>
  </si>
  <si>
    <t>Applicable Interest rate per month (expressed to four decimal places)</t>
  </si>
  <si>
    <t>1</t>
  </si>
  <si>
    <t>2</t>
  </si>
  <si>
    <t>Rounded to whole dollars.</t>
  </si>
  <si>
    <t>project 1</t>
  </si>
  <si>
    <t>project 2</t>
  </si>
  <si>
    <t>project 3</t>
  </si>
  <si>
    <t>project 4</t>
  </si>
  <si>
    <t>To be completed after the Attachment MM using actual data is completed for the True-Up Year</t>
  </si>
  <si>
    <t>Attachment MM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</si>
  <si>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</si>
  <si>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</si>
  <si>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2e</t>
  </si>
  <si>
    <t>2f</t>
  </si>
  <si>
    <t>2g</t>
  </si>
  <si>
    <t>2h</t>
  </si>
  <si>
    <t>2i</t>
  </si>
  <si>
    <t>2j</t>
  </si>
  <si>
    <t>Amount excludes True-Up Adjustment, as reported in True-Up Year projected Attachment MM, page 2, column 15.</t>
  </si>
  <si>
    <t>Annual Rate</t>
  </si>
  <si>
    <t xml:space="preserve">2016 Weighted Actual Rev Req </t>
  </si>
  <si>
    <t>Attachment O 2016 True-up calculation  (Schedule 9)</t>
  </si>
  <si>
    <t>Attachment GG 2016 True-up ( Schedule 26)</t>
  </si>
  <si>
    <t>Attachment MM 2016 True-up  (Schedule 26-A)</t>
  </si>
  <si>
    <t>November</t>
  </si>
  <si>
    <t>September 1 - 27</t>
  </si>
  <si>
    <t>September 28 - 30</t>
  </si>
  <si>
    <t>Interest Rates</t>
  </si>
  <si>
    <t>Monthly Rate</t>
  </si>
  <si>
    <t>2016 Days of the month Weightings - Schedule 9, 26 &amp; 26A</t>
  </si>
  <si>
    <t>Days in Month</t>
  </si>
  <si>
    <t>Int Rate on Over-Recovery (FERC)  (four decimal places)</t>
  </si>
  <si>
    <t>Int Rate on Under-Recovery (ST Debt) (four decimal places)</t>
  </si>
  <si>
    <t>Weighted Net Actual 2016 Rev Requirement</t>
  </si>
  <si>
    <t>Total 2016 Attachment O True-up Under/(Over) Recovery</t>
  </si>
  <si>
    <t>Calculation of Weighted Rev Req for 2016 True-up</t>
  </si>
  <si>
    <t>Weighted Actual Attachment GG Rev Req for 2016 True-Up</t>
  </si>
  <si>
    <t>Under/(Over) Recovery of 2016 GG Rev Req</t>
  </si>
  <si>
    <t>Total 2016 Attachment GG True-up Under/(Over) Recovery</t>
  </si>
  <si>
    <t>Calculation of Weighted Rev Req for Revised 2016 True-up</t>
  </si>
  <si>
    <t>Weighted Actual Attachment MM Rev Req for 2016 True-Up</t>
  </si>
  <si>
    <t>Under/(Over) Recovery of 2016 MM Rev Req</t>
  </si>
  <si>
    <t>Total 2016 Attachment MM True-up Under/(Over) Recovery</t>
  </si>
  <si>
    <t>Calculation of 2016 Weighted Attachment O Rev Req</t>
  </si>
  <si>
    <t>2016 True-up Calculations</t>
  </si>
  <si>
    <t>Per FERC's 9/28/16 Order in EL14-12, the ROE was revised from 12.38% to 10.32% (plus adders as applicable)</t>
  </si>
  <si>
    <t>effective 9/28/16.  The table below calculates the percentage of the year 2016 applicable to each ROE.  These</t>
  </si>
  <si>
    <r>
      <t xml:space="preserve">2016 Attachment GG True-Up Adjustment - </t>
    </r>
    <r>
      <rPr>
        <b/>
        <sz val="14"/>
        <color rgb="FFFF0000"/>
        <rFont val="Calibri"/>
        <family val="2"/>
        <scheme val="minor"/>
      </rPr>
      <t>Weighted ROE</t>
    </r>
  </si>
  <si>
    <r>
      <t xml:space="preserve">2016 Attachment MM True-Up Adjustment - </t>
    </r>
    <r>
      <rPr>
        <b/>
        <sz val="14"/>
        <color rgb="FFFF0000"/>
        <rFont val="Calibri"/>
        <family val="2"/>
        <scheme val="minor"/>
      </rPr>
      <t>Weighted</t>
    </r>
  </si>
  <si>
    <t>NIPSCO</t>
  </si>
  <si>
    <t>check - should tie to 2016 GG TU weighted ROE</t>
  </si>
  <si>
    <t>check - should tie to 2016 MM TU weighted ROE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</si>
  <si>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O, GG, and MM True-up weighted for the two different ROEs in effect during 2016</t>
    </r>
  </si>
  <si>
    <r>
      <t>Actual Attachment GG Revenues Received for 2016</t>
    </r>
    <r>
      <rPr>
        <vertAlign val="superscript"/>
        <sz val="10"/>
        <rFont val="Arial"/>
        <family val="2"/>
      </rPr>
      <t>1</t>
    </r>
  </si>
  <si>
    <r>
      <t>Actual Attachment MM Revenues for 2016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</si>
  <si>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MM, page 2, column 15.</t>
    </r>
  </si>
  <si>
    <t>Actual Attachment MM Rev Req for True-Up Year (Actual Attach GG, pg 2, col 14)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</si>
  <si>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GG by project True-up weighted for the two different ROEs in effect during 2016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</si>
  <si>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MM by project True-up weighted for the two different ROEs in effect during 2016</t>
    </r>
  </si>
  <si>
    <t>ALLETE (MP)</t>
  </si>
  <si>
    <t>AMIL</t>
  </si>
  <si>
    <t>ATXI</t>
  </si>
  <si>
    <t>ATC</t>
  </si>
  <si>
    <t>ITC</t>
  </si>
  <si>
    <t>ITCM</t>
  </si>
  <si>
    <t>METC</t>
  </si>
  <si>
    <t>MEC</t>
  </si>
  <si>
    <t>MDU</t>
  </si>
  <si>
    <t>OTP</t>
  </si>
  <si>
    <t>SIGECO/Vectren</t>
  </si>
  <si>
    <t>GRE</t>
  </si>
  <si>
    <t>Marshall</t>
  </si>
  <si>
    <t>DPC</t>
  </si>
  <si>
    <t>RPU</t>
  </si>
  <si>
    <t>CMMPA</t>
  </si>
  <si>
    <t>PPI</t>
  </si>
  <si>
    <t>Wilmar</t>
  </si>
  <si>
    <t>MRES</t>
  </si>
  <si>
    <t>Original ROE</t>
  </si>
  <si>
    <t>New ROE</t>
  </si>
  <si>
    <t>Forward looking TOs impacted by September 28, 2016 change in ROE</t>
  </si>
  <si>
    <t>TO</t>
  </si>
  <si>
    <t>Note:  adder effective 2/1/16 - impact for second ROE docket , but not EL14-12</t>
  </si>
  <si>
    <t>2016 Attachment GG True-Up Adjustment</t>
  </si>
  <si>
    <t xml:space="preserve">2016 Attachment GG True-Up Adjustment 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</si>
  <si>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</t>
    </r>
  </si>
  <si>
    <t xml:space="preserve">2016 Attachment MM True-Up Adjustment </t>
  </si>
  <si>
    <t>2016 Rev Req at</t>
  </si>
  <si>
    <t xml:space="preserve">2016 Weighted </t>
  </si>
  <si>
    <t>Rev Req</t>
  </si>
  <si>
    <t>2016 Weighted Actual</t>
  </si>
  <si>
    <t>our standard abbreviations or check the last tab titled "List of ROE by TO"</t>
  </si>
  <si>
    <t>Adder effective 2/1/17 = 10.82%</t>
  </si>
  <si>
    <t>Company Name</t>
  </si>
  <si>
    <t>percentages are used to prorate the 2016 revenue requirement</t>
  </si>
  <si>
    <r>
      <t>Net</t>
    </r>
    <r>
      <rPr>
        <i/>
        <sz val="10"/>
        <rFont val="Arial"/>
        <family val="2"/>
      </rPr>
      <t xml:space="preserve"> Actual 2016 </t>
    </r>
    <r>
      <rPr>
        <sz val="10"/>
        <rFont val="Arial"/>
        <family val="2"/>
      </rPr>
      <t>Rev Req (Actual Attach O, Pg 1, Line 7)</t>
    </r>
    <r>
      <rPr>
        <vertAlign val="superscript"/>
        <sz val="10"/>
        <rFont val="Arial"/>
        <family val="2"/>
      </rPr>
      <t>1</t>
    </r>
  </si>
  <si>
    <t>NSP</t>
  </si>
  <si>
    <t>Applicable Interest rate per month (expressed to four decimal places) (See Note 1)</t>
  </si>
  <si>
    <t>Note 1</t>
  </si>
  <si>
    <t>MP</t>
  </si>
  <si>
    <t>WMU</t>
  </si>
  <si>
    <t>Interest rate utilized by the TOs below is based on the aggregate Attachment MM Under/(Over) recovery reported on line 4</t>
  </si>
  <si>
    <t>Interest rate utilized by the TOs listed below is based on each individual project's Attachment MM Under/(Over) recovery reported on line 4</t>
  </si>
  <si>
    <t>Aggregate</t>
  </si>
  <si>
    <t>Individual</t>
  </si>
  <si>
    <t>MM Int Calc</t>
  </si>
  <si>
    <t>Per Attachment MM 4.C different TOs utilize different interest rates.  The formulas in column J have been developed to address this</t>
  </si>
  <si>
    <r>
      <t>Line 5 (</t>
    </r>
    <r>
      <rPr>
        <b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)</t>
    </r>
  </si>
  <si>
    <t>project 5</t>
  </si>
  <si>
    <t>project 6</t>
  </si>
  <si>
    <t>project 7</t>
  </si>
  <si>
    <t>project 8</t>
  </si>
  <si>
    <t>Actual Attachment GG Rev Req for True-Up Year (Actual Attach GG, pg 2, col 10) 1</t>
  </si>
  <si>
    <t>actual revenue collected</t>
  </si>
  <si>
    <t xml:space="preserve">Some TOs incl the True-up Adjustment - that is ok, but assure you are consistent for actual rev req, projected rev req and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</si>
  <si>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GG, page 2, column 11. </t>
    </r>
  </si>
  <si>
    <t>Some TOs incl the True-up Adjustment - that is ok, but assure you are consistent for actual rev req, projected rev req and actual revenue collected</t>
  </si>
  <si>
    <r>
      <t>Revenues</t>
    </r>
    <r>
      <rPr>
        <vertAlign val="superscript"/>
        <sz val="11"/>
        <rFont val="Calibri"/>
        <family val="2"/>
        <scheme val="minor"/>
      </rPr>
      <t xml:space="preserve"> 1</t>
    </r>
  </si>
  <si>
    <r>
      <t>Revenues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</si>
  <si>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Revenues</t>
    </r>
    <r>
      <rPr>
        <vertAlign val="superscript"/>
        <sz val="11"/>
        <rFont val="Calibri"/>
        <family val="2"/>
        <scheme val="minor"/>
      </rPr>
      <t>1</t>
    </r>
  </si>
  <si>
    <r>
      <t xml:space="preserve">Revenues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</si>
  <si>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average interest rates to be applied to the true-up calculations</t>
    </r>
  </si>
  <si>
    <t xml:space="preserve"> - Interest on over recovery will be based on FERC's regulation 18 C.F.R 35.19a</t>
  </si>
  <si>
    <t>Annualized</t>
  </si>
  <si>
    <t>FERC Rate</t>
  </si>
  <si>
    <t>using the average rate for the nineteen (19) months preceding August of the current year</t>
  </si>
  <si>
    <r>
      <t xml:space="preserve">Amount excludes True-Up Adjustment, as reported in True-Up Year projected Attachment GG, page 2, column 11.  </t>
    </r>
    <r>
      <rPr>
        <sz val="11"/>
        <rFont val="Calibri"/>
        <family val="2"/>
        <scheme val="minor"/>
      </rPr>
      <t xml:space="preserve"> Be consistent</t>
    </r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</si>
  <si>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font.  For "Company Name" be sure to use</t>
    </r>
  </si>
  <si>
    <t>Per Section VII.2 of the Annual True-up, Information Exchange and Challenge Procedures</t>
  </si>
  <si>
    <t>If you have no Attachment MM projects, you do not need to fill out this tab</t>
  </si>
  <si>
    <t>If you have no Attachment GG projects, you do not need to fill out this tab</t>
  </si>
  <si>
    <r>
      <rPr>
        <b/>
        <sz val="11"/>
        <rFont val="Calibri"/>
        <family val="2"/>
        <scheme val="minor"/>
      </rPr>
      <t>Instructions: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 Do not make any changes to this tab  </t>
    </r>
  </si>
  <si>
    <t>This tab provides information to to allow the worksheet to calculate correctly</t>
  </si>
  <si>
    <t>If you note something that appears incorrect, please contact MISO Tariff Pricing</t>
  </si>
  <si>
    <t>If you have no Attachment GG projects you do not need to complete this section</t>
  </si>
  <si>
    <t>If you have no Attachment MM projects you do not need to complete this section</t>
  </si>
  <si>
    <r>
      <t xml:space="preserve">Net Actual Revenue Received </t>
    </r>
    <r>
      <rPr>
        <sz val="10"/>
        <rFont val="Arial"/>
        <family val="2"/>
      </rPr>
      <t>2016</t>
    </r>
  </si>
  <si>
    <t>Total Under/(Over) Recovery 2016</t>
  </si>
  <si>
    <t>Review FERC rates and notify MISO if any rate appears incorrect</t>
  </si>
  <si>
    <t>- Interest on under recover will be based on the annual average of the one-month</t>
  </si>
  <si>
    <r>
      <t>LIBOR rate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capped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at the FERC refund interest rate</t>
    </r>
  </si>
  <si>
    <r>
      <t xml:space="preserve">LIBOR Rate </t>
    </r>
    <r>
      <rPr>
        <vertAlign val="superscript"/>
        <sz val="11"/>
        <color theme="1"/>
        <rFont val="Calibri"/>
        <family val="2"/>
        <scheme val="minor"/>
      </rPr>
      <t>1</t>
    </r>
  </si>
  <si>
    <t>LIBOR Rate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</si>
  <si>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LIBOR rate is capped at the applicble FERC refund interest rate</t>
    </r>
  </si>
  <si>
    <t>Monthly Interest Rate (Over collection = FERC rate, Under collection = LIBOR rate)</t>
  </si>
  <si>
    <t>Percent of Actual Revenue Requirement at ROE</t>
  </si>
  <si>
    <t>CMMPA to enter monthly LIBOR amounts and provide a cite to source of LIBOR rate</t>
  </si>
  <si>
    <t>Assure info used includes revised 2014 TU info (if applicable)</t>
  </si>
  <si>
    <t xml:space="preserve"> Net Revenue Received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</si>
</sst>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Alignment="1"/>
    <xf numFmtId="0" fontId="1" fillId="0" borderId="0" xfId="5" applyBorder="1" applyAlignment="1">
      <alignment horizontal="center"/>
    </xf>
    <xf numFmtId="165" fontId="3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165" fontId="2" fillId="0" borderId="0" xfId="0" applyNumberFormat="1" applyFont="1" applyFill="1" applyBorder="1" applyAlignment="1"/>
    <xf numFmtId="165" fontId="3" fillId="0" borderId="0" xfId="0" applyNumberFormat="1" applyFont="1" applyBorder="1" applyAlignment="1"/>
    <xf numFmtId="10" fontId="2" fillId="3" borderId="0" xfId="1" applyNumberFormat="1" applyFont="1" applyFill="1" applyBorder="1" applyAlignment="1"/>
    <xf numFmtId="165" fontId="2" fillId="0" borderId="2" xfId="0" applyNumberFormat="1" applyFont="1" applyFill="1" applyBorder="1" applyAlignment="1"/>
    <xf numFmtId="165" fontId="2" fillId="0" borderId="0" xfId="0" applyNumberFormat="1" applyFont="1" applyAlignment="1"/>
    <xf numFmtId="164" fontId="2" fillId="0" borderId="0" xfId="1" applyNumberFormat="1" applyFont="1" applyFill="1" applyBorder="1" applyAlignment="1"/>
    <xf numFmtId="0" fontId="10" fillId="0" borderId="0" xfId="8" applyFont="1"/>
    <xf numFmtId="0" fontId="1" fillId="0" borderId="0" xfId="8" applyFont="1"/>
    <xf numFmtId="0" fontId="1" fillId="0" borderId="3" xfId="8" applyFont="1" applyBorder="1"/>
    <xf numFmtId="0" fontId="1" fillId="0" borderId="3" xfId="8" applyFont="1" applyBorder="1" applyAlignment="1">
      <alignment horizontal="center"/>
    </xf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0" borderId="1" xfId="8" applyFont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1" xfId="8" applyFont="1" applyBorder="1"/>
    <xf numFmtId="0" fontId="1" fillId="7" borderId="1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/>
    </xf>
    <xf numFmtId="0" fontId="11" fillId="0" borderId="0" xfId="0" applyFont="1" applyFill="1" applyBorder="1" applyAlignment="1"/>
    <xf numFmtId="166" fontId="11" fillId="0" borderId="0" xfId="10" applyNumberFormat="1" applyFont="1" applyBorder="1"/>
    <xf numFmtId="166" fontId="1" fillId="0" borderId="0" xfId="8" applyNumberFormat="1" applyFont="1" applyBorder="1"/>
    <xf numFmtId="10" fontId="11" fillId="0" borderId="0" xfId="11" applyNumberFormat="1" applyFont="1" applyBorder="1"/>
    <xf numFmtId="166" fontId="11" fillId="0" borderId="0" xfId="10" applyNumberFormat="1" applyFont="1" applyFill="1" applyBorder="1"/>
    <xf numFmtId="0" fontId="1" fillId="0" borderId="0" xfId="8" applyFont="1" applyFill="1"/>
    <xf numFmtId="0" fontId="1" fillId="0" borderId="0" xfId="8" applyFont="1" applyFill="1" applyBorder="1"/>
    <xf numFmtId="10" fontId="1" fillId="0" borderId="0" xfId="8" applyNumberFormat="1" applyFont="1"/>
    <xf numFmtId="43" fontId="1" fillId="0" borderId="0" xfId="8" applyNumberFormat="1" applyFont="1"/>
    <xf numFmtId="167" fontId="11" fillId="0" borderId="0" xfId="9" applyNumberFormat="1" applyFont="1" applyFill="1" applyBorder="1"/>
    <xf numFmtId="0" fontId="1" fillId="0" borderId="0" xfId="5"/>
    <xf numFmtId="0" fontId="1" fillId="0" borderId="0" xfId="5" applyAlignment="1">
      <alignment horizontal="center"/>
    </xf>
    <xf numFmtId="0" fontId="1" fillId="0" borderId="3" xfId="5" applyBorder="1"/>
    <xf numFmtId="0" fontId="1" fillId="0" borderId="3" xfId="5" applyBorder="1" applyAlignment="1">
      <alignment horizontal="center"/>
    </xf>
    <xf numFmtId="0" fontId="1" fillId="0" borderId="0" xfId="5" applyBorder="1"/>
    <xf numFmtId="0" fontId="1" fillId="0" borderId="1" xfId="5" applyBorder="1" applyAlignment="1">
      <alignment horizontal="center"/>
    </xf>
    <xf numFmtId="0" fontId="1" fillId="0" borderId="0" xfId="5" applyFill="1" applyBorder="1" applyAlignment="1">
      <alignment horizontal="center"/>
    </xf>
    <xf numFmtId="0" fontId="1" fillId="0" borderId="1" xfId="5" applyBorder="1"/>
    <xf numFmtId="0" fontId="1" fillId="0" borderId="1" xfId="5" applyFill="1" applyBorder="1" applyAlignment="1">
      <alignment horizontal="center"/>
    </xf>
    <xf numFmtId="0" fontId="0" fillId="0" borderId="0" xfId="0" applyFill="1" applyBorder="1" applyAlignment="1"/>
    <xf numFmtId="166" fontId="0" fillId="0" borderId="0" xfId="10" applyNumberFormat="1" applyFont="1" applyBorder="1"/>
    <xf numFmtId="166" fontId="1" fillId="0" borderId="0" xfId="5" applyNumberFormat="1" applyBorder="1"/>
    <xf numFmtId="10" fontId="0" fillId="0" borderId="0" xfId="11" applyNumberFormat="1" applyFont="1" applyBorder="1"/>
    <xf numFmtId="167" fontId="0" fillId="0" borderId="0" xfId="9" applyNumberFormat="1" applyFont="1"/>
    <xf numFmtId="10" fontId="2" fillId="0" borderId="0" xfId="1" applyNumberFormat="1" applyFont="1" applyAlignment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/>
    <xf numFmtId="0" fontId="0" fillId="0" borderId="4" xfId="0" applyBorder="1"/>
    <xf numFmtId="0" fontId="8" fillId="0" borderId="0" xfId="0" applyFont="1" applyAlignment="1"/>
    <xf numFmtId="164" fontId="8" fillId="0" borderId="0" xfId="1" applyNumberFormat="1" applyFont="1" applyBorder="1" applyAlignment="1"/>
    <xf numFmtId="0" fontId="4" fillId="0" borderId="0" xfId="0" applyFont="1" applyBorder="1" applyAlignment="1">
      <alignment horizontal="center"/>
    </xf>
    <xf numFmtId="0" fontId="3" fillId="6" borderId="6" xfId="0" applyFont="1" applyFill="1" applyBorder="1" applyAlignment="1"/>
    <xf numFmtId="0" fontId="2" fillId="6" borderId="6" xfId="0" applyFont="1" applyFill="1" applyBorder="1" applyAlignment="1"/>
    <xf numFmtId="0" fontId="2" fillId="6" borderId="7" xfId="0" applyFont="1" applyFill="1" applyBorder="1" applyAlignment="1"/>
    <xf numFmtId="0" fontId="3" fillId="0" borderId="8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left" indent="2"/>
    </xf>
    <xf numFmtId="165" fontId="3" fillId="0" borderId="9" xfId="0" applyNumberFormat="1" applyFont="1" applyFill="1" applyBorder="1" applyAlignment="1"/>
    <xf numFmtId="164" fontId="2" fillId="0" borderId="9" xfId="1" applyNumberFormat="1" applyFont="1" applyFill="1" applyBorder="1" applyAlignment="1"/>
    <xf numFmtId="5" fontId="3" fillId="0" borderId="9" xfId="0" applyNumberFormat="1" applyFont="1" applyFill="1" applyBorder="1" applyAlignment="1"/>
    <xf numFmtId="0" fontId="2" fillId="0" borderId="10" xfId="0" applyFont="1" applyBorder="1" applyAlignment="1"/>
    <xf numFmtId="0" fontId="2" fillId="0" borderId="4" xfId="0" applyFont="1" applyBorder="1" applyAlignment="1"/>
    <xf numFmtId="165" fontId="2" fillId="0" borderId="4" xfId="0" applyNumberFormat="1" applyFont="1" applyFill="1" applyBorder="1" applyAlignment="1"/>
    <xf numFmtId="165" fontId="3" fillId="0" borderId="11" xfId="0" applyNumberFormat="1" applyFont="1" applyFill="1" applyBorder="1" applyAlignment="1"/>
    <xf numFmtId="0" fontId="16" fillId="6" borderId="5" xfId="0" applyFont="1" applyFill="1" applyBorder="1" applyAlignment="1"/>
    <xf numFmtId="5" fontId="2" fillId="0" borderId="12" xfId="0" applyNumberFormat="1" applyFont="1" applyFill="1" applyBorder="1" applyAlignment="1"/>
    <xf numFmtId="165" fontId="2" fillId="0" borderId="9" xfId="0" applyNumberFormat="1" applyFont="1" applyFill="1" applyBorder="1" applyAlignment="1"/>
    <xf numFmtId="166" fontId="2" fillId="0" borderId="2" xfId="6" applyNumberFormat="1" applyFont="1" applyFill="1" applyBorder="1" applyAlignment="1"/>
    <xf numFmtId="166" fontId="2" fillId="0" borderId="13" xfId="6" applyNumberFormat="1" applyFont="1" applyFill="1" applyBorder="1" applyAlignment="1"/>
    <xf numFmtId="165" fontId="2" fillId="0" borderId="13" xfId="0" applyNumberFormat="1" applyFont="1" applyFill="1" applyBorder="1" applyAlignment="1"/>
    <xf numFmtId="5" fontId="2" fillId="0" borderId="0" xfId="0" applyNumberFormat="1" applyFont="1" applyBorder="1" applyAlignment="1"/>
    <xf numFmtId="165" fontId="5" fillId="0" borderId="0" xfId="3" applyNumberFormat="1" applyFont="1" applyFill="1" applyBorder="1" applyAlignment="1"/>
    <xf numFmtId="5" fontId="2" fillId="0" borderId="9" xfId="0" applyNumberFormat="1" applyFont="1" applyBorder="1" applyAlignment="1"/>
    <xf numFmtId="165" fontId="3" fillId="0" borderId="4" xfId="0" applyNumberFormat="1" applyFont="1" applyBorder="1" applyAlignment="1"/>
    <xf numFmtId="5" fontId="2" fillId="0" borderId="11" xfId="0" applyNumberFormat="1" applyFont="1" applyBorder="1" applyAlignment="1"/>
    <xf numFmtId="0" fontId="3" fillId="4" borderId="6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0" borderId="8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8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0" fontId="2" fillId="0" borderId="11" xfId="0" applyFont="1" applyBorder="1" applyAlignment="1"/>
    <xf numFmtId="0" fontId="2" fillId="0" borderId="0" xfId="0" applyFont="1" applyBorder="1" applyAlignment="1">
      <alignment horizontal="left" indent="17"/>
    </xf>
    <xf numFmtId="0" fontId="0" fillId="0" borderId="0" xfId="0" applyBorder="1" applyAlignment="1">
      <alignment horizontal="left" indent="17"/>
    </xf>
    <xf numFmtId="0" fontId="0" fillId="0" borderId="0" xfId="0" applyFont="1" applyBorder="1" applyAlignment="1">
      <alignment horizontal="left" indent="17"/>
    </xf>
    <xf numFmtId="0" fontId="4" fillId="4" borderId="5" xfId="0" applyFont="1" applyFill="1" applyBorder="1" applyAlignment="1"/>
    <xf numFmtId="0" fontId="4" fillId="5" borderId="5" xfId="0" applyFont="1" applyFill="1" applyBorder="1" applyAlignment="1"/>
    <xf numFmtId="0" fontId="3" fillId="5" borderId="6" xfId="0" applyFont="1" applyFill="1" applyBorder="1" applyAlignment="1"/>
    <xf numFmtId="0" fontId="2" fillId="5" borderId="6" xfId="0" applyFont="1" applyFill="1" applyBorder="1" applyAlignment="1"/>
    <xf numFmtId="0" fontId="1" fillId="5" borderId="7" xfId="5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0" fillId="0" borderId="9" xfId="1" applyNumberFormat="1" applyFont="1" applyBorder="1"/>
    <xf numFmtId="10" fontId="0" fillId="3" borderId="9" xfId="1" applyNumberFormat="1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4" xfId="1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164" fontId="8" fillId="0" borderId="11" xfId="1" applyNumberFormat="1" applyFont="1" applyBorder="1" applyAlignment="1"/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9" fillId="8" borderId="0" xfId="3" quotePrefix="1" applyNumberFormat="1" applyFont="1" applyFill="1" applyBorder="1" applyAlignment="1"/>
    <xf numFmtId="165" fontId="19" fillId="8" borderId="0" xfId="3" applyNumberFormat="1" applyFont="1" applyFill="1" applyBorder="1" applyAlignment="1"/>
    <xf numFmtId="5" fontId="19" fillId="8" borderId="9" xfId="6" applyNumberFormat="1" applyFont="1" applyFill="1" applyBorder="1" applyAlignment="1"/>
    <xf numFmtId="5" fontId="19" fillId="8" borderId="9" xfId="0" applyNumberFormat="1" applyFont="1" applyFill="1" applyBorder="1" applyAlignment="1"/>
    <xf numFmtId="165" fontId="2" fillId="0" borderId="0" xfId="3" applyNumberFormat="1" applyFont="1" applyFill="1" applyBorder="1" applyAlignment="1"/>
    <xf numFmtId="5" fontId="16" fillId="0" borderId="9" xfId="0" applyNumberFormat="1" applyFont="1" applyBorder="1" applyAlignment="1"/>
    <xf numFmtId="5" fontId="16" fillId="0" borderId="9" xfId="0" applyNumberFormat="1" applyFont="1" applyFill="1" applyBorder="1" applyAlignment="1"/>
    <xf numFmtId="0" fontId="20" fillId="0" borderId="8" xfId="0" applyFont="1" applyBorder="1" applyAlignment="1"/>
    <xf numFmtId="0" fontId="20" fillId="0" borderId="8" xfId="0" applyFont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64" fontId="11" fillId="0" borderId="0" xfId="11" applyNumberFormat="1" applyFont="1" applyBorder="1"/>
    <xf numFmtId="0" fontId="9" fillId="2" borderId="5" xfId="8" applyFont="1" applyFill="1" applyBorder="1"/>
    <xf numFmtId="0" fontId="10" fillId="2" borderId="6" xfId="8" applyFont="1" applyFill="1" applyBorder="1"/>
    <xf numFmtId="0" fontId="10" fillId="2" borderId="7" xfId="8" applyFont="1" applyFill="1" applyBorder="1"/>
    <xf numFmtId="0" fontId="1" fillId="2" borderId="8" xfId="8" applyFont="1" applyFill="1" applyBorder="1"/>
    <xf numFmtId="0" fontId="1" fillId="2" borderId="0" xfId="8" applyFont="1" applyFill="1" applyBorder="1"/>
    <xf numFmtId="0" fontId="1" fillId="2" borderId="9" xfId="8" applyFont="1" applyFill="1" applyBorder="1"/>
    <xf numFmtId="0" fontId="1" fillId="2" borderId="0" xfId="8" applyFont="1" applyFill="1" applyBorder="1" applyAlignment="1">
      <alignment horizontal="right"/>
    </xf>
    <xf numFmtId="0" fontId="1" fillId="0" borderId="8" xfId="8" applyFont="1" applyBorder="1"/>
    <xf numFmtId="0" fontId="1" fillId="0" borderId="9" xfId="8" applyFont="1" applyBorder="1"/>
    <xf numFmtId="0" fontId="1" fillId="0" borderId="8" xfId="8" applyFont="1" applyBorder="1" applyAlignment="1">
      <alignment horizontal="center"/>
    </xf>
    <xf numFmtId="0" fontId="1" fillId="0" borderId="9" xfId="8" applyFont="1" applyBorder="1" applyAlignment="1">
      <alignment horizontal="center"/>
    </xf>
    <xf numFmtId="0" fontId="1" fillId="0" borderId="14" xfId="8" applyFont="1" applyBorder="1"/>
    <xf numFmtId="0" fontId="1" fillId="0" borderId="15" xfId="8" applyFont="1" applyBorder="1"/>
    <xf numFmtId="0" fontId="1" fillId="0" borderId="16" xfId="8" applyFont="1" applyBorder="1" applyAlignment="1">
      <alignment horizontal="center"/>
    </xf>
    <xf numFmtId="0" fontId="1" fillId="0" borderId="12" xfId="8" applyFont="1" applyFill="1" applyBorder="1" applyAlignment="1">
      <alignment horizontal="center"/>
    </xf>
    <xf numFmtId="0" fontId="1" fillId="0" borderId="16" xfId="8" applyFont="1" applyBorder="1"/>
    <xf numFmtId="0" fontId="1" fillId="0" borderId="8" xfId="8" applyFont="1" applyBorder="1" applyAlignment="1">
      <alignment horizontal="center" vertical="center"/>
    </xf>
    <xf numFmtId="166" fontId="1" fillId="0" borderId="9" xfId="8" applyNumberFormat="1" applyFont="1" applyBorder="1"/>
    <xf numFmtId="0" fontId="1" fillId="0" borderId="8" xfId="5" applyBorder="1" applyAlignment="1">
      <alignment horizontal="center"/>
    </xf>
    <xf numFmtId="0" fontId="1" fillId="0" borderId="12" xfId="8" applyFont="1" applyBorder="1"/>
    <xf numFmtId="167" fontId="11" fillId="0" borderId="0" xfId="9" applyNumberFormat="1" applyFont="1" applyBorder="1"/>
    <xf numFmtId="167" fontId="11" fillId="0" borderId="9" xfId="9" applyNumberFormat="1" applyFont="1" applyBorder="1"/>
    <xf numFmtId="0" fontId="12" fillId="0" borderId="8" xfId="8" quotePrefix="1" applyFont="1" applyBorder="1" applyAlignment="1">
      <alignment horizontal="center"/>
    </xf>
    <xf numFmtId="168" fontId="11" fillId="0" borderId="0" xfId="1" applyNumberFormat="1" applyFont="1" applyFill="1" applyBorder="1" applyAlignment="1"/>
    <xf numFmtId="0" fontId="12" fillId="0" borderId="10" xfId="8" quotePrefix="1" applyFont="1" applyBorder="1" applyAlignment="1">
      <alignment horizontal="center"/>
    </xf>
    <xf numFmtId="0" fontId="1" fillId="0" borderId="4" xfId="8" applyFont="1" applyBorder="1"/>
    <xf numFmtId="0" fontId="1" fillId="0" borderId="11" xfId="8" applyFont="1" applyBorder="1"/>
    <xf numFmtId="0" fontId="9" fillId="9" borderId="5" xfId="8" applyFont="1" applyFill="1" applyBorder="1"/>
    <xf numFmtId="0" fontId="10" fillId="9" borderId="6" xfId="8" applyFont="1" applyFill="1" applyBorder="1"/>
    <xf numFmtId="0" fontId="10" fillId="9" borderId="7" xfId="8" applyFont="1" applyFill="1" applyBorder="1"/>
    <xf numFmtId="0" fontId="1" fillId="9" borderId="8" xfId="8" applyFont="1" applyFill="1" applyBorder="1"/>
    <xf numFmtId="0" fontId="1" fillId="9" borderId="0" xfId="8" applyFont="1" applyFill="1" applyBorder="1"/>
    <xf numFmtId="0" fontId="1" fillId="9" borderId="9" xfId="8" applyFont="1" applyFill="1" applyBorder="1"/>
    <xf numFmtId="0" fontId="1" fillId="9" borderId="0" xfId="8" applyFont="1" applyFill="1" applyBorder="1" applyAlignment="1">
      <alignment horizontal="right"/>
    </xf>
    <xf numFmtId="0" fontId="11" fillId="9" borderId="0" xfId="8" applyFont="1" applyFill="1" applyBorder="1"/>
    <xf numFmtId="0" fontId="1" fillId="0" borderId="10" xfId="8" applyFont="1" applyBorder="1" applyAlignment="1">
      <alignment horizontal="center"/>
    </xf>
    <xf numFmtId="167" fontId="11" fillId="0" borderId="4" xfId="9" applyNumberFormat="1" applyFont="1" applyBorder="1"/>
    <xf numFmtId="167" fontId="11" fillId="0" borderId="11" xfId="9" applyNumberFormat="1" applyFont="1" applyBorder="1"/>
    <xf numFmtId="0" fontId="0" fillId="0" borderId="4" xfId="8" applyFont="1" applyBorder="1"/>
    <xf numFmtId="0" fontId="13" fillId="0" borderId="4" xfId="0" applyFont="1" applyFill="1" applyBorder="1" applyAlignment="1">
      <alignment horizontal="left"/>
    </xf>
    <xf numFmtId="0" fontId="9" fillId="4" borderId="5" xfId="8" applyFont="1" applyFill="1" applyBorder="1"/>
    <xf numFmtId="0" fontId="10" fillId="4" borderId="6" xfId="8" applyFont="1" applyFill="1" applyBorder="1"/>
    <xf numFmtId="0" fontId="10" fillId="4" borderId="7" xfId="8" applyFont="1" applyFill="1" applyBorder="1"/>
    <xf numFmtId="0" fontId="1" fillId="4" borderId="8" xfId="8" applyFont="1" applyFill="1" applyBorder="1"/>
    <xf numFmtId="0" fontId="1" fillId="4" borderId="0" xfId="8" applyFont="1" applyFill="1" applyBorder="1"/>
    <xf numFmtId="0" fontId="1" fillId="4" borderId="9" xfId="8" applyFont="1" applyFill="1" applyBorder="1"/>
    <xf numFmtId="0" fontId="1" fillId="4" borderId="0" xfId="8" applyFont="1" applyFill="1" applyBorder="1" applyAlignment="1">
      <alignment horizontal="right"/>
    </xf>
    <xf numFmtId="0" fontId="11" fillId="4" borderId="0" xfId="8" applyFont="1" applyFill="1" applyBorder="1"/>
    <xf numFmtId="0" fontId="14" fillId="2" borderId="5" xfId="5" applyFont="1" applyFill="1" applyBorder="1"/>
    <xf numFmtId="0" fontId="1" fillId="2" borderId="6" xfId="5" applyFill="1" applyBorder="1"/>
    <xf numFmtId="0" fontId="1" fillId="2" borderId="7" xfId="5" applyFill="1" applyBorder="1"/>
    <xf numFmtId="0" fontId="1" fillId="2" borderId="8" xfId="5" applyFill="1" applyBorder="1"/>
    <xf numFmtId="0" fontId="1" fillId="2" borderId="0" xfId="5" applyFill="1" applyBorder="1"/>
    <xf numFmtId="0" fontId="1" fillId="2" borderId="9" xfId="5" applyFill="1" applyBorder="1"/>
    <xf numFmtId="0" fontId="1" fillId="2" borderId="0" xfId="5" applyFill="1" applyBorder="1" applyAlignment="1">
      <alignment horizontal="right"/>
    </xf>
    <xf numFmtId="0" fontId="1" fillId="0" borderId="9" xfId="5" applyBorder="1" applyAlignment="1">
      <alignment horizontal="center"/>
    </xf>
    <xf numFmtId="0" fontId="1" fillId="0" borderId="14" xfId="5" applyBorder="1"/>
    <xf numFmtId="0" fontId="1" fillId="0" borderId="15" xfId="5" applyBorder="1"/>
    <xf numFmtId="0" fontId="1" fillId="0" borderId="8" xfId="5" applyBorder="1"/>
    <xf numFmtId="0" fontId="1" fillId="0" borderId="9" xfId="5" applyBorder="1"/>
    <xf numFmtId="0" fontId="1" fillId="0" borderId="16" xfId="5" applyBorder="1" applyAlignment="1">
      <alignment horizontal="center"/>
    </xf>
    <xf numFmtId="0" fontId="1" fillId="0" borderId="12" xfId="5" applyFill="1" applyBorder="1" applyAlignment="1">
      <alignment horizontal="center"/>
    </xf>
    <xf numFmtId="0" fontId="1" fillId="0" borderId="16" xfId="5" applyBorder="1"/>
    <xf numFmtId="0" fontId="1" fillId="0" borderId="8" xfId="5" applyBorder="1" applyAlignment="1">
      <alignment horizontal="center" vertical="center"/>
    </xf>
    <xf numFmtId="166" fontId="1" fillId="0" borderId="9" xfId="5" applyNumberFormat="1" applyBorder="1"/>
    <xf numFmtId="0" fontId="1" fillId="0" borderId="12" xfId="5" applyBorder="1"/>
    <xf numFmtId="167" fontId="0" fillId="0" borderId="0" xfId="9" applyNumberFormat="1" applyFont="1" applyBorder="1"/>
    <xf numFmtId="167" fontId="0" fillId="0" borderId="9" xfId="9" applyNumberFormat="1" applyFont="1" applyBorder="1"/>
    <xf numFmtId="0" fontId="12" fillId="0" borderId="8" xfId="5" quotePrefix="1" applyFont="1" applyBorder="1" applyAlignment="1">
      <alignment horizontal="center"/>
    </xf>
    <xf numFmtId="0" fontId="12" fillId="0" borderId="10" xfId="5" quotePrefix="1" applyFont="1" applyBorder="1" applyAlignment="1">
      <alignment horizontal="center"/>
    </xf>
    <xf numFmtId="0" fontId="1" fillId="0" borderId="4" xfId="5" applyBorder="1"/>
    <xf numFmtId="0" fontId="1" fillId="0" borderId="11" xfId="5" applyBorder="1"/>
    <xf numFmtId="0" fontId="14" fillId="9" borderId="5" xfId="5" applyFont="1" applyFill="1" applyBorder="1"/>
    <xf numFmtId="0" fontId="1" fillId="9" borderId="6" xfId="5" applyFill="1" applyBorder="1"/>
    <xf numFmtId="0" fontId="1" fillId="9" borderId="7" xfId="5" applyFill="1" applyBorder="1"/>
    <xf numFmtId="0" fontId="1" fillId="9" borderId="8" xfId="5" applyFill="1" applyBorder="1"/>
    <xf numFmtId="0" fontId="1" fillId="9" borderId="0" xfId="5" applyFill="1" applyBorder="1"/>
    <xf numFmtId="0" fontId="1" fillId="9" borderId="9" xfId="5" applyFill="1" applyBorder="1"/>
    <xf numFmtId="0" fontId="1" fillId="9" borderId="0" xfId="5" applyFill="1" applyBorder="1" applyAlignment="1">
      <alignment horizontal="right"/>
    </xf>
    <xf numFmtId="0" fontId="1" fillId="0" borderId="10" xfId="5" applyBorder="1" applyAlignment="1">
      <alignment horizontal="center"/>
    </xf>
    <xf numFmtId="167" fontId="0" fillId="0" borderId="4" xfId="9" applyNumberFormat="1" applyFont="1" applyBorder="1"/>
    <xf numFmtId="167" fontId="0" fillId="0" borderId="11" xfId="9" applyNumberFormat="1" applyFont="1" applyBorder="1"/>
    <xf numFmtId="0" fontId="14" fillId="4" borderId="5" xfId="5" applyFont="1" applyFill="1" applyBorder="1"/>
    <xf numFmtId="0" fontId="1" fillId="4" borderId="6" xfId="5" applyFill="1" applyBorder="1"/>
    <xf numFmtId="0" fontId="1" fillId="4" borderId="7" xfId="5" applyFill="1" applyBorder="1"/>
    <xf numFmtId="0" fontId="1" fillId="4" borderId="8" xfId="5" applyFill="1" applyBorder="1"/>
    <xf numFmtId="0" fontId="1" fillId="4" borderId="0" xfId="5" applyFill="1" applyBorder="1"/>
    <xf numFmtId="0" fontId="1" fillId="4" borderId="9" xfId="5" applyFill="1" applyBorder="1"/>
    <xf numFmtId="0" fontId="1" fillId="4" borderId="0" xfId="5" applyFill="1" applyBorder="1" applyAlignment="1">
      <alignment horizontal="right"/>
    </xf>
    <xf numFmtId="0" fontId="22" fillId="2" borderId="0" xfId="0" applyNumberFormat="1" applyFont="1" applyFill="1" applyBorder="1"/>
    <xf numFmtId="0" fontId="22" fillId="9" borderId="0" xfId="0" applyNumberFormat="1" applyFont="1" applyFill="1" applyBorder="1"/>
    <xf numFmtId="0" fontId="22" fillId="4" borderId="0" xfId="0" applyNumberFormat="1" applyFont="1" applyFill="1" applyBorder="1"/>
    <xf numFmtId="0" fontId="16" fillId="0" borderId="5" xfId="0" applyFont="1" applyBorder="1" applyAlignment="1"/>
    <xf numFmtId="0" fontId="3" fillId="0" borderId="6" xfId="0" applyFont="1" applyBorder="1" applyAlignment="1"/>
    <xf numFmtId="10" fontId="0" fillId="0" borderId="11" xfId="1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21" fillId="8" borderId="0" xfId="0" applyNumberFormat="1" applyFont="1" applyFill="1" applyBorder="1" applyAlignment="1"/>
    <xf numFmtId="1" fontId="21" fillId="8" borderId="0" xfId="0" applyNumberFormat="1" applyFont="1" applyFill="1" applyBorder="1" applyAlignment="1">
      <alignment horizontal="right"/>
    </xf>
    <xf numFmtId="166" fontId="21" fillId="8" borderId="0" xfId="10" applyNumberFormat="1" applyFont="1" applyFill="1" applyBorder="1"/>
    <xf numFmtId="1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right"/>
    </xf>
    <xf numFmtId="166" fontId="2" fillId="0" borderId="0" xfId="6" applyNumberFormat="1" applyFont="1" applyAlignment="1"/>
    <xf numFmtId="5" fontId="2" fillId="0" borderId="0" xfId="0" applyNumberFormat="1" applyFont="1" applyAlignment="1"/>
    <xf numFmtId="167" fontId="9" fillId="0" borderId="9" xfId="9" applyNumberFormat="1" applyFont="1" applyBorder="1"/>
    <xf numFmtId="0" fontId="10" fillId="0" borderId="0" xfId="8" applyFont="1" applyFill="1" applyBorder="1"/>
    <xf numFmtId="10" fontId="1" fillId="0" borderId="0" xfId="8" applyNumberFormat="1" applyFont="1" applyFill="1" applyBorder="1"/>
    <xf numFmtId="43" fontId="1" fillId="0" borderId="0" xfId="8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/>
    <xf numFmtId="10" fontId="0" fillId="0" borderId="0" xfId="1" applyNumberFormat="1" applyFont="1"/>
    <xf numFmtId="10" fontId="0" fillId="4" borderId="0" xfId="1" applyNumberFormat="1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0" fontId="15" fillId="2" borderId="6" xfId="1" applyNumberFormat="1" applyFont="1" applyFill="1" applyBorder="1" applyAlignment="1">
      <alignment horizontal="left"/>
    </xf>
    <xf numFmtId="10" fontId="15" fillId="9" borderId="6" xfId="1" applyNumberFormat="1" applyFont="1" applyFill="1" applyBorder="1" applyAlignment="1">
      <alignment horizontal="left"/>
    </xf>
    <xf numFmtId="0" fontId="23" fillId="8" borderId="0" xfId="0" applyFont="1" applyFill="1" applyAlignment="1">
      <alignment horizontal="left"/>
    </xf>
    <xf numFmtId="10" fontId="3" fillId="0" borderId="1" xfId="1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5" fontId="2" fillId="0" borderId="0" xfId="6" applyNumberFormat="1" applyFont="1" applyAlignment="1"/>
    <xf numFmtId="0" fontId="2" fillId="0" borderId="0" xfId="0" applyFont="1" applyFill="1" applyAlignment="1">
      <alignment horizontal="left" indent="1"/>
    </xf>
    <xf numFmtId="0" fontId="0" fillId="2" borderId="0" xfId="0" applyFill="1"/>
    <xf numFmtId="0" fontId="0" fillId="0" borderId="4" xfId="5" applyFont="1" applyBorder="1"/>
    <xf numFmtId="0" fontId="0" fillId="0" borderId="0" xfId="5" applyFont="1"/>
    <xf numFmtId="0" fontId="7" fillId="0" borderId="0" xfId="5" applyFont="1"/>
    <xf numFmtId="0" fontId="0" fillId="0" borderId="0" xfId="5" applyFont="1" applyAlignment="1">
      <alignment horizontal="left" indent="1"/>
    </xf>
    <xf numFmtId="0" fontId="0" fillId="0" borderId="0" xfId="5" applyFont="1" applyAlignment="1">
      <alignment horizontal="left" indent="2"/>
    </xf>
    <xf numFmtId="0" fontId="0" fillId="0" borderId="8" xfId="5" applyFont="1" applyBorder="1" applyAlignment="1">
      <alignment horizontal="center"/>
    </xf>
    <xf numFmtId="0" fontId="0" fillId="0" borderId="1" xfId="5" applyFont="1" applyFill="1" applyBorder="1" applyAlignment="1">
      <alignment horizontal="center"/>
    </xf>
    <xf numFmtId="167" fontId="2" fillId="0" borderId="9" xfId="12" applyNumberFormat="1" applyFont="1" applyBorder="1" applyAlignment="1"/>
    <xf numFmtId="167" fontId="16" fillId="0" borderId="9" xfId="12" applyNumberFormat="1" applyFont="1" applyBorder="1" applyAlignment="1"/>
    <xf numFmtId="0" fontId="25" fillId="0" borderId="0" xfId="0" applyFont="1" applyFill="1" applyAlignment="1">
      <alignment horizontal="left"/>
    </xf>
    <xf numFmtId="0" fontId="2" fillId="0" borderId="0" xfId="0" quotePrefix="1" applyFont="1" applyAlignment="1"/>
    <xf numFmtId="164" fontId="8" fillId="0" borderId="9" xfId="1" quotePrefix="1" applyNumberFormat="1" applyFont="1" applyBorder="1" applyAlignment="1"/>
    <xf numFmtId="0" fontId="0" fillId="0" borderId="1" xfId="8" applyFont="1" applyBorder="1" applyAlignment="1">
      <alignment horizontal="center"/>
    </xf>
    <xf numFmtId="0" fontId="0" fillId="0" borderId="0" xfId="8" applyFont="1" applyFill="1" applyBorder="1"/>
    <xf numFmtId="0" fontId="0" fillId="0" borderId="1" xfId="5" applyFont="1" applyBorder="1" applyAlignment="1">
      <alignment horizontal="center"/>
    </xf>
    <xf numFmtId="10" fontId="3" fillId="0" borderId="0" xfId="1" applyNumberFormat="1" applyFont="1" applyBorder="1" applyAlignment="1">
      <alignment horizontal="center" wrapText="1"/>
    </xf>
    <xf numFmtId="0" fontId="0" fillId="0" borderId="0" xfId="8" applyFont="1" applyFill="1" applyBorder="1" applyAlignment="1">
      <alignment horizontal="left" indent="1"/>
    </xf>
    <xf numFmtId="0" fontId="0" fillId="0" borderId="8" xfId="8" applyFont="1" applyFill="1" applyBorder="1"/>
    <xf numFmtId="0" fontId="0" fillId="0" borderId="8" xfId="8" applyFont="1" applyFill="1" applyBorder="1" applyAlignment="1">
      <alignment horizontal="left" indent="1"/>
    </xf>
    <xf numFmtId="0" fontId="0" fillId="0" borderId="10" xfId="8" applyFont="1" applyFill="1" applyBorder="1" applyAlignment="1">
      <alignment horizontal="left" indent="1"/>
    </xf>
    <xf numFmtId="0" fontId="0" fillId="0" borderId="8" xfId="5" applyFont="1" applyBorder="1"/>
    <xf numFmtId="0" fontId="0" fillId="0" borderId="0" xfId="0" applyFill="1"/>
    <xf numFmtId="0" fontId="7" fillId="0" borderId="1" xfId="0" applyFont="1" applyBorder="1" applyAlignment="1">
      <alignment horizontal="center"/>
    </xf>
    <xf numFmtId="0" fontId="0" fillId="0" borderId="0" xfId="0" quotePrefix="1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17" fontId="0" fillId="0" borderId="0" xfId="0" applyNumberFormat="1"/>
    <xf numFmtId="10" fontId="21" fillId="8" borderId="0" xfId="1" applyNumberFormat="1" applyFont="1" applyFill="1"/>
    <xf numFmtId="10" fontId="21" fillId="0" borderId="0" xfId="1" applyNumberFormat="1" applyFont="1" applyFill="1"/>
    <xf numFmtId="10" fontId="0" fillId="0" borderId="0" xfId="0" applyNumberFormat="1"/>
    <xf numFmtId="0" fontId="7" fillId="0" borderId="0" xfId="0" applyFont="1" applyAlignment="1">
      <alignment horizontal="center"/>
    </xf>
    <xf numFmtId="164" fontId="3" fillId="0" borderId="0" xfId="1" applyNumberFormat="1" applyFont="1" applyFill="1" applyBorder="1" applyAlignment="1"/>
    <xf numFmtId="10" fontId="0" fillId="0" borderId="0" xfId="0" applyNumberForma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167" fontId="27" fillId="0" borderId="9" xfId="12" applyNumberFormat="1" applyFont="1" applyBorder="1"/>
    <xf numFmtId="164" fontId="2" fillId="0" borderId="9" xfId="1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left" indent="9"/>
    </xf>
    <xf numFmtId="164" fontId="0" fillId="0" borderId="0" xfId="0" applyNumberFormat="1"/>
    <xf numFmtId="164" fontId="0" fillId="0" borderId="17" xfId="1" applyNumberFormat="1" applyFont="1" applyBorder="1"/>
    <xf numFmtId="164" fontId="0" fillId="0" borderId="17" xfId="0" applyNumberFormat="1" applyBorder="1"/>
    <xf numFmtId="0" fontId="30" fillId="0" borderId="0" xfId="0" applyFont="1"/>
    <xf numFmtId="0" fontId="30" fillId="0" borderId="0" xfId="0" applyFont="1" applyAlignment="1">
      <alignment horizontal="left" indent="8"/>
    </xf>
    <xf numFmtId="0" fontId="30" fillId="0" borderId="0" xfId="0" applyFont="1" applyAlignment="1">
      <alignment horizontal="left" indent="2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 indent="9"/>
    </xf>
    <xf numFmtId="0" fontId="0" fillId="0" borderId="0" xfId="0" applyFont="1" applyAlignment="1">
      <alignment horizontal="left" indent="3"/>
    </xf>
    <xf numFmtId="0" fontId="32" fillId="0" borderId="0" xfId="0" applyFont="1" applyAlignment="1">
      <alignment horizontal="left" indent="3"/>
    </xf>
    <xf numFmtId="167" fontId="19" fillId="8" borderId="9" xfId="12" applyNumberFormat="1" applyFont="1" applyFill="1" applyBorder="1" applyAlignment="1"/>
    <xf numFmtId="165" fontId="19" fillId="0" borderId="0" xfId="3" applyNumberFormat="1" applyFont="1" applyFill="1" applyBorder="1" applyAlignment="1"/>
    <xf numFmtId="167" fontId="16" fillId="0" borderId="13" xfId="12" applyNumberFormat="1" applyFont="1" applyFill="1" applyBorder="1" applyAlignment="1"/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0" fillId="0" borderId="0" xfId="8" applyFont="1" applyFill="1" applyBorder="1" applyAlignment="1">
      <alignment horizontal="center" wrapText="1"/>
    </xf>
    <xf numFmtId="0" fontId="1" fillId="0" borderId="0" xfId="8" applyFont="1" applyBorder="1" applyAlignment="1">
      <alignment horizontal="center" wrapText="1"/>
    </xf>
    <xf numFmtId="0" fontId="1" fillId="0" borderId="0" xfId="5" applyBorder="1" applyAlignment="1">
      <alignment horizontal="center" wrapText="1"/>
    </xf>
    <xf numFmtId="0" fontId="0" fillId="0" borderId="0" xfId="8" applyFont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10" borderId="0" xfId="0" applyFill="1" applyBorder="1"/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/>
    </xf>
  </cellXfs>
  <cellStyles count="13">
    <cellStyle name="Comma" xfId="6" builtinId="3"/>
    <cellStyle name="Comma 15 3" xfId="10"/>
    <cellStyle name="Comma 3 14" xfId="7"/>
    <cellStyle name="Currency" xfId="12" builtinId="4"/>
    <cellStyle name="Currency 10" xfId="3"/>
    <cellStyle name="Currency 41 2" xfId="9"/>
    <cellStyle name="Normal" xfId="0" builtinId="0"/>
    <cellStyle name="Normal 29" xfId="5"/>
    <cellStyle name="Normal 29 2" xfId="8"/>
    <cellStyle name="Normal 3 2" xfId="2"/>
    <cellStyle name="Normal 4 15 2 3" xfId="4"/>
    <cellStyle name="Percent" xfId="1" builtinId="5"/>
    <cellStyle name="Percent 25 2" xfId="11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39</xdr:row>
      <xdr:rowOff>114300</xdr:rowOff>
    </xdr:from>
    <xdr:to>
      <xdr:col>5</xdr:col>
      <xdr:colOff>559308</xdr:colOff>
      <xdr:row>39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6050280" y="7437120"/>
          <a:ext cx="1435608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19</xdr:row>
      <xdr:rowOff>91440</xdr:rowOff>
    </xdr:from>
    <xdr:to>
      <xdr:col>1</xdr:col>
      <xdr:colOff>1918833</xdr:colOff>
      <xdr:row>33</xdr:row>
      <xdr:rowOff>109595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1057275" y="3815715"/>
          <a:ext cx="1233033" cy="2685155"/>
          <a:chOff x="960120" y="3749040"/>
          <a:chExt cx="1233033" cy="2578475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52016" y="3767195"/>
            <a:ext cx="15240" cy="25603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1637099" y="3749040"/>
            <a:ext cx="548640" cy="2915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rot="-180000" flipH="1" flipV="1">
            <a:off x="1644513" y="5499780"/>
            <a:ext cx="548640" cy="25776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44396" y="6312275"/>
            <a:ext cx="548640" cy="76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62406" y="4491095"/>
            <a:ext cx="754380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12.38%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960120" y="5756015"/>
            <a:ext cx="758952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10.82%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Normal="100" workbookViewId="0"/>
  </sheetViews>
  <sheetFormatPr defaultColWidth="9.140625" defaultRowHeight="12.75" x14ac:dyDescent="0.2"/>
  <cols>
    <col min="1" max="1" width="5.5703125" style="1" customWidth="1"/>
    <col min="2" max="2" width="48.7109375" style="1" customWidth="1"/>
    <col min="3" max="3" width="16.28515625" style="1" customWidth="1"/>
    <col min="4" max="4" width="16.140625" style="1" customWidth="1"/>
    <col min="5" max="5" width="23" style="1" customWidth="1"/>
    <col min="6" max="6" width="9.28515625" style="1" customWidth="1"/>
    <col min="7" max="7" width="15.7109375" style="1" customWidth="1"/>
    <col min="8" max="9" width="12.7109375" style="1" customWidth="1"/>
    <col min="10" max="16384" width="9.140625" style="1"/>
  </cols>
  <sheetData>
    <row r="1" spans="1:6" ht="18" x14ac:dyDescent="0.25">
      <c r="A1" s="249" t="s">
        <v>142</v>
      </c>
      <c r="B1" s="249"/>
      <c r="C1" s="265" t="str">
        <f>VLOOKUP(A1,'List of ROE by TO'!B8:C29,2,FALSE)</f>
        <v>Aggregate</v>
      </c>
      <c r="D1" s="265"/>
      <c r="E1" s="265"/>
    </row>
    <row r="2" spans="1:6" ht="15.75" x14ac:dyDescent="0.25">
      <c r="A2" s="252" t="s">
        <v>112</v>
      </c>
      <c r="B2" s="252"/>
      <c r="C2" s="252"/>
      <c r="D2" s="252"/>
      <c r="E2" s="252"/>
    </row>
    <row r="3" spans="1:6" ht="15.75" x14ac:dyDescent="0.25">
      <c r="A3" s="224" t="s">
        <v>195</v>
      </c>
      <c r="B3" s="225"/>
      <c r="C3" s="226"/>
      <c r="D3" s="102"/>
      <c r="E3" s="102"/>
    </row>
    <row r="4" spans="1:6" ht="15.75" x14ac:dyDescent="0.25">
      <c r="A4" s="254" t="s">
        <v>159</v>
      </c>
      <c r="B4" s="225"/>
      <c r="C4" s="226"/>
      <c r="D4" s="241"/>
      <c r="E4" s="241"/>
    </row>
    <row r="5" spans="1:6" ht="15.75" x14ac:dyDescent="0.25">
      <c r="A5" s="224" t="s">
        <v>120</v>
      </c>
      <c r="B5" s="225"/>
      <c r="C5" s="226"/>
      <c r="D5" s="115"/>
      <c r="E5" s="115"/>
    </row>
    <row r="6" spans="1:6" ht="16.5" thickBot="1" x14ac:dyDescent="0.3">
      <c r="A6" s="99"/>
      <c r="B6" s="99"/>
      <c r="C6" s="99"/>
      <c r="D6" s="99"/>
      <c r="E6" s="99"/>
    </row>
    <row r="7" spans="1:6" ht="15.75" x14ac:dyDescent="0.25">
      <c r="A7" s="105"/>
      <c r="B7" s="106"/>
      <c r="C7" s="106"/>
      <c r="D7" s="106"/>
      <c r="E7" s="107"/>
    </row>
    <row r="8" spans="1:6" ht="15.75" x14ac:dyDescent="0.25">
      <c r="A8" s="108" t="s">
        <v>95</v>
      </c>
      <c r="B8" s="99"/>
      <c r="C8" s="114" t="s">
        <v>96</v>
      </c>
      <c r="D8" s="114" t="s">
        <v>87</v>
      </c>
      <c r="E8" s="109"/>
    </row>
    <row r="9" spans="1:6" x14ac:dyDescent="0.2">
      <c r="A9" s="86" t="s">
        <v>99</v>
      </c>
      <c r="B9" s="5"/>
      <c r="C9" s="12">
        <f>ROUND(D9/12,6)</f>
        <v>2.7469999999999999E-3</v>
      </c>
      <c r="D9" s="287">
        <f>ROUND('Interest Rates'!G35,6)</f>
        <v>3.2967999999999997E-2</v>
      </c>
      <c r="E9" s="267"/>
      <c r="F9" s="266"/>
    </row>
    <row r="10" spans="1:6" x14ac:dyDescent="0.2">
      <c r="A10" s="86" t="s">
        <v>100</v>
      </c>
      <c r="B10" s="5"/>
      <c r="C10" s="12">
        <f>ROUND(D10/12,6)</f>
        <v>0</v>
      </c>
      <c r="D10" s="287">
        <f>ROUND('Interest Rates'!E35,6)</f>
        <v>0</v>
      </c>
      <c r="E10" s="267"/>
      <c r="F10" s="266"/>
    </row>
    <row r="11" spans="1:6" ht="16.5" thickBot="1" x14ac:dyDescent="0.3">
      <c r="A11" s="110"/>
      <c r="B11" s="69"/>
      <c r="C11" s="111"/>
      <c r="D11" s="112"/>
      <c r="E11" s="113"/>
    </row>
    <row r="12" spans="1:6" ht="15.75" x14ac:dyDescent="0.25">
      <c r="A12" s="99"/>
      <c r="B12" s="5"/>
      <c r="C12" s="12"/>
      <c r="D12" s="4"/>
      <c r="E12" s="56"/>
    </row>
    <row r="13" spans="1:6" ht="16.5" thickBot="1" x14ac:dyDescent="0.3">
      <c r="A13" s="102"/>
      <c r="B13" s="5"/>
      <c r="C13" s="12"/>
      <c r="D13" s="4"/>
      <c r="E13" s="56"/>
    </row>
    <row r="14" spans="1:6" ht="15" x14ac:dyDescent="0.25">
      <c r="A14" s="221" t="s">
        <v>97</v>
      </c>
      <c r="B14" s="222"/>
      <c r="C14" s="49"/>
      <c r="D14" s="49"/>
      <c r="E14" s="49"/>
      <c r="F14" s="50"/>
    </row>
    <row r="15" spans="1:6" ht="15" x14ac:dyDescent="0.25">
      <c r="A15" s="126" t="s">
        <v>113</v>
      </c>
      <c r="B15" s="6"/>
      <c r="C15" s="51"/>
      <c r="D15" s="51"/>
      <c r="E15" s="51"/>
      <c r="F15" s="52"/>
    </row>
    <row r="16" spans="1:6" ht="15" x14ac:dyDescent="0.25">
      <c r="A16" s="126" t="s">
        <v>114</v>
      </c>
      <c r="B16" s="6"/>
      <c r="C16" s="51"/>
      <c r="D16" s="51"/>
      <c r="E16" s="51"/>
      <c r="F16" s="52"/>
    </row>
    <row r="17" spans="1:6" ht="15" x14ac:dyDescent="0.25">
      <c r="A17" s="126" t="s">
        <v>162</v>
      </c>
      <c r="B17" s="6"/>
      <c r="C17" s="51"/>
      <c r="D17" s="51"/>
      <c r="E17" s="51"/>
      <c r="F17" s="52"/>
    </row>
    <row r="18" spans="1:6" ht="15" x14ac:dyDescent="0.25">
      <c r="A18" s="125"/>
      <c r="B18" s="6"/>
      <c r="C18" s="51"/>
      <c r="D18" s="51"/>
      <c r="E18" s="51"/>
      <c r="F18" s="52"/>
    </row>
    <row r="19" spans="1:6" ht="15" x14ac:dyDescent="0.25">
      <c r="A19" s="63"/>
      <c r="B19" s="51"/>
      <c r="C19" s="116" t="s">
        <v>2</v>
      </c>
      <c r="D19" s="116" t="s">
        <v>98</v>
      </c>
      <c r="E19" s="51"/>
      <c r="F19" s="52"/>
    </row>
    <row r="20" spans="1:6" ht="15" x14ac:dyDescent="0.25">
      <c r="A20" s="63"/>
      <c r="B20" s="51"/>
      <c r="C20" s="117" t="s">
        <v>4</v>
      </c>
      <c r="D20" s="117" t="s">
        <v>15</v>
      </c>
      <c r="E20" s="51"/>
      <c r="F20" s="52"/>
    </row>
    <row r="21" spans="1:6" ht="15" x14ac:dyDescent="0.25">
      <c r="A21" s="63"/>
      <c r="B21" s="91" t="s">
        <v>5</v>
      </c>
      <c r="C21" s="53">
        <v>31</v>
      </c>
      <c r="D21" s="53">
        <v>31</v>
      </c>
      <c r="E21" s="51"/>
      <c r="F21" s="100"/>
    </row>
    <row r="22" spans="1:6" ht="15" x14ac:dyDescent="0.25">
      <c r="A22" s="63"/>
      <c r="B22" s="91" t="s">
        <v>6</v>
      </c>
      <c r="C22" s="53">
        <v>29</v>
      </c>
      <c r="D22" s="53">
        <v>29</v>
      </c>
      <c r="E22" s="51"/>
      <c r="F22" s="100"/>
    </row>
    <row r="23" spans="1:6" ht="15" x14ac:dyDescent="0.25">
      <c r="A23" s="63"/>
      <c r="B23" s="92" t="s">
        <v>7</v>
      </c>
      <c r="C23" s="53">
        <v>31</v>
      </c>
      <c r="D23" s="53">
        <v>31</v>
      </c>
      <c r="E23" s="51"/>
      <c r="F23" s="100"/>
    </row>
    <row r="24" spans="1:6" ht="15" x14ac:dyDescent="0.25">
      <c r="A24" s="63"/>
      <c r="B24" s="92" t="s">
        <v>8</v>
      </c>
      <c r="C24" s="53">
        <v>30</v>
      </c>
      <c r="D24" s="53">
        <v>30</v>
      </c>
      <c r="E24" s="51"/>
      <c r="F24" s="100"/>
    </row>
    <row r="25" spans="1:6" ht="15" x14ac:dyDescent="0.25">
      <c r="A25" s="63"/>
      <c r="B25" s="92" t="s">
        <v>9</v>
      </c>
      <c r="C25" s="53">
        <v>31</v>
      </c>
      <c r="D25" s="53">
        <v>31</v>
      </c>
      <c r="E25" s="51"/>
      <c r="F25" s="100"/>
    </row>
    <row r="26" spans="1:6" ht="15" x14ac:dyDescent="0.25">
      <c r="A26" s="63"/>
      <c r="B26" s="92" t="s">
        <v>10</v>
      </c>
      <c r="C26" s="53">
        <v>30</v>
      </c>
      <c r="D26" s="53">
        <v>30</v>
      </c>
      <c r="E26" s="51"/>
      <c r="F26" s="100"/>
    </row>
    <row r="27" spans="1:6" ht="15" x14ac:dyDescent="0.25">
      <c r="A27" s="63"/>
      <c r="B27" s="92" t="s">
        <v>11</v>
      </c>
      <c r="C27" s="53">
        <v>31</v>
      </c>
      <c r="D27" s="53">
        <v>31</v>
      </c>
      <c r="E27" s="51"/>
      <c r="F27" s="100"/>
    </row>
    <row r="28" spans="1:6" ht="15" x14ac:dyDescent="0.25">
      <c r="A28" s="63"/>
      <c r="B28" s="92" t="s">
        <v>12</v>
      </c>
      <c r="C28" s="53">
        <v>31</v>
      </c>
      <c r="D28" s="53">
        <v>31</v>
      </c>
      <c r="E28" s="51"/>
      <c r="F28" s="100"/>
    </row>
    <row r="29" spans="1:6" ht="15" x14ac:dyDescent="0.25">
      <c r="A29" s="63"/>
      <c r="B29" s="92" t="s">
        <v>93</v>
      </c>
      <c r="C29" s="53">
        <v>30</v>
      </c>
      <c r="D29" s="53">
        <v>27</v>
      </c>
      <c r="E29" s="51">
        <f>SUM(D21:D29)</f>
        <v>271</v>
      </c>
      <c r="F29" s="101">
        <f>ROUND(E29/$D$34,4)</f>
        <v>0.74039999999999995</v>
      </c>
    </row>
    <row r="30" spans="1:6" ht="15" x14ac:dyDescent="0.25">
      <c r="A30" s="63"/>
      <c r="B30" s="93" t="s">
        <v>94</v>
      </c>
      <c r="C30" s="53"/>
      <c r="D30" s="53">
        <v>3</v>
      </c>
      <c r="E30" s="51"/>
      <c r="F30" s="100"/>
    </row>
    <row r="31" spans="1:6" ht="15" x14ac:dyDescent="0.25">
      <c r="A31" s="63"/>
      <c r="B31" s="92" t="s">
        <v>13</v>
      </c>
      <c r="C31" s="53">
        <v>31</v>
      </c>
      <c r="D31" s="53">
        <v>31</v>
      </c>
      <c r="E31" s="51"/>
      <c r="F31" s="100"/>
    </row>
    <row r="32" spans="1:6" ht="15" x14ac:dyDescent="0.25">
      <c r="A32" s="63"/>
      <c r="B32" s="92" t="s">
        <v>92</v>
      </c>
      <c r="C32" s="53">
        <v>30</v>
      </c>
      <c r="D32" s="53">
        <v>30</v>
      </c>
      <c r="E32" s="51"/>
      <c r="F32" s="100"/>
    </row>
    <row r="33" spans="1:11" ht="15" x14ac:dyDescent="0.25">
      <c r="A33" s="63"/>
      <c r="B33" s="92" t="s">
        <v>14</v>
      </c>
      <c r="C33" s="53">
        <v>31</v>
      </c>
      <c r="D33" s="53">
        <v>31</v>
      </c>
      <c r="E33" s="51">
        <f>SUM(D30:D33)</f>
        <v>95</v>
      </c>
      <c r="F33" s="101">
        <f>ROUND(E33/$D$34,4)</f>
        <v>0.2596</v>
      </c>
    </row>
    <row r="34" spans="1:11" ht="15.75" thickBot="1" x14ac:dyDescent="0.3">
      <c r="A34" s="68"/>
      <c r="B34" s="54"/>
      <c r="C34" s="54"/>
      <c r="D34" s="54">
        <f>SUM(D21:D33)</f>
        <v>366</v>
      </c>
      <c r="E34" s="54"/>
      <c r="F34" s="223">
        <f>SUM(F21:F33)</f>
        <v>1</v>
      </c>
    </row>
    <row r="35" spans="1:11" ht="15.75" x14ac:dyDescent="0.25">
      <c r="A35" s="99"/>
      <c r="B35" s="5"/>
      <c r="C35" s="12"/>
      <c r="D35" s="4"/>
      <c r="E35" s="56"/>
    </row>
    <row r="36" spans="1:11" ht="16.5" thickBot="1" x14ac:dyDescent="0.3">
      <c r="A36" s="57"/>
      <c r="B36" s="57"/>
      <c r="C36" s="57"/>
      <c r="D36" s="57"/>
      <c r="E36" s="57"/>
    </row>
    <row r="37" spans="1:11" ht="15" x14ac:dyDescent="0.25">
      <c r="A37" s="72" t="s">
        <v>89</v>
      </c>
      <c r="B37" s="58"/>
      <c r="C37" s="59"/>
      <c r="D37" s="59"/>
      <c r="E37" s="60"/>
    </row>
    <row r="38" spans="1:11" ht="13.15" customHeight="1" x14ac:dyDescent="0.2">
      <c r="A38" s="63"/>
      <c r="B38" s="5"/>
      <c r="C38" s="239" t="s">
        <v>155</v>
      </c>
      <c r="D38" s="251" t="s">
        <v>155</v>
      </c>
      <c r="E38" s="240" t="s">
        <v>156</v>
      </c>
      <c r="I38" s="55"/>
    </row>
    <row r="39" spans="1:11" x14ac:dyDescent="0.2">
      <c r="A39" s="61" t="s">
        <v>111</v>
      </c>
      <c r="B39" s="5"/>
      <c r="C39" s="250">
        <f>VLOOKUP($A$1,'List of ROE by TO'!$B$8:$E$29,3,FALSE)</f>
        <v>0.12379999999999999</v>
      </c>
      <c r="D39" s="250">
        <f>VLOOKUP($A$1,'List of ROE by TO'!$B$8:$E$29,4,FALSE)</f>
        <v>0.1082</v>
      </c>
      <c r="E39" s="240" t="s">
        <v>157</v>
      </c>
      <c r="I39" s="55"/>
    </row>
    <row r="40" spans="1:11" ht="14.25" x14ac:dyDescent="0.2">
      <c r="A40" s="86" t="s">
        <v>163</v>
      </c>
      <c r="B40" s="87"/>
      <c r="C40" s="118">
        <v>6391124</v>
      </c>
      <c r="D40" s="118">
        <v>6168865</v>
      </c>
      <c r="E40" s="62"/>
      <c r="G40" s="1" t="s">
        <v>215</v>
      </c>
      <c r="I40" s="55"/>
    </row>
    <row r="41" spans="1:11" x14ac:dyDescent="0.2">
      <c r="A41" s="86" t="s">
        <v>213</v>
      </c>
      <c r="B41" s="87"/>
      <c r="C41" s="9">
        <f>$F$29</f>
        <v>0.74039999999999995</v>
      </c>
      <c r="D41" s="9">
        <f>$F$33</f>
        <v>0.2596</v>
      </c>
      <c r="E41" s="62"/>
      <c r="I41" s="55"/>
    </row>
    <row r="42" spans="1:11" x14ac:dyDescent="0.2">
      <c r="A42" s="88" t="s">
        <v>101</v>
      </c>
      <c r="B42" s="89"/>
      <c r="C42" s="10">
        <f>ROUND(C40*C41,0)</f>
        <v>4731988</v>
      </c>
      <c r="D42" s="10">
        <f>ROUND(D40*D41,0)</f>
        <v>1601437</v>
      </c>
      <c r="E42" s="77">
        <f>ROUND(C42+D42,0)</f>
        <v>6333425</v>
      </c>
      <c r="I42" s="55"/>
      <c r="K42" s="48"/>
    </row>
    <row r="43" spans="1:11" x14ac:dyDescent="0.2">
      <c r="A43" s="86"/>
      <c r="B43" s="87"/>
      <c r="C43" s="5"/>
      <c r="D43" s="5"/>
      <c r="E43" s="62"/>
      <c r="I43" s="55"/>
      <c r="K43" s="48"/>
    </row>
    <row r="44" spans="1:11" x14ac:dyDescent="0.2">
      <c r="A44" s="86" t="s">
        <v>204</v>
      </c>
      <c r="B44" s="87"/>
      <c r="C44" s="309"/>
      <c r="D44" s="309"/>
      <c r="E44" s="308">
        <v>6090420</v>
      </c>
      <c r="G44" s="5"/>
      <c r="H44" s="5"/>
      <c r="I44" s="5"/>
      <c r="J44" s="5"/>
    </row>
    <row r="45" spans="1:11" x14ac:dyDescent="0.2">
      <c r="A45" s="86" t="s">
        <v>1</v>
      </c>
      <c r="B45" s="87"/>
      <c r="C45" s="9">
        <f>$F$29</f>
        <v>0.74039999999999995</v>
      </c>
      <c r="D45" s="9">
        <f>$F$33</f>
        <v>0.2596</v>
      </c>
      <c r="E45" s="62"/>
      <c r="G45" s="87"/>
      <c r="H45" s="5"/>
      <c r="I45" s="5"/>
      <c r="J45" s="5"/>
    </row>
    <row r="46" spans="1:11" x14ac:dyDescent="0.2">
      <c r="A46" s="88" t="s">
        <v>216</v>
      </c>
      <c r="B46" s="87"/>
      <c r="C46" s="10">
        <f>ROUND(E44*C45,0)</f>
        <v>4509347</v>
      </c>
      <c r="D46" s="10">
        <f>ROUND(E44*D45,0)</f>
        <v>1581073</v>
      </c>
      <c r="E46" s="77">
        <f>ROUND(C46+D46,0)</f>
        <v>6090420</v>
      </c>
      <c r="G46" s="87"/>
      <c r="H46" s="5"/>
      <c r="I46" s="5"/>
      <c r="J46" s="5"/>
    </row>
    <row r="47" spans="1:11" x14ac:dyDescent="0.2">
      <c r="A47" s="63"/>
      <c r="B47" s="5"/>
      <c r="C47" s="7"/>
      <c r="D47" s="7"/>
      <c r="E47" s="65"/>
    </row>
    <row r="48" spans="1:11" x14ac:dyDescent="0.2">
      <c r="A48" s="61" t="s">
        <v>205</v>
      </c>
      <c r="B48" s="5"/>
      <c r="C48" s="75">
        <f>ROUND(C42-C46,0)</f>
        <v>222641</v>
      </c>
      <c r="D48" s="75">
        <f>ROUND(D42-D46,0)</f>
        <v>20364</v>
      </c>
      <c r="E48" s="76">
        <f>ROUND(C48+D48,0)</f>
        <v>243005</v>
      </c>
      <c r="G48" s="11"/>
    </row>
    <row r="49" spans="1:5" x14ac:dyDescent="0.2">
      <c r="A49" s="63"/>
      <c r="B49" s="5"/>
      <c r="C49" s="7"/>
      <c r="D49" s="7"/>
      <c r="E49" s="65"/>
    </row>
    <row r="50" spans="1:5" x14ac:dyDescent="0.2">
      <c r="A50" s="63"/>
      <c r="B50" s="5"/>
      <c r="C50" s="7"/>
      <c r="D50" s="7"/>
      <c r="E50" s="65"/>
    </row>
    <row r="51" spans="1:5" x14ac:dyDescent="0.2">
      <c r="A51" s="63" t="s">
        <v>212</v>
      </c>
      <c r="B51" s="5"/>
      <c r="C51" s="12"/>
      <c r="D51" s="12"/>
      <c r="E51" s="66">
        <f>IF(E48&gt;0,$C$10,$C$9)</f>
        <v>0</v>
      </c>
    </row>
    <row r="52" spans="1:5" x14ac:dyDescent="0.2">
      <c r="A52" s="63" t="s">
        <v>0</v>
      </c>
      <c r="B52" s="5"/>
      <c r="C52" s="7"/>
      <c r="D52" s="7"/>
      <c r="E52" s="73">
        <f>ROUND(E48*(E51*24),0)</f>
        <v>0</v>
      </c>
    </row>
    <row r="53" spans="1:5" x14ac:dyDescent="0.2">
      <c r="A53" s="63"/>
      <c r="B53" s="5"/>
      <c r="C53" s="7"/>
      <c r="D53" s="7"/>
      <c r="E53" s="67"/>
    </row>
    <row r="54" spans="1:5" ht="15" x14ac:dyDescent="0.25">
      <c r="A54" s="61" t="s">
        <v>102</v>
      </c>
      <c r="B54" s="5"/>
      <c r="C54" s="7"/>
      <c r="D54" s="7"/>
      <c r="E54" s="310">
        <f>ROUND(E48+E52,0)</f>
        <v>243005</v>
      </c>
    </row>
    <row r="55" spans="1:5" ht="15" x14ac:dyDescent="0.25">
      <c r="A55" s="61"/>
      <c r="B55" s="5"/>
      <c r="C55" s="7"/>
      <c r="D55" s="7"/>
      <c r="E55" s="124"/>
    </row>
    <row r="56" spans="1:5" ht="13.5" thickBot="1" x14ac:dyDescent="0.25">
      <c r="A56" s="68"/>
      <c r="B56" s="69"/>
      <c r="C56" s="70"/>
      <c r="D56" s="70"/>
      <c r="E56" s="71"/>
    </row>
    <row r="57" spans="1:5" x14ac:dyDescent="0.2">
      <c r="A57" s="5"/>
      <c r="B57" s="5"/>
      <c r="C57" s="7"/>
      <c r="D57" s="7"/>
      <c r="E57" s="3"/>
    </row>
    <row r="58" spans="1:5" ht="13.5" thickBot="1" x14ac:dyDescent="0.25">
      <c r="A58" s="5"/>
      <c r="B58" s="5"/>
      <c r="C58" s="7"/>
      <c r="D58" s="7"/>
      <c r="E58" s="3"/>
    </row>
    <row r="59" spans="1:5" ht="15.75" x14ac:dyDescent="0.25">
      <c r="A59" s="94" t="s">
        <v>90</v>
      </c>
      <c r="B59" s="83"/>
      <c r="C59" s="84"/>
      <c r="D59" s="84"/>
      <c r="E59" s="85"/>
    </row>
    <row r="60" spans="1:5" x14ac:dyDescent="0.2">
      <c r="A60" s="313" t="s">
        <v>202</v>
      </c>
      <c r="B60" s="314"/>
      <c r="C60" s="314"/>
      <c r="D60" s="314"/>
      <c r="E60" s="315"/>
    </row>
    <row r="61" spans="1:5" ht="12.75" customHeight="1" x14ac:dyDescent="0.2">
      <c r="A61" s="63"/>
      <c r="B61" s="5"/>
      <c r="C61" s="239" t="s">
        <v>155</v>
      </c>
      <c r="D61" s="251" t="s">
        <v>155</v>
      </c>
      <c r="E61" s="240" t="s">
        <v>158</v>
      </c>
    </row>
    <row r="62" spans="1:5" x14ac:dyDescent="0.2">
      <c r="A62" s="61" t="s">
        <v>103</v>
      </c>
      <c r="B62" s="5"/>
      <c r="C62" s="271">
        <f>VLOOKUP($A$1,'List of ROE by TO'!$B$8:$E$29,3,FALSE)</f>
        <v>0.12379999999999999</v>
      </c>
      <c r="D62" s="271">
        <f>VLOOKUP($A$1,'List of ROE by TO'!$B$8:$E$29,4,FALSE)</f>
        <v>0.1082</v>
      </c>
      <c r="E62" s="240" t="s">
        <v>157</v>
      </c>
    </row>
    <row r="63" spans="1:5" ht="30" customHeight="1" x14ac:dyDescent="0.2">
      <c r="A63" s="311" t="s">
        <v>180</v>
      </c>
      <c r="B63" s="312"/>
      <c r="C63" s="119"/>
      <c r="D63" s="119"/>
      <c r="E63" s="62"/>
    </row>
    <row r="64" spans="1:5" x14ac:dyDescent="0.2">
      <c r="A64" s="63" t="s">
        <v>213</v>
      </c>
      <c r="B64" s="5"/>
      <c r="C64" s="9">
        <f>$F$29</f>
        <v>0.74039999999999995</v>
      </c>
      <c r="D64" s="9">
        <f>$F$33</f>
        <v>0.2596</v>
      </c>
      <c r="E64" s="62"/>
    </row>
    <row r="65" spans="1:8" x14ac:dyDescent="0.2">
      <c r="A65" s="64" t="s">
        <v>104</v>
      </c>
      <c r="B65" s="6"/>
      <c r="C65" s="7">
        <f>ROUND(C63*C64,0)</f>
        <v>0</v>
      </c>
      <c r="D65" s="7">
        <f>ROUND(D63*D64,0)</f>
        <v>0</v>
      </c>
      <c r="E65" s="74">
        <f>ROUND(C65+D65,0)</f>
        <v>0</v>
      </c>
    </row>
    <row r="66" spans="1:8" x14ac:dyDescent="0.2">
      <c r="A66" s="63"/>
      <c r="B66" s="6"/>
      <c r="C66" s="7"/>
      <c r="D66" s="7"/>
      <c r="E66" s="65"/>
    </row>
    <row r="67" spans="1:8" ht="14.25" x14ac:dyDescent="0.2">
      <c r="A67" s="63" t="s">
        <v>121</v>
      </c>
      <c r="B67" s="5"/>
      <c r="C67" s="79"/>
      <c r="D67" s="5"/>
      <c r="E67" s="120">
        <v>0</v>
      </c>
      <c r="G67" s="5"/>
    </row>
    <row r="68" spans="1:8" x14ac:dyDescent="0.2">
      <c r="A68" s="63"/>
      <c r="B68" s="5"/>
      <c r="C68" s="8"/>
      <c r="D68" s="5"/>
      <c r="E68" s="80"/>
      <c r="G68" s="87"/>
    </row>
    <row r="69" spans="1:8" x14ac:dyDescent="0.2">
      <c r="A69" s="61" t="s">
        <v>105</v>
      </c>
      <c r="B69" s="5"/>
      <c r="C69" s="8"/>
      <c r="D69" s="5"/>
      <c r="E69" s="80">
        <f>ROUND(E65-E67,0)</f>
        <v>0</v>
      </c>
      <c r="G69" s="87"/>
    </row>
    <row r="70" spans="1:8" x14ac:dyDescent="0.2">
      <c r="A70" s="63"/>
      <c r="B70" s="5"/>
      <c r="C70" s="8"/>
      <c r="D70" s="5"/>
      <c r="E70" s="80"/>
    </row>
    <row r="71" spans="1:8" x14ac:dyDescent="0.2">
      <c r="A71" s="63"/>
      <c r="B71" s="5"/>
      <c r="C71" s="8"/>
      <c r="D71" s="5"/>
      <c r="E71" s="80"/>
    </row>
    <row r="72" spans="1:8" x14ac:dyDescent="0.2">
      <c r="A72" s="63" t="s">
        <v>212</v>
      </c>
      <c r="B72" s="5"/>
      <c r="C72" s="8"/>
      <c r="D72" s="5"/>
      <c r="E72" s="66">
        <f>IF(E69&gt;0,$C$10,$C$9)</f>
        <v>2.7469999999999999E-3</v>
      </c>
    </row>
    <row r="73" spans="1:8" x14ac:dyDescent="0.2">
      <c r="A73" s="63" t="s">
        <v>0</v>
      </c>
      <c r="B73" s="5"/>
      <c r="C73" s="8"/>
      <c r="D73" s="5"/>
      <c r="E73" s="80">
        <f>ROUND(E69*(E72*24),0)</f>
        <v>0</v>
      </c>
    </row>
    <row r="74" spans="1:8" x14ac:dyDescent="0.2">
      <c r="A74" s="63"/>
      <c r="B74" s="5"/>
      <c r="C74" s="8"/>
      <c r="D74" s="5"/>
      <c r="E74" s="80"/>
      <c r="G74" s="1" t="s">
        <v>118</v>
      </c>
    </row>
    <row r="75" spans="1:8" ht="15" x14ac:dyDescent="0.25">
      <c r="A75" s="61" t="s">
        <v>106</v>
      </c>
      <c r="B75" s="5"/>
      <c r="C75" s="8"/>
      <c r="D75" s="5"/>
      <c r="E75" s="123">
        <f>ROUND(E69+E73,0)</f>
        <v>0</v>
      </c>
      <c r="G75" s="233">
        <f>'2016 GG TU Weighted ROE'!L96</f>
        <v>0</v>
      </c>
      <c r="H75" s="234">
        <f>E75-G75</f>
        <v>0</v>
      </c>
    </row>
    <row r="76" spans="1:8" ht="17.25" x14ac:dyDescent="0.25">
      <c r="A76" s="273" t="s">
        <v>183</v>
      </c>
      <c r="B76" s="5"/>
      <c r="C76" s="8"/>
      <c r="D76" s="5"/>
      <c r="E76" s="80"/>
    </row>
    <row r="77" spans="1:8" ht="15" x14ac:dyDescent="0.25">
      <c r="A77" s="274" t="s">
        <v>182</v>
      </c>
      <c r="B77" s="5"/>
      <c r="C77" s="8"/>
      <c r="D77" s="5"/>
      <c r="E77" s="80"/>
    </row>
    <row r="78" spans="1:8" ht="15.75" thickBot="1" x14ac:dyDescent="0.3">
      <c r="A78" s="275" t="s">
        <v>181</v>
      </c>
      <c r="B78" s="69"/>
      <c r="C78" s="81"/>
      <c r="D78" s="69"/>
      <c r="E78" s="82"/>
    </row>
    <row r="79" spans="1:8" x14ac:dyDescent="0.2">
      <c r="A79" s="5"/>
      <c r="B79" s="5"/>
      <c r="C79" s="8"/>
      <c r="D79" s="5"/>
      <c r="E79" s="78"/>
    </row>
    <row r="80" spans="1:8" ht="15.75" thickBot="1" x14ac:dyDescent="0.3">
      <c r="A80" s="5"/>
      <c r="B80" s="5"/>
      <c r="C80" s="5"/>
      <c r="D80" s="5"/>
      <c r="E80" s="2"/>
    </row>
    <row r="81" spans="1:8" ht="15.75" x14ac:dyDescent="0.25">
      <c r="A81" s="95" t="s">
        <v>91</v>
      </c>
      <c r="B81" s="96"/>
      <c r="C81" s="97"/>
      <c r="D81" s="97"/>
      <c r="E81" s="98"/>
    </row>
    <row r="82" spans="1:8" x14ac:dyDescent="0.2">
      <c r="A82" s="313" t="s">
        <v>203</v>
      </c>
      <c r="B82" s="314"/>
      <c r="C82" s="314"/>
      <c r="D82" s="314"/>
      <c r="E82" s="315"/>
    </row>
    <row r="83" spans="1:8" ht="12.75" customHeight="1" x14ac:dyDescent="0.2">
      <c r="A83" s="61"/>
      <c r="B83" s="5"/>
      <c r="C83" s="239" t="s">
        <v>155</v>
      </c>
      <c r="D83" s="239" t="s">
        <v>155</v>
      </c>
      <c r="E83" s="240" t="s">
        <v>88</v>
      </c>
      <c r="F83" s="5"/>
    </row>
    <row r="84" spans="1:8" x14ac:dyDescent="0.2">
      <c r="A84" s="61" t="s">
        <v>107</v>
      </c>
      <c r="B84" s="5"/>
      <c r="C84" s="271">
        <f>VLOOKUP($A$1,'List of ROE by TO'!$B$8:$E$29,3,FALSE)</f>
        <v>0.12379999999999999</v>
      </c>
      <c r="D84" s="271">
        <f>VLOOKUP($A$1,'List of ROE by TO'!$B$8:$E$29,4,FALSE)</f>
        <v>0.1082</v>
      </c>
      <c r="E84" s="240" t="s">
        <v>157</v>
      </c>
      <c r="F84" s="5"/>
    </row>
    <row r="85" spans="1:8" ht="27.6" customHeight="1" x14ac:dyDescent="0.2">
      <c r="A85" s="311" t="s">
        <v>124</v>
      </c>
      <c r="B85" s="312"/>
      <c r="C85" s="119">
        <v>6391124</v>
      </c>
      <c r="D85" s="119">
        <v>6168865</v>
      </c>
      <c r="E85" s="62"/>
      <c r="F85" s="5"/>
    </row>
    <row r="86" spans="1:8" x14ac:dyDescent="0.2">
      <c r="A86" s="63" t="s">
        <v>213</v>
      </c>
      <c r="B86" s="5"/>
      <c r="C86" s="9">
        <f>$F$29</f>
        <v>0.74039999999999995</v>
      </c>
      <c r="D86" s="9">
        <f>$F$33</f>
        <v>0.2596</v>
      </c>
      <c r="E86" s="62"/>
      <c r="F86" s="5"/>
    </row>
    <row r="87" spans="1:8" x14ac:dyDescent="0.2">
      <c r="A87" s="63" t="s">
        <v>108</v>
      </c>
      <c r="B87" s="6"/>
      <c r="C87" s="7">
        <f>ROUND(C85*C86,0)</f>
        <v>4731988</v>
      </c>
      <c r="D87" s="7">
        <f>ROUND(D85*D86,0)</f>
        <v>1601437</v>
      </c>
      <c r="E87" s="65">
        <f>ROUND(C87+D87,0)</f>
        <v>6333425</v>
      </c>
      <c r="F87" s="5"/>
    </row>
    <row r="88" spans="1:8" x14ac:dyDescent="0.2">
      <c r="A88" s="63"/>
      <c r="B88" s="6"/>
      <c r="C88" s="7"/>
      <c r="D88" s="7"/>
      <c r="E88" s="65"/>
      <c r="F88" s="5"/>
    </row>
    <row r="89" spans="1:8" ht="14.25" x14ac:dyDescent="0.2">
      <c r="A89" s="63" t="s">
        <v>122</v>
      </c>
      <c r="B89" s="5"/>
      <c r="C89" s="122"/>
      <c r="D89" s="5"/>
      <c r="E89" s="121">
        <v>6090420</v>
      </c>
      <c r="F89" s="5"/>
      <c r="G89" s="5"/>
    </row>
    <row r="90" spans="1:8" x14ac:dyDescent="0.2">
      <c r="A90" s="63"/>
      <c r="B90" s="5"/>
      <c r="C90" s="8"/>
      <c r="D90" s="5"/>
      <c r="E90" s="62"/>
      <c r="F90" s="5"/>
      <c r="G90" s="87"/>
    </row>
    <row r="91" spans="1:8" x14ac:dyDescent="0.2">
      <c r="A91" s="61" t="s">
        <v>109</v>
      </c>
      <c r="B91" s="5"/>
      <c r="C91" s="8"/>
      <c r="D91" s="5"/>
      <c r="E91" s="80">
        <f>ROUND(E87-E89,0)</f>
        <v>243005</v>
      </c>
      <c r="F91" s="5"/>
      <c r="G91" s="87"/>
    </row>
    <row r="92" spans="1:8" x14ac:dyDescent="0.2">
      <c r="A92" s="63"/>
      <c r="B92" s="5"/>
      <c r="C92" s="8"/>
      <c r="D92" s="5"/>
      <c r="E92" s="62"/>
      <c r="F92" s="5"/>
    </row>
    <row r="93" spans="1:8" x14ac:dyDescent="0.2">
      <c r="A93" s="63" t="s">
        <v>212</v>
      </c>
      <c r="B93" s="5"/>
      <c r="C93" s="8"/>
      <c r="D93" s="5"/>
      <c r="E93" s="294">
        <f>IF($C$1="Individual","n/a",IF($E$91&gt;0,$C$10,$C$9))</f>
        <v>0</v>
      </c>
      <c r="F93" s="5"/>
    </row>
    <row r="94" spans="1:8" x14ac:dyDescent="0.2">
      <c r="A94" s="63" t="s">
        <v>0</v>
      </c>
      <c r="B94" s="5"/>
      <c r="C94" s="8"/>
      <c r="D94" s="5"/>
      <c r="E94" s="263">
        <f>IF($C$1="Aggregate",($E$91*($E$93*24)),#REF!)</f>
        <v>0</v>
      </c>
      <c r="F94" s="5"/>
    </row>
    <row r="95" spans="1:8" x14ac:dyDescent="0.2">
      <c r="A95" s="63"/>
      <c r="B95" s="5"/>
      <c r="C95" s="8"/>
      <c r="D95" s="5"/>
      <c r="E95" s="62"/>
      <c r="F95" s="5"/>
      <c r="G95" s="1" t="s">
        <v>119</v>
      </c>
    </row>
    <row r="96" spans="1:8" ht="15" x14ac:dyDescent="0.25">
      <c r="A96" s="61" t="s">
        <v>110</v>
      </c>
      <c r="B96" s="5"/>
      <c r="C96" s="8"/>
      <c r="D96" s="5"/>
      <c r="E96" s="264">
        <f>ROUND(E91+E94,0)</f>
        <v>243005</v>
      </c>
      <c r="F96" s="5"/>
      <c r="G96" s="253">
        <f>+'2016 MM TU Weighted ROE'!L94</f>
        <v>243005</v>
      </c>
      <c r="H96" s="234">
        <f>E96-G96</f>
        <v>0</v>
      </c>
    </row>
    <row r="97" spans="1:6" ht="17.25" x14ac:dyDescent="0.25">
      <c r="A97" s="276" t="s">
        <v>123</v>
      </c>
      <c r="B97" s="5"/>
      <c r="C97" s="8"/>
      <c r="D97" s="5"/>
      <c r="E97" s="62"/>
      <c r="F97" s="5"/>
    </row>
    <row r="98" spans="1:6" ht="15" x14ac:dyDescent="0.25">
      <c r="A98" s="274" t="s">
        <v>182</v>
      </c>
      <c r="B98" s="5"/>
      <c r="C98" s="8"/>
      <c r="D98" s="5"/>
      <c r="E98" s="62"/>
      <c r="F98" s="5"/>
    </row>
    <row r="99" spans="1:6" ht="15.75" thickBot="1" x14ac:dyDescent="0.3">
      <c r="A99" s="275" t="s">
        <v>181</v>
      </c>
      <c r="B99" s="69"/>
      <c r="C99" s="81"/>
      <c r="D99" s="69"/>
      <c r="E99" s="90"/>
    </row>
    <row r="100" spans="1:6" x14ac:dyDescent="0.2">
      <c r="A100" s="104"/>
      <c r="B100" s="103"/>
      <c r="C100" s="3"/>
      <c r="D100" s="225"/>
    </row>
    <row r="101" spans="1:6" x14ac:dyDescent="0.2">
      <c r="A101" s="227"/>
      <c r="B101" s="225"/>
      <c r="C101" s="225"/>
      <c r="D101" s="225"/>
    </row>
    <row r="102" spans="1:6" x14ac:dyDescent="0.2">
      <c r="A102" s="227"/>
      <c r="B102" s="225"/>
      <c r="C102" s="225"/>
      <c r="D102" s="225"/>
    </row>
    <row r="103" spans="1:6" x14ac:dyDescent="0.2">
      <c r="A103" s="4"/>
      <c r="B103" s="225"/>
      <c r="C103" s="225"/>
      <c r="D103" s="225"/>
    </row>
    <row r="104" spans="1:6" x14ac:dyDescent="0.2">
      <c r="A104" s="4"/>
      <c r="B104" s="225"/>
      <c r="C104" s="225"/>
      <c r="D104" s="225"/>
    </row>
    <row r="105" spans="1:6" x14ac:dyDescent="0.2">
      <c r="A105" s="225"/>
      <c r="B105" s="225"/>
      <c r="C105" s="225"/>
      <c r="D105" s="225"/>
    </row>
    <row r="106" spans="1:6" x14ac:dyDescent="0.2">
      <c r="A106" s="225"/>
      <c r="B106" s="225"/>
      <c r="C106" s="225"/>
      <c r="D106" s="225"/>
    </row>
  </sheetData>
  <mergeCells count="4">
    <mergeCell ref="A85:B85"/>
    <mergeCell ref="A63:B63"/>
    <mergeCell ref="A60:E60"/>
    <mergeCell ref="A82:E82"/>
  </mergeCells>
  <pageMargins left="0.45" right="0.45" top="0.25" bottom="0.5" header="0.3" footer="0.1"/>
  <pageSetup scale="80" orientation="landscape" r:id="rId1"/>
  <headerFooter>
    <oddHeader>&amp;R&amp;A</oddHeader>
    <oddFooter>&amp;R&amp;D  Filename:  &amp;F &amp;  Tab: &amp;A</oddFooter>
  </headerFooter>
  <rowBreaks count="2" manualBreakCount="2">
    <brk id="35" max="8" man="1"/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78"/>
  <sheetViews>
    <sheetView workbookViewId="0">
      <selection activeCell="C18" sqref="C18:D18"/>
    </sheetView>
  </sheetViews>
  <sheetFormatPr defaultColWidth="11.42578125" defaultRowHeight="15" x14ac:dyDescent="0.25"/>
  <cols>
    <col min="1" max="1" width="1.7109375" style="14" customWidth="1"/>
    <col min="2" max="2" width="5.42578125" style="14" customWidth="1"/>
    <col min="3" max="3" width="22.42578125" style="14" customWidth="1"/>
    <col min="4" max="4" width="10.5703125" style="14" customWidth="1"/>
    <col min="5" max="5" width="13" style="14" customWidth="1"/>
    <col min="6" max="6" width="15.42578125" style="14" customWidth="1"/>
    <col min="7" max="7" width="16.7109375" style="14" customWidth="1"/>
    <col min="8" max="8" width="15.85546875" style="14" customWidth="1"/>
    <col min="9" max="9" width="13.42578125" style="14" customWidth="1"/>
    <col min="10" max="10" width="11.7109375" style="14" customWidth="1"/>
    <col min="11" max="11" width="13" style="14" customWidth="1"/>
    <col min="12" max="12" width="14.42578125" style="14" customWidth="1"/>
    <col min="13" max="13" width="2.5703125" style="14" customWidth="1"/>
    <col min="14" max="14" width="18.28515625" style="14" customWidth="1"/>
    <col min="15" max="15" width="16.42578125" style="14" customWidth="1"/>
    <col min="16" max="16" width="13.85546875" style="14" customWidth="1"/>
    <col min="17" max="16384" width="11.42578125" style="14"/>
  </cols>
  <sheetData>
    <row r="1" spans="2:33" x14ac:dyDescent="0.25">
      <c r="B1" s="224" t="s">
        <v>153</v>
      </c>
    </row>
    <row r="2" spans="2:33" x14ac:dyDescent="0.25">
      <c r="B2" s="296" t="s">
        <v>198</v>
      </c>
    </row>
    <row r="3" spans="2:33" x14ac:dyDescent="0.25">
      <c r="B3" s="224" t="s">
        <v>125</v>
      </c>
    </row>
    <row r="4" spans="2:33" ht="15.75" thickBot="1" x14ac:dyDescent="0.3"/>
    <row r="5" spans="2:33" s="13" customFormat="1" ht="18.75" x14ac:dyDescent="0.3">
      <c r="B5" s="129" t="s">
        <v>151</v>
      </c>
      <c r="C5" s="130"/>
      <c r="D5" s="130"/>
      <c r="E5" s="130"/>
      <c r="F5" s="247">
        <f>VLOOKUP(D7,'List of ROE by TO'!$B$8:$E$29,3,FALSE)</f>
        <v>0.12379999999999999</v>
      </c>
      <c r="G5" s="130"/>
      <c r="H5" s="130"/>
      <c r="I5" s="130"/>
      <c r="J5" s="130"/>
      <c r="K5" s="130"/>
      <c r="L5" s="131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</row>
    <row r="6" spans="2:33" x14ac:dyDescent="0.25">
      <c r="B6" s="132" t="s">
        <v>17</v>
      </c>
      <c r="C6" s="133"/>
      <c r="D6" s="133"/>
      <c r="E6" s="133"/>
      <c r="F6" s="133"/>
      <c r="G6" s="133"/>
      <c r="H6" s="133"/>
      <c r="I6" s="133"/>
      <c r="J6" s="133"/>
      <c r="K6" s="133"/>
      <c r="L6" s="13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8.75" x14ac:dyDescent="0.3">
      <c r="B7" s="132"/>
      <c r="C7" s="135" t="s">
        <v>18</v>
      </c>
      <c r="D7" s="218" t="str">
        <f>'2016 TU'!A1</f>
        <v>CMMPA</v>
      </c>
      <c r="E7" s="133"/>
      <c r="F7" s="133"/>
      <c r="G7" s="133"/>
      <c r="H7" s="133"/>
      <c r="I7" s="133"/>
      <c r="J7" s="133"/>
      <c r="K7" s="133"/>
      <c r="L7" s="1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2:33" x14ac:dyDescent="0.25">
      <c r="B8" s="138" t="s">
        <v>20</v>
      </c>
      <c r="C8" s="18" t="s">
        <v>21</v>
      </c>
      <c r="D8" s="18" t="s">
        <v>22</v>
      </c>
      <c r="E8" s="18" t="s">
        <v>23</v>
      </c>
      <c r="F8" s="18" t="s">
        <v>24</v>
      </c>
      <c r="G8" s="18" t="s">
        <v>25</v>
      </c>
      <c r="H8" s="18" t="s">
        <v>26</v>
      </c>
      <c r="I8" s="18" t="s">
        <v>27</v>
      </c>
      <c r="J8" s="18" t="s">
        <v>28</v>
      </c>
      <c r="K8" s="18" t="s">
        <v>29</v>
      </c>
      <c r="L8" s="139" t="s">
        <v>30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x14ac:dyDescent="0.25">
      <c r="B9" s="140"/>
      <c r="C9" s="15"/>
      <c r="D9" s="15"/>
      <c r="E9" s="15"/>
      <c r="F9" s="15"/>
      <c r="G9" s="16" t="s">
        <v>31</v>
      </c>
      <c r="H9" s="15"/>
      <c r="I9" s="15"/>
      <c r="J9" s="15"/>
      <c r="K9" s="15"/>
      <c r="L9" s="14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2:33" x14ac:dyDescent="0.25">
      <c r="B10" s="136"/>
      <c r="C10" s="17"/>
      <c r="D10" s="17"/>
      <c r="E10" s="17"/>
      <c r="F10" s="18" t="s">
        <v>32</v>
      </c>
      <c r="G10" s="18" t="s">
        <v>33</v>
      </c>
      <c r="H10" s="18" t="s">
        <v>31</v>
      </c>
      <c r="I10" s="18" t="s">
        <v>34</v>
      </c>
      <c r="J10" s="18"/>
      <c r="K10" s="18"/>
      <c r="L10" s="13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2:33" x14ac:dyDescent="0.25">
      <c r="B11" s="136"/>
      <c r="C11" s="17"/>
      <c r="D11" s="18" t="s">
        <v>36</v>
      </c>
      <c r="E11" s="18" t="s">
        <v>31</v>
      </c>
      <c r="F11" s="18" t="s">
        <v>37</v>
      </c>
      <c r="G11" s="18" t="s">
        <v>38</v>
      </c>
      <c r="H11" s="18" t="s">
        <v>37</v>
      </c>
      <c r="I11" s="18" t="s">
        <v>39</v>
      </c>
      <c r="J11" s="18"/>
      <c r="K11" s="18"/>
      <c r="L11" s="13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2:33" x14ac:dyDescent="0.25">
      <c r="B12" s="138" t="s">
        <v>41</v>
      </c>
      <c r="C12" s="18" t="s">
        <v>42</v>
      </c>
      <c r="D12" s="18" t="s">
        <v>42</v>
      </c>
      <c r="E12" s="18" t="s">
        <v>33</v>
      </c>
      <c r="F12" s="18" t="s">
        <v>3</v>
      </c>
      <c r="G12" s="18" t="s">
        <v>43</v>
      </c>
      <c r="H12" s="18" t="s">
        <v>3</v>
      </c>
      <c r="I12" s="18" t="s">
        <v>44</v>
      </c>
      <c r="J12" s="18"/>
      <c r="K12" s="18"/>
      <c r="L12" s="139"/>
      <c r="N12" s="316"/>
      <c r="O12" s="30"/>
      <c r="P12" s="316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2:33" ht="17.25" customHeight="1" x14ac:dyDescent="0.25">
      <c r="B13" s="142" t="s">
        <v>46</v>
      </c>
      <c r="C13" s="19" t="s">
        <v>47</v>
      </c>
      <c r="D13" s="19" t="s">
        <v>48</v>
      </c>
      <c r="E13" s="268" t="s">
        <v>185</v>
      </c>
      <c r="F13" s="19" t="s">
        <v>49</v>
      </c>
      <c r="G13" s="19" t="s">
        <v>50</v>
      </c>
      <c r="H13" s="19" t="s">
        <v>49</v>
      </c>
      <c r="I13" s="19" t="s">
        <v>51</v>
      </c>
      <c r="J13" s="19"/>
      <c r="K13" s="19"/>
      <c r="L13" s="143"/>
      <c r="N13" s="316"/>
      <c r="O13" s="30"/>
      <c r="P13" s="316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2:33" ht="15" customHeight="1" x14ac:dyDescent="0.25">
      <c r="B14" s="136"/>
      <c r="C14" s="17"/>
      <c r="D14" s="17"/>
      <c r="E14" s="17"/>
      <c r="F14" s="20" t="s">
        <v>32</v>
      </c>
      <c r="G14" s="20" t="s">
        <v>52</v>
      </c>
      <c r="H14" s="20" t="s">
        <v>31</v>
      </c>
      <c r="I14" s="17"/>
      <c r="J14" s="17"/>
      <c r="K14" s="17"/>
      <c r="L14" s="137"/>
      <c r="N14" s="316"/>
      <c r="O14" s="316"/>
      <c r="P14" s="316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2:33" ht="15" customHeight="1" x14ac:dyDescent="0.25">
      <c r="B15" s="136"/>
      <c r="C15" s="17"/>
      <c r="D15" s="17"/>
      <c r="E15" s="17"/>
      <c r="F15" s="20" t="s">
        <v>33</v>
      </c>
      <c r="G15" s="20" t="s">
        <v>53</v>
      </c>
      <c r="H15" s="20" t="s">
        <v>33</v>
      </c>
      <c r="I15" s="17"/>
      <c r="J15" s="20"/>
      <c r="K15" s="20"/>
      <c r="L15" s="137"/>
      <c r="N15" s="316"/>
      <c r="O15" s="316"/>
      <c r="P15" s="316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2:33" ht="17.25" x14ac:dyDescent="0.25">
      <c r="B16" s="144"/>
      <c r="C16" s="21"/>
      <c r="D16" s="21"/>
      <c r="E16" s="21"/>
      <c r="F16" s="22" t="s">
        <v>55</v>
      </c>
      <c r="G16" s="23" t="s">
        <v>56</v>
      </c>
      <c r="H16" s="22" t="s">
        <v>55</v>
      </c>
      <c r="I16" s="23" t="s">
        <v>57</v>
      </c>
      <c r="J16" s="23"/>
      <c r="K16" s="23"/>
      <c r="L16" s="143"/>
      <c r="N16" s="316"/>
      <c r="O16" s="316"/>
      <c r="P16" s="316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2:33" ht="9.75" customHeight="1" x14ac:dyDescent="0.25">
      <c r="B17" s="140"/>
      <c r="C17" s="15"/>
      <c r="D17" s="15"/>
      <c r="E17" s="15"/>
      <c r="F17" s="15"/>
      <c r="G17" s="15"/>
      <c r="H17" s="15"/>
      <c r="I17" s="15"/>
      <c r="J17" s="15"/>
      <c r="K17" s="15"/>
      <c r="L17" s="14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2:33" ht="32.25" customHeight="1" x14ac:dyDescent="0.25">
      <c r="B18" s="145">
        <v>1</v>
      </c>
      <c r="C18" s="317" t="s">
        <v>61</v>
      </c>
      <c r="D18" s="317"/>
      <c r="E18" s="33">
        <f>'2016 TU'!$E$67</f>
        <v>0</v>
      </c>
      <c r="F18" s="17"/>
      <c r="G18" s="17"/>
      <c r="H18" s="17"/>
      <c r="I18" s="17"/>
      <c r="J18" s="17"/>
      <c r="K18" s="17"/>
      <c r="L18" s="137"/>
      <c r="N18" s="30"/>
      <c r="O18" s="237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2:33" ht="13.5" customHeight="1" x14ac:dyDescent="0.25">
      <c r="B19" s="138"/>
      <c r="C19" s="17"/>
      <c r="D19" s="17"/>
      <c r="E19" s="17"/>
      <c r="F19" s="17"/>
      <c r="G19" s="17"/>
      <c r="H19" s="17"/>
      <c r="I19" s="17"/>
      <c r="J19" s="17"/>
      <c r="K19" s="17"/>
      <c r="L19" s="137"/>
      <c r="N19" s="237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2:33" x14ac:dyDescent="0.25">
      <c r="B20" s="138" t="s">
        <v>62</v>
      </c>
      <c r="C20" s="127" t="s">
        <v>72</v>
      </c>
      <c r="D20" s="228">
        <v>0</v>
      </c>
      <c r="E20" s="25"/>
      <c r="F20" s="230">
        <v>0</v>
      </c>
      <c r="G20" s="25">
        <f t="shared" ref="G20:G29" si="0">IF(F20=0,0,ROUND($E$18*(F20/$F$31),0))</f>
        <v>0</v>
      </c>
      <c r="H20" s="230">
        <v>0</v>
      </c>
      <c r="I20" s="26">
        <f>ROUND(+H20-G20,0)</f>
        <v>0</v>
      </c>
      <c r="J20" s="27"/>
      <c r="K20" s="26"/>
      <c r="L20" s="146"/>
      <c r="N20" s="238"/>
      <c r="O20" s="30"/>
      <c r="P20" s="238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2:33" x14ac:dyDescent="0.25">
      <c r="B21" s="138" t="s">
        <v>63</v>
      </c>
      <c r="C21" s="127" t="s">
        <v>73</v>
      </c>
      <c r="D21" s="228">
        <v>0</v>
      </c>
      <c r="E21" s="25"/>
      <c r="F21" s="230">
        <v>0</v>
      </c>
      <c r="G21" s="25">
        <f t="shared" si="0"/>
        <v>0</v>
      </c>
      <c r="H21" s="230">
        <v>0</v>
      </c>
      <c r="I21" s="26">
        <f t="shared" ref="I21:I29" si="1">ROUND(+H21-G21,0)</f>
        <v>0</v>
      </c>
      <c r="J21" s="27"/>
      <c r="K21" s="26"/>
      <c r="L21" s="146"/>
      <c r="N21" s="238"/>
      <c r="O21" s="30"/>
      <c r="P21" s="238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2:33" x14ac:dyDescent="0.25">
      <c r="B22" s="138" t="s">
        <v>64</v>
      </c>
      <c r="C22" s="127" t="s">
        <v>74</v>
      </c>
      <c r="D22" s="229">
        <v>0</v>
      </c>
      <c r="E22" s="25"/>
      <c r="F22" s="230">
        <v>0</v>
      </c>
      <c r="G22" s="25">
        <f t="shared" si="0"/>
        <v>0</v>
      </c>
      <c r="H22" s="230">
        <v>0</v>
      </c>
      <c r="I22" s="26">
        <f t="shared" si="1"/>
        <v>0</v>
      </c>
      <c r="J22" s="27"/>
      <c r="K22" s="26"/>
      <c r="L22" s="146"/>
      <c r="N22" s="238"/>
      <c r="O22" s="30"/>
      <c r="P22" s="238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2:33" x14ac:dyDescent="0.25">
      <c r="B23" s="138" t="s">
        <v>65</v>
      </c>
      <c r="C23" s="127" t="s">
        <v>75</v>
      </c>
      <c r="D23" s="228">
        <v>0</v>
      </c>
      <c r="E23" s="25"/>
      <c r="F23" s="230">
        <v>0</v>
      </c>
      <c r="G23" s="25">
        <f t="shared" si="0"/>
        <v>0</v>
      </c>
      <c r="H23" s="230">
        <v>0</v>
      </c>
      <c r="I23" s="26">
        <f t="shared" si="1"/>
        <v>0</v>
      </c>
      <c r="J23" s="27"/>
      <c r="K23" s="26"/>
      <c r="L23" s="146"/>
      <c r="N23" s="238"/>
      <c r="O23" s="30"/>
      <c r="P23" s="238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2:33" s="29" customFormat="1" x14ac:dyDescent="0.25">
      <c r="B24" s="147" t="s">
        <v>80</v>
      </c>
      <c r="C24" s="24"/>
      <c r="D24" s="228">
        <v>0</v>
      </c>
      <c r="E24" s="28"/>
      <c r="F24" s="230">
        <v>0</v>
      </c>
      <c r="G24" s="25">
        <f t="shared" si="0"/>
        <v>0</v>
      </c>
      <c r="H24" s="230">
        <v>0</v>
      </c>
      <c r="I24" s="26">
        <f t="shared" si="1"/>
        <v>0</v>
      </c>
      <c r="J24" s="27"/>
      <c r="K24" s="26"/>
      <c r="L24" s="146"/>
      <c r="N24" s="238"/>
      <c r="O24" s="30"/>
      <c r="P24" s="238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2:33" s="29" customFormat="1" x14ac:dyDescent="0.25">
      <c r="B25" s="147" t="s">
        <v>81</v>
      </c>
      <c r="C25" s="24"/>
      <c r="D25" s="228">
        <v>0</v>
      </c>
      <c r="E25" s="30"/>
      <c r="F25" s="230">
        <v>0</v>
      </c>
      <c r="G25" s="25">
        <f t="shared" si="0"/>
        <v>0</v>
      </c>
      <c r="H25" s="230">
        <v>0</v>
      </c>
      <c r="I25" s="26">
        <f t="shared" si="1"/>
        <v>0</v>
      </c>
      <c r="J25" s="27"/>
      <c r="K25" s="26"/>
      <c r="L25" s="146"/>
      <c r="N25" s="238"/>
      <c r="O25" s="30"/>
      <c r="P25" s="238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2:33" s="29" customFormat="1" x14ac:dyDescent="0.25">
      <c r="B26" s="147" t="s">
        <v>82</v>
      </c>
      <c r="C26" s="24"/>
      <c r="D26" s="228">
        <v>0</v>
      </c>
      <c r="E26" s="30"/>
      <c r="F26" s="230">
        <v>0</v>
      </c>
      <c r="G26" s="25">
        <f t="shared" si="0"/>
        <v>0</v>
      </c>
      <c r="H26" s="230">
        <v>0</v>
      </c>
      <c r="I26" s="26">
        <f t="shared" si="1"/>
        <v>0</v>
      </c>
      <c r="J26" s="27"/>
      <c r="K26" s="26"/>
      <c r="L26" s="146"/>
      <c r="N26" s="238"/>
      <c r="O26" s="30"/>
      <c r="P26" s="238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2:33" s="29" customFormat="1" x14ac:dyDescent="0.25">
      <c r="B27" s="147" t="s">
        <v>83</v>
      </c>
      <c r="C27" s="24"/>
      <c r="D27" s="228">
        <v>0</v>
      </c>
      <c r="E27" s="30"/>
      <c r="F27" s="230">
        <v>0</v>
      </c>
      <c r="G27" s="25">
        <f t="shared" si="0"/>
        <v>0</v>
      </c>
      <c r="H27" s="230">
        <v>0</v>
      </c>
      <c r="I27" s="26">
        <f t="shared" si="1"/>
        <v>0</v>
      </c>
      <c r="J27" s="27"/>
      <c r="K27" s="26"/>
      <c r="L27" s="146"/>
      <c r="N27" s="238"/>
      <c r="O27" s="30"/>
      <c r="P27" s="238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2:33" s="29" customFormat="1" x14ac:dyDescent="0.25">
      <c r="B28" s="147" t="s">
        <v>84</v>
      </c>
      <c r="C28" s="24"/>
      <c r="D28" s="228">
        <v>0</v>
      </c>
      <c r="E28" s="30"/>
      <c r="F28" s="230">
        <v>0</v>
      </c>
      <c r="G28" s="25">
        <f t="shared" si="0"/>
        <v>0</v>
      </c>
      <c r="H28" s="230">
        <v>0</v>
      </c>
      <c r="I28" s="26">
        <f t="shared" si="1"/>
        <v>0</v>
      </c>
      <c r="J28" s="27"/>
      <c r="K28" s="26"/>
      <c r="L28" s="146"/>
      <c r="N28" s="238"/>
      <c r="O28" s="30"/>
      <c r="P28" s="238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2:33" s="29" customFormat="1" x14ac:dyDescent="0.25">
      <c r="B29" s="261" t="s">
        <v>85</v>
      </c>
      <c r="C29" s="24"/>
      <c r="D29" s="228">
        <v>0</v>
      </c>
      <c r="E29" s="30"/>
      <c r="F29" s="230">
        <v>0</v>
      </c>
      <c r="G29" s="25">
        <f t="shared" si="0"/>
        <v>0</v>
      </c>
      <c r="H29" s="230">
        <v>0</v>
      </c>
      <c r="I29" s="26">
        <f t="shared" si="1"/>
        <v>0</v>
      </c>
      <c r="J29" s="27"/>
      <c r="K29" s="26"/>
      <c r="L29" s="146"/>
      <c r="N29" s="238"/>
      <c r="O29" s="30"/>
      <c r="P29" s="238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2:33" x14ac:dyDescent="0.25">
      <c r="B30" s="142"/>
      <c r="C30" s="21"/>
      <c r="D30" s="21"/>
      <c r="E30" s="21"/>
      <c r="F30" s="21"/>
      <c r="G30" s="21"/>
      <c r="H30" s="21"/>
      <c r="I30" s="21"/>
      <c r="J30" s="21"/>
      <c r="K30" s="21"/>
      <c r="L30" s="14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2:33" x14ac:dyDescent="0.25">
      <c r="B31" s="138">
        <v>3</v>
      </c>
      <c r="C31" s="17" t="s">
        <v>66</v>
      </c>
      <c r="D31" s="17"/>
      <c r="E31" s="149"/>
      <c r="F31" s="149">
        <f>SUM(F20:F30)</f>
        <v>0</v>
      </c>
      <c r="G31" s="149">
        <f>SUM(G20:G30)</f>
        <v>0</v>
      </c>
      <c r="H31" s="149">
        <f>SUM(H20:H30)</f>
        <v>0</v>
      </c>
      <c r="I31" s="149"/>
      <c r="J31" s="17"/>
      <c r="K31" s="17"/>
      <c r="L31" s="137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2:33" x14ac:dyDescent="0.25">
      <c r="B32" s="138">
        <v>4</v>
      </c>
      <c r="C32" s="17" t="s">
        <v>67</v>
      </c>
      <c r="D32" s="17"/>
      <c r="E32" s="17"/>
      <c r="F32" s="17"/>
      <c r="G32" s="17"/>
      <c r="H32" s="17"/>
      <c r="I32" s="149">
        <f>SUM(I20:I30)</f>
        <v>0</v>
      </c>
      <c r="J32" s="17"/>
      <c r="K32" s="149"/>
      <c r="L32" s="150"/>
      <c r="N32" s="33"/>
      <c r="O32" s="30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2:33" x14ac:dyDescent="0.25">
      <c r="B33" s="138"/>
      <c r="C33" s="17"/>
      <c r="D33" s="17"/>
      <c r="E33" s="17"/>
      <c r="F33" s="17"/>
      <c r="G33" s="17"/>
      <c r="H33" s="17"/>
      <c r="I33" s="149"/>
      <c r="J33" s="17"/>
      <c r="K33" s="149"/>
      <c r="L33" s="150"/>
      <c r="N33" s="33"/>
      <c r="O33" s="30"/>
      <c r="P33" s="33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2:33" ht="15.75" customHeight="1" x14ac:dyDescent="0.25">
      <c r="B34" s="151" t="s">
        <v>69</v>
      </c>
      <c r="C34" s="269" t="s">
        <v>194</v>
      </c>
      <c r="D34" s="30"/>
      <c r="E34" s="30"/>
      <c r="F34" s="30"/>
      <c r="G34" s="30"/>
      <c r="H34" s="17"/>
      <c r="I34" s="17"/>
      <c r="J34" s="152"/>
      <c r="K34" s="17"/>
      <c r="L34" s="137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2:33" ht="15.75" customHeight="1" x14ac:dyDescent="0.25">
      <c r="B35" s="151"/>
      <c r="C35" s="272" t="s">
        <v>184</v>
      </c>
      <c r="D35" s="5"/>
      <c r="E35" s="8"/>
      <c r="F35" s="5"/>
      <c r="G35" s="62"/>
      <c r="H35" s="17"/>
      <c r="I35" s="17"/>
      <c r="J35" s="152"/>
      <c r="K35" s="17"/>
      <c r="L35" s="13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2:33" ht="15.75" customHeight="1" thickBot="1" x14ac:dyDescent="0.3">
      <c r="B36" s="153" t="s">
        <v>70</v>
      </c>
      <c r="C36" s="154" t="s">
        <v>71</v>
      </c>
      <c r="D36" s="154"/>
      <c r="E36" s="154"/>
      <c r="F36" s="154"/>
      <c r="G36" s="154"/>
      <c r="H36" s="154"/>
      <c r="I36" s="154"/>
      <c r="J36" s="154"/>
      <c r="K36" s="154"/>
      <c r="L36" s="155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2:33" ht="15.75" customHeight="1" thickBot="1" x14ac:dyDescent="0.3"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2:33" s="13" customFormat="1" ht="18.75" x14ac:dyDescent="0.3">
      <c r="B38" s="156" t="s">
        <v>152</v>
      </c>
      <c r="C38" s="157"/>
      <c r="D38" s="157"/>
      <c r="E38" s="157"/>
      <c r="F38" s="248">
        <f>VLOOKUP(D40,'List of ROE by TO'!$B$8:$E$29,4,FALSE)</f>
        <v>0.1082</v>
      </c>
      <c r="G38" s="157"/>
      <c r="H38" s="157"/>
      <c r="I38" s="157"/>
      <c r="J38" s="157"/>
      <c r="K38" s="157"/>
      <c r="L38" s="158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</row>
    <row r="39" spans="2:33" x14ac:dyDescent="0.25">
      <c r="B39" s="159" t="s">
        <v>17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1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2:33" ht="18.75" x14ac:dyDescent="0.3">
      <c r="B40" s="159"/>
      <c r="C40" s="162" t="s">
        <v>18</v>
      </c>
      <c r="D40" s="219" t="str">
        <f>D7</f>
        <v>CMMPA</v>
      </c>
      <c r="E40" s="160"/>
      <c r="F40" s="160"/>
      <c r="G40" s="160"/>
      <c r="H40" s="160"/>
      <c r="I40" s="160"/>
      <c r="J40" s="160"/>
      <c r="K40" s="160"/>
      <c r="L40" s="161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2:33" x14ac:dyDescent="0.25">
      <c r="B41" s="159"/>
      <c r="C41" s="162" t="s">
        <v>19</v>
      </c>
      <c r="D41" s="163">
        <v>2016</v>
      </c>
      <c r="E41" s="160"/>
      <c r="F41" s="160"/>
      <c r="G41" s="160"/>
      <c r="H41" s="160"/>
      <c r="I41" s="160"/>
      <c r="J41" s="160"/>
      <c r="K41" s="160"/>
      <c r="L41" s="161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2:33" x14ac:dyDescent="0.25">
      <c r="B42" s="138" t="s">
        <v>20</v>
      </c>
      <c r="C42" s="18" t="s">
        <v>21</v>
      </c>
      <c r="D42" s="18" t="s">
        <v>22</v>
      </c>
      <c r="E42" s="18" t="s">
        <v>23</v>
      </c>
      <c r="F42" s="18" t="s">
        <v>24</v>
      </c>
      <c r="G42" s="18" t="s">
        <v>25</v>
      </c>
      <c r="H42" s="18" t="s">
        <v>26</v>
      </c>
      <c r="I42" s="18" t="s">
        <v>27</v>
      </c>
      <c r="J42" s="18" t="s">
        <v>28</v>
      </c>
      <c r="K42" s="18" t="s">
        <v>29</v>
      </c>
      <c r="L42" s="139" t="s">
        <v>30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2:33" x14ac:dyDescent="0.25">
      <c r="B43" s="140"/>
      <c r="C43" s="15"/>
      <c r="D43" s="15"/>
      <c r="E43" s="15"/>
      <c r="F43" s="15"/>
      <c r="G43" s="16" t="s">
        <v>31</v>
      </c>
      <c r="H43" s="15"/>
      <c r="I43" s="15"/>
      <c r="J43" s="15"/>
      <c r="K43" s="15"/>
      <c r="L43" s="14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2:33" x14ac:dyDescent="0.25">
      <c r="B44" s="136"/>
      <c r="C44" s="17"/>
      <c r="D44" s="17"/>
      <c r="E44" s="17"/>
      <c r="F44" s="18" t="s">
        <v>32</v>
      </c>
      <c r="G44" s="18" t="s">
        <v>33</v>
      </c>
      <c r="H44" s="18" t="s">
        <v>31</v>
      </c>
      <c r="I44" s="18" t="s">
        <v>34</v>
      </c>
      <c r="J44" s="18"/>
      <c r="K44" s="18"/>
      <c r="L44" s="137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2:33" x14ac:dyDescent="0.25">
      <c r="B45" s="136"/>
      <c r="C45" s="17"/>
      <c r="D45" s="18" t="s">
        <v>36</v>
      </c>
      <c r="E45" s="18" t="s">
        <v>31</v>
      </c>
      <c r="F45" s="18" t="s">
        <v>37</v>
      </c>
      <c r="G45" s="18" t="s">
        <v>38</v>
      </c>
      <c r="H45" s="18" t="s">
        <v>37</v>
      </c>
      <c r="I45" s="18" t="s">
        <v>39</v>
      </c>
      <c r="J45" s="18"/>
      <c r="K45" s="18"/>
      <c r="L45" s="139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2:33" x14ac:dyDescent="0.25">
      <c r="B46" s="138" t="s">
        <v>41</v>
      </c>
      <c r="C46" s="18" t="s">
        <v>42</v>
      </c>
      <c r="D46" s="18" t="s">
        <v>42</v>
      </c>
      <c r="E46" s="18" t="s">
        <v>33</v>
      </c>
      <c r="F46" s="18" t="s">
        <v>3</v>
      </c>
      <c r="G46" s="18" t="s">
        <v>43</v>
      </c>
      <c r="H46" s="18" t="s">
        <v>3</v>
      </c>
      <c r="I46" s="18" t="s">
        <v>44</v>
      </c>
      <c r="J46" s="18"/>
      <c r="K46" s="18"/>
      <c r="L46" s="139"/>
      <c r="N46" s="316"/>
      <c r="O46" s="30"/>
      <c r="P46" s="316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2:33" ht="17.25" customHeight="1" x14ac:dyDescent="0.25">
      <c r="B47" s="142" t="s">
        <v>46</v>
      </c>
      <c r="C47" s="19" t="s">
        <v>47</v>
      </c>
      <c r="D47" s="19" t="s">
        <v>48</v>
      </c>
      <c r="E47" s="268" t="s">
        <v>185</v>
      </c>
      <c r="F47" s="19" t="s">
        <v>49</v>
      </c>
      <c r="G47" s="19" t="s">
        <v>50</v>
      </c>
      <c r="H47" s="19" t="s">
        <v>49</v>
      </c>
      <c r="I47" s="19" t="s">
        <v>51</v>
      </c>
      <c r="J47" s="19"/>
      <c r="K47" s="19"/>
      <c r="L47" s="143"/>
      <c r="N47" s="316"/>
      <c r="O47" s="30"/>
      <c r="P47" s="316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2:33" ht="15" customHeight="1" x14ac:dyDescent="0.25">
      <c r="B48" s="136"/>
      <c r="C48" s="17"/>
      <c r="D48" s="17"/>
      <c r="E48" s="17"/>
      <c r="F48" s="20" t="s">
        <v>32</v>
      </c>
      <c r="G48" s="20" t="s">
        <v>52</v>
      </c>
      <c r="H48" s="20" t="s">
        <v>31</v>
      </c>
      <c r="I48" s="17"/>
      <c r="J48" s="17"/>
      <c r="K48" s="17"/>
      <c r="L48" s="137"/>
      <c r="N48" s="316"/>
      <c r="O48" s="316"/>
      <c r="P48" s="316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2:33" ht="15" customHeight="1" x14ac:dyDescent="0.25">
      <c r="B49" s="136"/>
      <c r="C49" s="17"/>
      <c r="D49" s="17"/>
      <c r="E49" s="17"/>
      <c r="F49" s="20" t="s">
        <v>33</v>
      </c>
      <c r="G49" s="20" t="s">
        <v>53</v>
      </c>
      <c r="H49" s="20" t="s">
        <v>33</v>
      </c>
      <c r="I49" s="17"/>
      <c r="J49" s="20"/>
      <c r="K49" s="20"/>
      <c r="L49" s="137"/>
      <c r="N49" s="316"/>
      <c r="O49" s="316"/>
      <c r="P49" s="316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2:33" ht="17.25" x14ac:dyDescent="0.25">
      <c r="B50" s="144"/>
      <c r="C50" s="21"/>
      <c r="D50" s="21"/>
      <c r="E50" s="21"/>
      <c r="F50" s="22" t="s">
        <v>55</v>
      </c>
      <c r="G50" s="23" t="s">
        <v>56</v>
      </c>
      <c r="H50" s="22" t="s">
        <v>55</v>
      </c>
      <c r="I50" s="23" t="s">
        <v>57</v>
      </c>
      <c r="J50" s="23"/>
      <c r="K50" s="23"/>
      <c r="L50" s="143"/>
      <c r="N50" s="316"/>
      <c r="O50" s="316"/>
      <c r="P50" s="31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2:33" ht="9.75" customHeight="1" x14ac:dyDescent="0.25">
      <c r="B51" s="140"/>
      <c r="C51" s="15"/>
      <c r="D51" s="15"/>
      <c r="E51" s="15"/>
      <c r="F51" s="15"/>
      <c r="G51" s="15"/>
      <c r="H51" s="15"/>
      <c r="I51" s="15"/>
      <c r="J51" s="15"/>
      <c r="K51" s="15"/>
      <c r="L51" s="141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2:33" ht="32.25" customHeight="1" x14ac:dyDescent="0.25">
      <c r="B52" s="145">
        <v>1</v>
      </c>
      <c r="C52" s="317" t="s">
        <v>61</v>
      </c>
      <c r="D52" s="317"/>
      <c r="E52" s="33">
        <f>$E$18</f>
        <v>0</v>
      </c>
      <c r="F52" s="17"/>
      <c r="G52" s="17"/>
      <c r="H52" s="17"/>
      <c r="I52" s="17"/>
      <c r="J52" s="17"/>
      <c r="K52" s="17"/>
      <c r="L52" s="137"/>
      <c r="N52" s="30"/>
      <c r="O52" s="237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2:33" ht="13.5" customHeight="1" x14ac:dyDescent="0.25">
      <c r="B53" s="138"/>
      <c r="C53" s="17"/>
      <c r="D53" s="17"/>
      <c r="E53" s="17"/>
      <c r="F53" s="17"/>
      <c r="G53" s="17"/>
      <c r="H53" s="17"/>
      <c r="I53" s="17"/>
      <c r="J53" s="17"/>
      <c r="K53" s="17"/>
      <c r="L53" s="137"/>
      <c r="N53" s="237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2:33" x14ac:dyDescent="0.25">
      <c r="B54" s="138" t="s">
        <v>62</v>
      </c>
      <c r="C54" s="127" t="str">
        <f>C20</f>
        <v>project 1</v>
      </c>
      <c r="D54" s="231">
        <f>D20</f>
        <v>0</v>
      </c>
      <c r="E54" s="25"/>
      <c r="F54" s="230">
        <v>0</v>
      </c>
      <c r="G54" s="25">
        <f t="shared" ref="G54:G63" si="2">IF(F54=0,0,ROUND($E$52*(F54/$F$65),0))</f>
        <v>0</v>
      </c>
      <c r="H54" s="230">
        <v>0</v>
      </c>
      <c r="I54" s="26">
        <f>ROUND(+H54-G54,0)</f>
        <v>0</v>
      </c>
      <c r="J54" s="27"/>
      <c r="K54" s="26"/>
      <c r="L54" s="146"/>
      <c r="N54" s="238"/>
      <c r="O54" s="30"/>
      <c r="P54" s="238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2:33" x14ac:dyDescent="0.25">
      <c r="B55" s="138" t="s">
        <v>63</v>
      </c>
      <c r="C55" s="127" t="str">
        <f t="shared" ref="C55:C57" si="3">C21</f>
        <v>project 2</v>
      </c>
      <c r="D55" s="231">
        <f t="shared" ref="D55:D63" si="4">D21</f>
        <v>0</v>
      </c>
      <c r="E55" s="25"/>
      <c r="F55" s="230">
        <v>0</v>
      </c>
      <c r="G55" s="25">
        <f t="shared" si="2"/>
        <v>0</v>
      </c>
      <c r="H55" s="230">
        <v>0</v>
      </c>
      <c r="I55" s="26">
        <f t="shared" ref="I55:I63" si="5">ROUND(+H55-G55,0)</f>
        <v>0</v>
      </c>
      <c r="J55" s="27"/>
      <c r="K55" s="26"/>
      <c r="L55" s="146"/>
      <c r="N55" s="238"/>
      <c r="O55" s="30"/>
      <c r="P55" s="238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2:33" x14ac:dyDescent="0.25">
      <c r="B56" s="138" t="s">
        <v>64</v>
      </c>
      <c r="C56" s="127" t="str">
        <f t="shared" si="3"/>
        <v>project 3</v>
      </c>
      <c r="D56" s="232">
        <f t="shared" si="4"/>
        <v>0</v>
      </c>
      <c r="E56" s="25"/>
      <c r="F56" s="230">
        <v>0</v>
      </c>
      <c r="G56" s="25">
        <f t="shared" si="2"/>
        <v>0</v>
      </c>
      <c r="H56" s="230">
        <v>0</v>
      </c>
      <c r="I56" s="26">
        <f t="shared" si="5"/>
        <v>0</v>
      </c>
      <c r="J56" s="27"/>
      <c r="K56" s="26"/>
      <c r="L56" s="146"/>
      <c r="N56" s="238"/>
      <c r="O56" s="30"/>
      <c r="P56" s="238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2:33" x14ac:dyDescent="0.25">
      <c r="B57" s="138" t="s">
        <v>65</v>
      </c>
      <c r="C57" s="127" t="str">
        <f t="shared" si="3"/>
        <v>project 4</v>
      </c>
      <c r="D57" s="231">
        <f t="shared" si="4"/>
        <v>0</v>
      </c>
      <c r="E57" s="25"/>
      <c r="F57" s="230">
        <v>0</v>
      </c>
      <c r="G57" s="25">
        <f t="shared" si="2"/>
        <v>0</v>
      </c>
      <c r="H57" s="230">
        <v>0</v>
      </c>
      <c r="I57" s="26">
        <f t="shared" si="5"/>
        <v>0</v>
      </c>
      <c r="J57" s="27"/>
      <c r="K57" s="26"/>
      <c r="L57" s="146"/>
      <c r="N57" s="238"/>
      <c r="O57" s="30"/>
      <c r="P57" s="238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2:33" s="29" customFormat="1" x14ac:dyDescent="0.25">
      <c r="B58" s="147" t="s">
        <v>80</v>
      </c>
      <c r="C58" s="127"/>
      <c r="D58" s="231">
        <f t="shared" si="4"/>
        <v>0</v>
      </c>
      <c r="E58" s="28"/>
      <c r="F58" s="230">
        <v>0</v>
      </c>
      <c r="G58" s="25">
        <f t="shared" si="2"/>
        <v>0</v>
      </c>
      <c r="H58" s="230">
        <v>0</v>
      </c>
      <c r="I58" s="26">
        <f t="shared" si="5"/>
        <v>0</v>
      </c>
      <c r="J58" s="27"/>
      <c r="K58" s="26"/>
      <c r="L58" s="146"/>
      <c r="N58" s="238"/>
      <c r="O58" s="30"/>
      <c r="P58" s="238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2:33" s="29" customFormat="1" x14ac:dyDescent="0.25">
      <c r="B59" s="147" t="s">
        <v>81</v>
      </c>
      <c r="C59" s="127"/>
      <c r="D59" s="231">
        <f t="shared" si="4"/>
        <v>0</v>
      </c>
      <c r="E59" s="30"/>
      <c r="F59" s="230">
        <v>0</v>
      </c>
      <c r="G59" s="25">
        <f t="shared" si="2"/>
        <v>0</v>
      </c>
      <c r="H59" s="230">
        <v>0</v>
      </c>
      <c r="I59" s="26">
        <f t="shared" si="5"/>
        <v>0</v>
      </c>
      <c r="J59" s="27"/>
      <c r="K59" s="26"/>
      <c r="L59" s="146"/>
      <c r="N59" s="238"/>
      <c r="O59" s="30"/>
      <c r="P59" s="238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2:33" s="29" customFormat="1" x14ac:dyDescent="0.25">
      <c r="B60" s="147" t="s">
        <v>82</v>
      </c>
      <c r="C60" s="127"/>
      <c r="D60" s="231">
        <f t="shared" si="4"/>
        <v>0</v>
      </c>
      <c r="E60" s="30"/>
      <c r="F60" s="230">
        <v>0</v>
      </c>
      <c r="G60" s="25">
        <f t="shared" si="2"/>
        <v>0</v>
      </c>
      <c r="H60" s="230">
        <v>0</v>
      </c>
      <c r="I60" s="26">
        <f t="shared" si="5"/>
        <v>0</v>
      </c>
      <c r="J60" s="27"/>
      <c r="K60" s="26"/>
      <c r="L60" s="146"/>
      <c r="N60" s="238"/>
      <c r="O60" s="30"/>
      <c r="P60" s="238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2:33" s="29" customFormat="1" x14ac:dyDescent="0.25">
      <c r="B61" s="147" t="s">
        <v>83</v>
      </c>
      <c r="C61" s="127"/>
      <c r="D61" s="231">
        <f t="shared" si="4"/>
        <v>0</v>
      </c>
      <c r="E61" s="30"/>
      <c r="F61" s="230">
        <v>0</v>
      </c>
      <c r="G61" s="25">
        <f t="shared" si="2"/>
        <v>0</v>
      </c>
      <c r="H61" s="230">
        <v>0</v>
      </c>
      <c r="I61" s="26">
        <f t="shared" si="5"/>
        <v>0</v>
      </c>
      <c r="J61" s="27"/>
      <c r="K61" s="26"/>
      <c r="L61" s="146"/>
      <c r="N61" s="238"/>
      <c r="O61" s="30"/>
      <c r="P61" s="238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2:33" s="29" customFormat="1" x14ac:dyDescent="0.25">
      <c r="B62" s="147" t="s">
        <v>84</v>
      </c>
      <c r="C62" s="127"/>
      <c r="D62" s="231">
        <f t="shared" si="4"/>
        <v>0</v>
      </c>
      <c r="E62" s="30"/>
      <c r="F62" s="230">
        <v>0</v>
      </c>
      <c r="G62" s="25">
        <f t="shared" si="2"/>
        <v>0</v>
      </c>
      <c r="H62" s="230">
        <v>0</v>
      </c>
      <c r="I62" s="26">
        <f t="shared" si="5"/>
        <v>0</v>
      </c>
      <c r="J62" s="27"/>
      <c r="K62" s="26"/>
      <c r="L62" s="146"/>
      <c r="N62" s="238"/>
      <c r="O62" s="30"/>
      <c r="P62" s="238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2:33" s="29" customFormat="1" x14ac:dyDescent="0.25">
      <c r="B63" s="261" t="s">
        <v>85</v>
      </c>
      <c r="C63" s="24"/>
      <c r="D63" s="231">
        <f t="shared" si="4"/>
        <v>0</v>
      </c>
      <c r="E63" s="30"/>
      <c r="F63" s="230">
        <v>0</v>
      </c>
      <c r="G63" s="25">
        <f t="shared" si="2"/>
        <v>0</v>
      </c>
      <c r="H63" s="230">
        <v>0</v>
      </c>
      <c r="I63" s="26">
        <f t="shared" si="5"/>
        <v>0</v>
      </c>
      <c r="J63" s="27"/>
      <c r="K63" s="26"/>
      <c r="L63" s="146"/>
      <c r="N63" s="238"/>
      <c r="O63" s="30"/>
      <c r="P63" s="238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2:33" x14ac:dyDescent="0.25">
      <c r="B64" s="142"/>
      <c r="C64" s="21"/>
      <c r="D64" s="21"/>
      <c r="E64" s="21"/>
      <c r="F64" s="21"/>
      <c r="G64" s="21"/>
      <c r="H64" s="21"/>
      <c r="I64" s="21"/>
      <c r="J64" s="21"/>
      <c r="K64" s="21"/>
      <c r="L64" s="148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x14ac:dyDescent="0.25">
      <c r="B65" s="138">
        <v>3</v>
      </c>
      <c r="C65" s="17" t="s">
        <v>66</v>
      </c>
      <c r="D65" s="17"/>
      <c r="E65" s="149"/>
      <c r="F65" s="149">
        <f>SUM(F54:F64)</f>
        <v>0</v>
      </c>
      <c r="G65" s="149">
        <f>SUM(G54:G64)</f>
        <v>0</v>
      </c>
      <c r="H65" s="149">
        <f>SUM(H54:H64)</f>
        <v>0</v>
      </c>
      <c r="I65" s="149"/>
      <c r="J65" s="17"/>
      <c r="K65" s="17"/>
      <c r="L65" s="137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ht="15.75" thickBot="1" x14ac:dyDescent="0.3">
      <c r="B66" s="164">
        <v>4</v>
      </c>
      <c r="C66" s="154" t="s">
        <v>67</v>
      </c>
      <c r="D66" s="154"/>
      <c r="E66" s="154"/>
      <c r="F66" s="154"/>
      <c r="G66" s="154"/>
      <c r="H66" s="154"/>
      <c r="I66" s="165">
        <f>SUM(I54:I64)</f>
        <v>0</v>
      </c>
      <c r="J66" s="154"/>
      <c r="K66" s="165"/>
      <c r="L66" s="166"/>
      <c r="N66" s="33"/>
      <c r="O66" s="30"/>
      <c r="P66" s="33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ht="15.75" thickBot="1" x14ac:dyDescent="0.3"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ht="18.75" x14ac:dyDescent="0.3">
      <c r="A68" s="13"/>
      <c r="B68" s="169" t="s">
        <v>115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M68" s="13"/>
      <c r="N68" s="236"/>
      <c r="O68" s="236"/>
      <c r="P68" s="236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x14ac:dyDescent="0.25">
      <c r="B69" s="172" t="s">
        <v>17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4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ht="18.75" x14ac:dyDescent="0.3">
      <c r="B70" s="172"/>
      <c r="C70" s="175" t="s">
        <v>18</v>
      </c>
      <c r="D70" s="220" t="str">
        <f>D7</f>
        <v>CMMPA</v>
      </c>
      <c r="E70" s="173"/>
      <c r="F70" s="173"/>
      <c r="G70" s="173"/>
      <c r="H70" s="173"/>
      <c r="I70" s="173"/>
      <c r="J70" s="173"/>
      <c r="K70" s="173"/>
      <c r="L70" s="174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x14ac:dyDescent="0.25">
      <c r="B71" s="172"/>
      <c r="C71" s="175" t="s">
        <v>19</v>
      </c>
      <c r="D71" s="176">
        <v>2016</v>
      </c>
      <c r="E71" s="173"/>
      <c r="F71" s="173"/>
      <c r="G71" s="173"/>
      <c r="H71" s="173"/>
      <c r="I71" s="173"/>
      <c r="J71" s="173"/>
      <c r="K71" s="173"/>
      <c r="L71" s="174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x14ac:dyDescent="0.25">
      <c r="B72" s="138" t="s">
        <v>20</v>
      </c>
      <c r="C72" s="18" t="s">
        <v>21</v>
      </c>
      <c r="D72" s="18" t="s">
        <v>22</v>
      </c>
      <c r="E72" s="18" t="s">
        <v>23</v>
      </c>
      <c r="F72" s="18" t="s">
        <v>24</v>
      </c>
      <c r="G72" s="18" t="s">
        <v>25</v>
      </c>
      <c r="H72" s="18" t="s">
        <v>26</v>
      </c>
      <c r="I72" s="18" t="s">
        <v>27</v>
      </c>
      <c r="J72" s="18" t="s">
        <v>28</v>
      </c>
      <c r="K72" s="18" t="s">
        <v>29</v>
      </c>
      <c r="L72" s="139" t="s">
        <v>30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x14ac:dyDescent="0.25">
      <c r="B73" s="140"/>
      <c r="C73" s="15"/>
      <c r="D73" s="15"/>
      <c r="E73" s="15"/>
      <c r="F73" s="15"/>
      <c r="G73" s="16" t="s">
        <v>31</v>
      </c>
      <c r="H73" s="15"/>
      <c r="I73" s="15"/>
      <c r="J73" s="15"/>
      <c r="K73" s="15"/>
      <c r="L73" s="141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x14ac:dyDescent="0.25">
      <c r="B74" s="136"/>
      <c r="C74" s="17"/>
      <c r="D74" s="17"/>
      <c r="E74" s="17"/>
      <c r="F74" s="18" t="s">
        <v>32</v>
      </c>
      <c r="G74" s="18" t="s">
        <v>33</v>
      </c>
      <c r="H74" s="18" t="s">
        <v>31</v>
      </c>
      <c r="I74" s="18" t="s">
        <v>34</v>
      </c>
      <c r="J74" s="18" t="s">
        <v>35</v>
      </c>
      <c r="K74" s="18" t="s">
        <v>34</v>
      </c>
      <c r="L74" s="137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x14ac:dyDescent="0.25">
      <c r="B75" s="136"/>
      <c r="C75" s="17"/>
      <c r="D75" s="18" t="s">
        <v>36</v>
      </c>
      <c r="E75" s="18" t="s">
        <v>31</v>
      </c>
      <c r="F75" s="18" t="s">
        <v>37</v>
      </c>
      <c r="G75" s="18" t="s">
        <v>38</v>
      </c>
      <c r="H75" s="18" t="s">
        <v>37</v>
      </c>
      <c r="I75" s="18" t="s">
        <v>39</v>
      </c>
      <c r="J75" s="18" t="s">
        <v>40</v>
      </c>
      <c r="K75" s="18" t="s">
        <v>39</v>
      </c>
      <c r="L75" s="139" t="s">
        <v>16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x14ac:dyDescent="0.25">
      <c r="B76" s="138" t="s">
        <v>41</v>
      </c>
      <c r="C76" s="18" t="s">
        <v>42</v>
      </c>
      <c r="D76" s="18" t="s">
        <v>42</v>
      </c>
      <c r="E76" s="18" t="s">
        <v>33</v>
      </c>
      <c r="F76" s="18" t="s">
        <v>3</v>
      </c>
      <c r="G76" s="18" t="s">
        <v>43</v>
      </c>
      <c r="H76" s="18" t="s">
        <v>3</v>
      </c>
      <c r="I76" s="18" t="s">
        <v>44</v>
      </c>
      <c r="J76" s="18" t="s">
        <v>45</v>
      </c>
      <c r="K76" s="18" t="s">
        <v>40</v>
      </c>
      <c r="L76" s="139" t="s">
        <v>34</v>
      </c>
      <c r="N76" s="316"/>
      <c r="O76" s="30"/>
      <c r="P76" s="316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ht="17.25" x14ac:dyDescent="0.25">
      <c r="B77" s="142" t="s">
        <v>46</v>
      </c>
      <c r="C77" s="19" t="s">
        <v>47</v>
      </c>
      <c r="D77" s="19" t="s">
        <v>48</v>
      </c>
      <c r="E77" s="268" t="s">
        <v>186</v>
      </c>
      <c r="F77" s="19" t="s">
        <v>49</v>
      </c>
      <c r="G77" s="19" t="s">
        <v>50</v>
      </c>
      <c r="H77" s="19" t="s">
        <v>49</v>
      </c>
      <c r="I77" s="19" t="s">
        <v>51</v>
      </c>
      <c r="J77" s="19" t="s">
        <v>51</v>
      </c>
      <c r="K77" s="19" t="s">
        <v>51</v>
      </c>
      <c r="L77" s="143" t="s">
        <v>39</v>
      </c>
      <c r="N77" s="316"/>
      <c r="O77" s="30"/>
      <c r="P77" s="316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x14ac:dyDescent="0.25">
      <c r="B78" s="136"/>
      <c r="C78" s="17"/>
      <c r="D78" s="17"/>
      <c r="E78" s="17"/>
      <c r="F78" s="20" t="s">
        <v>32</v>
      </c>
      <c r="G78" s="20" t="s">
        <v>52</v>
      </c>
      <c r="H78" s="20" t="s">
        <v>31</v>
      </c>
      <c r="I78" s="17"/>
      <c r="J78" s="17"/>
      <c r="K78" s="17"/>
      <c r="L78" s="137"/>
      <c r="N78" s="316"/>
      <c r="O78" s="316"/>
      <c r="P78" s="316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x14ac:dyDescent="0.25">
      <c r="B79" s="136"/>
      <c r="C79" s="17"/>
      <c r="D79" s="17"/>
      <c r="E79" s="17"/>
      <c r="F79" s="20" t="s">
        <v>33</v>
      </c>
      <c r="G79" s="20" t="s">
        <v>53</v>
      </c>
      <c r="H79" s="20" t="s">
        <v>33</v>
      </c>
      <c r="I79" s="17"/>
      <c r="J79" s="20"/>
      <c r="K79" s="20" t="s">
        <v>54</v>
      </c>
      <c r="L79" s="137"/>
      <c r="N79" s="316"/>
      <c r="O79" s="316"/>
      <c r="P79" s="316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ht="17.25" x14ac:dyDescent="0.25">
      <c r="B80" s="144"/>
      <c r="C80" s="21"/>
      <c r="D80" s="21"/>
      <c r="E80" s="21"/>
      <c r="F80" s="22" t="s">
        <v>55</v>
      </c>
      <c r="G80" s="23" t="s">
        <v>56</v>
      </c>
      <c r="H80" s="22" t="s">
        <v>55</v>
      </c>
      <c r="I80" s="23" t="s">
        <v>57</v>
      </c>
      <c r="J80" s="23" t="s">
        <v>58</v>
      </c>
      <c r="K80" s="23" t="s">
        <v>59</v>
      </c>
      <c r="L80" s="143" t="s">
        <v>60</v>
      </c>
      <c r="N80" s="316"/>
      <c r="O80" s="316"/>
      <c r="P80" s="316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x14ac:dyDescent="0.25">
      <c r="B81" s="140"/>
      <c r="C81" s="15"/>
      <c r="D81" s="15"/>
      <c r="E81" s="15"/>
      <c r="F81" s="15"/>
      <c r="G81" s="15"/>
      <c r="H81" s="15"/>
      <c r="I81" s="15"/>
      <c r="J81" s="15"/>
      <c r="K81" s="15"/>
      <c r="L81" s="141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x14ac:dyDescent="0.25">
      <c r="B82" s="145">
        <v>1</v>
      </c>
      <c r="C82" s="317" t="s">
        <v>61</v>
      </c>
      <c r="D82" s="317"/>
      <c r="E82" s="33">
        <f>$E$18</f>
        <v>0</v>
      </c>
      <c r="F82" s="17"/>
      <c r="G82" s="17"/>
      <c r="H82" s="17"/>
      <c r="I82" s="17"/>
      <c r="J82" s="17"/>
      <c r="K82" s="17"/>
      <c r="L82" s="137"/>
      <c r="N82" s="30"/>
      <c r="O82" s="237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x14ac:dyDescent="0.25">
      <c r="B83" s="138"/>
      <c r="C83" s="17"/>
      <c r="D83" s="17"/>
      <c r="E83" s="17"/>
      <c r="F83" s="17"/>
      <c r="G83" s="17"/>
      <c r="H83" s="17"/>
      <c r="I83" s="17"/>
      <c r="J83" s="17"/>
      <c r="K83" s="17"/>
      <c r="L83" s="137"/>
      <c r="N83" s="237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1:33" x14ac:dyDescent="0.25">
      <c r="B84" s="138" t="s">
        <v>62</v>
      </c>
      <c r="C84" s="127" t="s">
        <v>72</v>
      </c>
      <c r="D84" s="231">
        <f t="shared" ref="D84:D93" si="6">D20</f>
        <v>0</v>
      </c>
      <c r="E84" s="25"/>
      <c r="F84" s="28">
        <f>ROUND((F20*'2016 TU'!$F$29)+(F54*'2016 TU'!$F$33),0)</f>
        <v>0</v>
      </c>
      <c r="G84" s="25">
        <f t="shared" ref="G84:G93" si="7">IF(F84=0,0,ROUND($E$82*(F84/$F$95),0))</f>
        <v>0</v>
      </c>
      <c r="H84" s="28">
        <f>ROUND((H20*'2016 TU'!$F$29)+(H54*'2016 TU'!$F$33),0)</f>
        <v>0</v>
      </c>
      <c r="I84" s="26">
        <f>ROUND(+H84-G84,0)</f>
        <v>0</v>
      </c>
      <c r="J84" s="128">
        <f t="shared" ref="J84:J93" si="8">+$J$97</f>
        <v>2.7469999999999999E-3</v>
      </c>
      <c r="K84" s="26">
        <f>ROUND((I84*J84)*24,0)</f>
        <v>0</v>
      </c>
      <c r="L84" s="146">
        <f>ROUND(+I84+K84,0)</f>
        <v>0</v>
      </c>
      <c r="N84" s="238"/>
      <c r="O84" s="30"/>
      <c r="P84" s="238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1:33" x14ac:dyDescent="0.25">
      <c r="B85" s="138" t="s">
        <v>63</v>
      </c>
      <c r="C85" s="127" t="s">
        <v>73</v>
      </c>
      <c r="D85" s="231">
        <f t="shared" si="6"/>
        <v>0</v>
      </c>
      <c r="E85" s="25"/>
      <c r="F85" s="28">
        <f>ROUND((F21*'2016 TU'!$F$29)+(F55*'2016 TU'!$F$33),0)</f>
        <v>0</v>
      </c>
      <c r="G85" s="25">
        <f t="shared" si="7"/>
        <v>0</v>
      </c>
      <c r="H85" s="28">
        <f>ROUND((H21*'2016 TU'!$F$29)+(H55*'2016 TU'!$F$33),0)</f>
        <v>0</v>
      </c>
      <c r="I85" s="26">
        <f t="shared" ref="I85:I93" si="9">ROUND(+H85-G85,0)</f>
        <v>0</v>
      </c>
      <c r="J85" s="128">
        <f t="shared" si="8"/>
        <v>2.7469999999999999E-3</v>
      </c>
      <c r="K85" s="26">
        <f t="shared" ref="K85:K86" si="10">ROUND((I85*J85)*24,0)</f>
        <v>0</v>
      </c>
      <c r="L85" s="146">
        <f t="shared" ref="L85:L93" si="11">ROUND(+I85+K85,0)</f>
        <v>0</v>
      </c>
      <c r="N85" s="238"/>
      <c r="O85" s="30"/>
      <c r="P85" s="238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1:33" x14ac:dyDescent="0.25">
      <c r="B86" s="138" t="s">
        <v>64</v>
      </c>
      <c r="C86" s="127" t="s">
        <v>74</v>
      </c>
      <c r="D86" s="232">
        <f t="shared" si="6"/>
        <v>0</v>
      </c>
      <c r="E86" s="25"/>
      <c r="F86" s="28">
        <f>ROUND((F22*'2016 TU'!$F$29)+(F56*'2016 TU'!$F$33),0)</f>
        <v>0</v>
      </c>
      <c r="G86" s="25">
        <f t="shared" si="7"/>
        <v>0</v>
      </c>
      <c r="H86" s="28">
        <f>ROUND((H22*'2016 TU'!$F$29)+(H56*'2016 TU'!$F$33),0)</f>
        <v>0</v>
      </c>
      <c r="I86" s="26">
        <f t="shared" si="9"/>
        <v>0</v>
      </c>
      <c r="J86" s="128">
        <f t="shared" si="8"/>
        <v>2.7469999999999999E-3</v>
      </c>
      <c r="K86" s="26">
        <f t="shared" si="10"/>
        <v>0</v>
      </c>
      <c r="L86" s="146">
        <f t="shared" si="11"/>
        <v>0</v>
      </c>
      <c r="N86" s="238"/>
      <c r="O86" s="30"/>
      <c r="P86" s="238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33" x14ac:dyDescent="0.25">
      <c r="B87" s="138" t="s">
        <v>65</v>
      </c>
      <c r="C87" s="127" t="s">
        <v>75</v>
      </c>
      <c r="D87" s="231">
        <f t="shared" si="6"/>
        <v>0</v>
      </c>
      <c r="E87" s="25"/>
      <c r="F87" s="28">
        <f>ROUND((F23*'2016 TU'!$F$29)+(F57*'2016 TU'!$F$33),0)</f>
        <v>0</v>
      </c>
      <c r="G87" s="25">
        <f t="shared" si="7"/>
        <v>0</v>
      </c>
      <c r="H87" s="28">
        <f>ROUND((H23*'2016 TU'!$F$29)+(H57*'2016 TU'!$F$33),0)</f>
        <v>0</v>
      </c>
      <c r="I87" s="26">
        <f t="shared" si="9"/>
        <v>0</v>
      </c>
      <c r="J87" s="128">
        <f t="shared" si="8"/>
        <v>2.7469999999999999E-3</v>
      </c>
      <c r="K87" s="26">
        <f>ROUND((I87*J87)*24,0)</f>
        <v>0</v>
      </c>
      <c r="L87" s="146">
        <f t="shared" si="11"/>
        <v>0</v>
      </c>
      <c r="N87" s="238"/>
      <c r="O87" s="30"/>
      <c r="P87" s="238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1:33" x14ac:dyDescent="0.25">
      <c r="A88" s="29"/>
      <c r="B88" s="147" t="s">
        <v>80</v>
      </c>
      <c r="C88" s="24"/>
      <c r="D88" s="231">
        <f t="shared" si="6"/>
        <v>0</v>
      </c>
      <c r="E88" s="28"/>
      <c r="F88" s="28">
        <f>ROUND((F24*'2016 TU'!$F$29)+(F58*'2016 TU'!$F$33),0)</f>
        <v>0</v>
      </c>
      <c r="G88" s="25">
        <f t="shared" si="7"/>
        <v>0</v>
      </c>
      <c r="H88" s="28">
        <f>ROUND((H24*'2016 TU'!$F$29)+(H58*'2016 TU'!$F$33),0)</f>
        <v>0</v>
      </c>
      <c r="I88" s="26">
        <f t="shared" si="9"/>
        <v>0</v>
      </c>
      <c r="J88" s="128">
        <f t="shared" si="8"/>
        <v>2.7469999999999999E-3</v>
      </c>
      <c r="K88" s="26">
        <f t="shared" ref="K88:K93" si="12">ROUND((I88*J88)*24,0)</f>
        <v>0</v>
      </c>
      <c r="L88" s="146">
        <f t="shared" si="11"/>
        <v>0</v>
      </c>
      <c r="M88" s="29"/>
      <c r="N88" s="238"/>
      <c r="O88" s="30"/>
      <c r="P88" s="238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1:33" x14ac:dyDescent="0.25">
      <c r="A89" s="29"/>
      <c r="B89" s="147" t="s">
        <v>81</v>
      </c>
      <c r="C89" s="24"/>
      <c r="D89" s="231">
        <f t="shared" si="6"/>
        <v>0</v>
      </c>
      <c r="E89" s="30"/>
      <c r="F89" s="28">
        <f>ROUND((F25*'2016 TU'!$F$29)+(F59*'2016 TU'!$F$33),0)</f>
        <v>0</v>
      </c>
      <c r="G89" s="25">
        <f t="shared" si="7"/>
        <v>0</v>
      </c>
      <c r="H89" s="28">
        <f>ROUND((H25*'2016 TU'!$F$29)+(H59*'2016 TU'!$F$33),0)</f>
        <v>0</v>
      </c>
      <c r="I89" s="26">
        <f t="shared" si="9"/>
        <v>0</v>
      </c>
      <c r="J89" s="128">
        <f t="shared" si="8"/>
        <v>2.7469999999999999E-3</v>
      </c>
      <c r="K89" s="26">
        <f t="shared" si="12"/>
        <v>0</v>
      </c>
      <c r="L89" s="146">
        <f t="shared" si="11"/>
        <v>0</v>
      </c>
      <c r="M89" s="29"/>
      <c r="N89" s="238"/>
      <c r="O89" s="30"/>
      <c r="P89" s="238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1:33" x14ac:dyDescent="0.25">
      <c r="A90" s="29"/>
      <c r="B90" s="147" t="s">
        <v>82</v>
      </c>
      <c r="C90" s="24"/>
      <c r="D90" s="231">
        <f t="shared" si="6"/>
        <v>0</v>
      </c>
      <c r="E90" s="30"/>
      <c r="F90" s="28">
        <f>ROUND((F26*'2016 TU'!$F$29)+(F60*'2016 TU'!$F$33),0)</f>
        <v>0</v>
      </c>
      <c r="G90" s="25">
        <f t="shared" si="7"/>
        <v>0</v>
      </c>
      <c r="H90" s="28">
        <f>ROUND((H26*'2016 TU'!$F$29)+(H60*'2016 TU'!$F$33),0)</f>
        <v>0</v>
      </c>
      <c r="I90" s="26">
        <f t="shared" si="9"/>
        <v>0</v>
      </c>
      <c r="J90" s="128">
        <f t="shared" si="8"/>
        <v>2.7469999999999999E-3</v>
      </c>
      <c r="K90" s="26">
        <f t="shared" si="12"/>
        <v>0</v>
      </c>
      <c r="L90" s="146">
        <f t="shared" si="11"/>
        <v>0</v>
      </c>
      <c r="M90" s="29"/>
      <c r="N90" s="238"/>
      <c r="O90" s="30"/>
      <c r="P90" s="238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1:33" x14ac:dyDescent="0.25">
      <c r="A91" s="29"/>
      <c r="B91" s="147" t="s">
        <v>83</v>
      </c>
      <c r="C91" s="24"/>
      <c r="D91" s="231">
        <f t="shared" si="6"/>
        <v>0</v>
      </c>
      <c r="E91" s="30"/>
      <c r="F91" s="28">
        <f>ROUND((F27*'2016 TU'!$F$29)+(F61*'2016 TU'!$F$33),0)</f>
        <v>0</v>
      </c>
      <c r="G91" s="25">
        <f t="shared" si="7"/>
        <v>0</v>
      </c>
      <c r="H91" s="28">
        <f>ROUND((H27*'2016 TU'!$F$29)+(H61*'2016 TU'!$F$33),0)</f>
        <v>0</v>
      </c>
      <c r="I91" s="26">
        <f t="shared" si="9"/>
        <v>0</v>
      </c>
      <c r="J91" s="128">
        <f t="shared" si="8"/>
        <v>2.7469999999999999E-3</v>
      </c>
      <c r="K91" s="26">
        <f t="shared" si="12"/>
        <v>0</v>
      </c>
      <c r="L91" s="146">
        <f t="shared" si="11"/>
        <v>0</v>
      </c>
      <c r="M91" s="29"/>
      <c r="N91" s="238"/>
      <c r="O91" s="30"/>
      <c r="P91" s="238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:33" x14ac:dyDescent="0.25">
      <c r="A92" s="29"/>
      <c r="B92" s="147" t="s">
        <v>84</v>
      </c>
      <c r="C92" s="24"/>
      <c r="D92" s="231">
        <f t="shared" si="6"/>
        <v>0</v>
      </c>
      <c r="E92" s="30"/>
      <c r="F92" s="28">
        <f>ROUND((F28*'2016 TU'!$F$29)+(F62*'2016 TU'!$F$33),0)</f>
        <v>0</v>
      </c>
      <c r="G92" s="25">
        <f t="shared" si="7"/>
        <v>0</v>
      </c>
      <c r="H92" s="28">
        <f>ROUND((H28*'2016 TU'!$F$29)+(H62*'2016 TU'!$F$33),0)</f>
        <v>0</v>
      </c>
      <c r="I92" s="26">
        <f t="shared" si="9"/>
        <v>0</v>
      </c>
      <c r="J92" s="128">
        <f t="shared" si="8"/>
        <v>2.7469999999999999E-3</v>
      </c>
      <c r="K92" s="26">
        <f t="shared" si="12"/>
        <v>0</v>
      </c>
      <c r="L92" s="146">
        <f t="shared" si="11"/>
        <v>0</v>
      </c>
      <c r="M92" s="29"/>
      <c r="N92" s="238"/>
      <c r="O92" s="30"/>
      <c r="P92" s="238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3" spans="1:33" x14ac:dyDescent="0.25">
      <c r="A93" s="29"/>
      <c r="B93" s="261" t="s">
        <v>85</v>
      </c>
      <c r="C93" s="24"/>
      <c r="D93" s="231">
        <f t="shared" si="6"/>
        <v>0</v>
      </c>
      <c r="E93" s="30"/>
      <c r="F93" s="28">
        <f>ROUND((F29*'2016 TU'!$F$29)+(F63*'2016 TU'!$F$33),0)</f>
        <v>0</v>
      </c>
      <c r="G93" s="25">
        <f t="shared" si="7"/>
        <v>0</v>
      </c>
      <c r="H93" s="28">
        <f>ROUND((H29*'2016 TU'!$F$29)+(H63*'2016 TU'!$F$33),0)</f>
        <v>0</v>
      </c>
      <c r="I93" s="26">
        <f t="shared" si="9"/>
        <v>0</v>
      </c>
      <c r="J93" s="128">
        <f t="shared" si="8"/>
        <v>2.7469999999999999E-3</v>
      </c>
      <c r="K93" s="26">
        <f t="shared" si="12"/>
        <v>0</v>
      </c>
      <c r="L93" s="146">
        <f t="shared" si="11"/>
        <v>0</v>
      </c>
      <c r="M93" s="29"/>
      <c r="N93" s="238"/>
      <c r="O93" s="30"/>
      <c r="P93" s="238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1:33" x14ac:dyDescent="0.25">
      <c r="B94" s="142"/>
      <c r="C94" s="21"/>
      <c r="D94" s="21"/>
      <c r="E94" s="21"/>
      <c r="F94" s="21"/>
      <c r="G94" s="21"/>
      <c r="H94" s="21"/>
      <c r="I94" s="21"/>
      <c r="J94" s="21"/>
      <c r="K94" s="21"/>
      <c r="L94" s="14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:33" x14ac:dyDescent="0.25">
      <c r="B95" s="138">
        <v>3</v>
      </c>
      <c r="C95" s="17" t="s">
        <v>66</v>
      </c>
      <c r="D95" s="17"/>
      <c r="E95" s="149"/>
      <c r="F95" s="149">
        <f>SUM(F84:F94)</f>
        <v>0</v>
      </c>
      <c r="G95" s="149">
        <f>SUM(G84:G94)</f>
        <v>0</v>
      </c>
      <c r="H95" s="149">
        <f>SUM(H84:H94)</f>
        <v>0</v>
      </c>
      <c r="I95" s="149"/>
      <c r="J95" s="17"/>
      <c r="K95" s="17"/>
      <c r="L95" s="137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</row>
    <row r="96" spans="1:33" ht="15.75" x14ac:dyDescent="0.25">
      <c r="B96" s="138">
        <v>4</v>
      </c>
      <c r="C96" s="17" t="s">
        <v>67</v>
      </c>
      <c r="D96" s="17"/>
      <c r="E96" s="17"/>
      <c r="F96" s="17"/>
      <c r="G96" s="17"/>
      <c r="H96" s="17"/>
      <c r="I96" s="149">
        <f>SUM(I84:I94)</f>
        <v>0</v>
      </c>
      <c r="J96" s="17"/>
      <c r="K96" s="149">
        <f>SUM(K84:K94)</f>
        <v>0</v>
      </c>
      <c r="L96" s="293">
        <f>SUM(L84:L94)</f>
        <v>0</v>
      </c>
      <c r="N96" s="33"/>
      <c r="O96" s="30"/>
      <c r="P96" s="33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</row>
    <row r="97" spans="2:98" ht="15.75" thickBot="1" x14ac:dyDescent="0.3">
      <c r="B97" s="164">
        <v>5</v>
      </c>
      <c r="C97" s="167" t="s">
        <v>68</v>
      </c>
      <c r="D97" s="154"/>
      <c r="E97" s="154"/>
      <c r="F97" s="168"/>
      <c r="G97" s="154"/>
      <c r="H97" s="154"/>
      <c r="I97" s="154"/>
      <c r="J97" s="111">
        <f>IF(I96&gt;0,'2016 TU'!$C$10,'2016 TU'!$C$9)</f>
        <v>2.7469999999999999E-3</v>
      </c>
      <c r="K97" s="154"/>
      <c r="L97" s="155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</row>
    <row r="98" spans="2:98" x14ac:dyDescent="0.25"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2:98" x14ac:dyDescent="0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</row>
    <row r="100" spans="2:98" x14ac:dyDescent="0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</row>
    <row r="101" spans="2:98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</row>
    <row r="102" spans="2:98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</row>
    <row r="103" spans="2:98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</row>
    <row r="104" spans="2:98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</row>
    <row r="105" spans="2:98" x14ac:dyDescent="0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</row>
    <row r="106" spans="2:98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</row>
    <row r="107" spans="2:98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</row>
    <row r="108" spans="2:98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</row>
    <row r="109" spans="2:98" x14ac:dyDescent="0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</row>
    <row r="110" spans="2:98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</row>
    <row r="111" spans="2:98" x14ac:dyDescent="0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</row>
    <row r="112" spans="2:98" x14ac:dyDescent="0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</row>
    <row r="113" spans="2:98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</row>
    <row r="114" spans="2:98" x14ac:dyDescent="0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</row>
    <row r="115" spans="2:98" x14ac:dyDescent="0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</row>
    <row r="116" spans="2:98" x14ac:dyDescent="0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</row>
    <row r="117" spans="2:98" x14ac:dyDescent="0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</row>
    <row r="118" spans="2:98" x14ac:dyDescent="0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</row>
    <row r="119" spans="2:98" x14ac:dyDescent="0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</row>
    <row r="120" spans="2:98" x14ac:dyDescent="0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</row>
    <row r="121" spans="2:98" x14ac:dyDescent="0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</row>
    <row r="122" spans="2:98" x14ac:dyDescent="0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</row>
    <row r="123" spans="2:98" x14ac:dyDescent="0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</row>
    <row r="124" spans="2:98" x14ac:dyDescent="0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</row>
    <row r="125" spans="2:98" x14ac:dyDescent="0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</row>
    <row r="126" spans="2:98" x14ac:dyDescent="0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</row>
    <row r="127" spans="2:98" x14ac:dyDescent="0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</row>
    <row r="128" spans="2:98" x14ac:dyDescent="0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</row>
    <row r="129" spans="2:98" x14ac:dyDescent="0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</row>
    <row r="130" spans="2:98" x14ac:dyDescent="0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</row>
    <row r="131" spans="2:98" x14ac:dyDescent="0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</row>
    <row r="132" spans="2:98" x14ac:dyDescent="0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</row>
    <row r="133" spans="2:98" x14ac:dyDescent="0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</row>
    <row r="134" spans="2:98" x14ac:dyDescent="0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</row>
    <row r="135" spans="2:98" x14ac:dyDescent="0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</row>
    <row r="136" spans="2:98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</row>
    <row r="137" spans="2:98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</row>
    <row r="138" spans="2:98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</row>
    <row r="139" spans="2:98" x14ac:dyDescent="0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</row>
    <row r="140" spans="2:98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</row>
    <row r="141" spans="2:98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</row>
    <row r="142" spans="2:98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</row>
    <row r="143" spans="2:98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</row>
    <row r="144" spans="2:98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</row>
    <row r="145" spans="2:98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</row>
    <row r="146" spans="2:98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</row>
    <row r="147" spans="2:98" x14ac:dyDescent="0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</row>
    <row r="148" spans="2:98" x14ac:dyDescent="0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</row>
    <row r="149" spans="2:98" x14ac:dyDescent="0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</row>
    <row r="150" spans="2:98" x14ac:dyDescent="0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</row>
    <row r="151" spans="2:98" x14ac:dyDescent="0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</row>
    <row r="152" spans="2:98" x14ac:dyDescent="0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</row>
    <row r="153" spans="2:98" x14ac:dyDescent="0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</row>
    <row r="154" spans="2:98" x14ac:dyDescent="0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</row>
    <row r="155" spans="2:98" x14ac:dyDescent="0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</row>
    <row r="156" spans="2:98" x14ac:dyDescent="0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</row>
    <row r="157" spans="2:98" x14ac:dyDescent="0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</row>
    <row r="158" spans="2:98" x14ac:dyDescent="0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</row>
    <row r="159" spans="2:98" x14ac:dyDescent="0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</row>
    <row r="160" spans="2:98" x14ac:dyDescent="0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</row>
    <row r="161" spans="2:98" x14ac:dyDescent="0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</row>
    <row r="162" spans="2:98" x14ac:dyDescent="0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</row>
    <row r="163" spans="2:98" x14ac:dyDescent="0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</row>
    <row r="164" spans="2:98" x14ac:dyDescent="0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</row>
    <row r="165" spans="2:98" x14ac:dyDescent="0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</row>
    <row r="166" spans="2:98" x14ac:dyDescent="0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</row>
    <row r="167" spans="2:98" x14ac:dyDescent="0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</row>
    <row r="168" spans="2:98" x14ac:dyDescent="0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</row>
    <row r="169" spans="2:98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</row>
    <row r="170" spans="2:98" x14ac:dyDescent="0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</row>
    <row r="171" spans="2:98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</row>
    <row r="172" spans="2:98" x14ac:dyDescent="0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</row>
    <row r="173" spans="2:98" x14ac:dyDescent="0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</row>
    <row r="174" spans="2:98" x14ac:dyDescent="0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</row>
    <row r="175" spans="2:98" x14ac:dyDescent="0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</row>
    <row r="176" spans="2:98" x14ac:dyDescent="0.2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</row>
    <row r="177" spans="2:98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</row>
    <row r="178" spans="2:98" x14ac:dyDescent="0.2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</row>
    <row r="179" spans="2:98" x14ac:dyDescent="0.2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</row>
    <row r="180" spans="2:98" x14ac:dyDescent="0.2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</row>
    <row r="181" spans="2:98" x14ac:dyDescent="0.2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</row>
    <row r="182" spans="2:98" x14ac:dyDescent="0.2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</row>
    <row r="183" spans="2:98" x14ac:dyDescent="0.2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</row>
    <row r="184" spans="2:98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</row>
    <row r="185" spans="2:98" x14ac:dyDescent="0.2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</row>
    <row r="186" spans="2:98" x14ac:dyDescent="0.2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</row>
    <row r="187" spans="2:98" x14ac:dyDescent="0.2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</row>
    <row r="188" spans="2:98" x14ac:dyDescent="0.2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</row>
    <row r="189" spans="2:98" x14ac:dyDescent="0.2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</row>
    <row r="190" spans="2:98" x14ac:dyDescent="0.2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</row>
    <row r="191" spans="2:98" x14ac:dyDescent="0.2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</row>
    <row r="192" spans="2:98" x14ac:dyDescent="0.2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</row>
    <row r="193" spans="2:98" x14ac:dyDescent="0.2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</row>
    <row r="194" spans="2:98" x14ac:dyDescent="0.2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</row>
    <row r="195" spans="2:98" x14ac:dyDescent="0.2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</row>
    <row r="196" spans="2:98" x14ac:dyDescent="0.2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</row>
    <row r="197" spans="2:98" x14ac:dyDescent="0.2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</row>
    <row r="198" spans="2:98" x14ac:dyDescent="0.2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</row>
    <row r="199" spans="2:98" x14ac:dyDescent="0.2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</row>
    <row r="200" spans="2:98" x14ac:dyDescent="0.2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</row>
    <row r="201" spans="2:98" x14ac:dyDescent="0.2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</row>
    <row r="202" spans="2:98" x14ac:dyDescent="0.2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</row>
    <row r="203" spans="2:98" x14ac:dyDescent="0.2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</row>
    <row r="204" spans="2:98" x14ac:dyDescent="0.2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</row>
    <row r="205" spans="2:98" x14ac:dyDescent="0.2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</row>
    <row r="206" spans="2:98" x14ac:dyDescent="0.2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</row>
    <row r="207" spans="2:98" x14ac:dyDescent="0.2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</row>
    <row r="208" spans="2:98" x14ac:dyDescent="0.2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</row>
    <row r="209" spans="2:98" x14ac:dyDescent="0.2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</row>
    <row r="210" spans="2:98" x14ac:dyDescent="0.2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</row>
    <row r="211" spans="2:98" x14ac:dyDescent="0.2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</row>
    <row r="212" spans="2:98" x14ac:dyDescent="0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</row>
    <row r="213" spans="2:98" x14ac:dyDescent="0.2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</row>
    <row r="214" spans="2:98" x14ac:dyDescent="0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</row>
    <row r="215" spans="2:98" x14ac:dyDescent="0.2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</row>
    <row r="216" spans="2:98" x14ac:dyDescent="0.2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</row>
    <row r="217" spans="2:98" x14ac:dyDescent="0.2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</row>
    <row r="218" spans="2:98" x14ac:dyDescent="0.2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</row>
    <row r="219" spans="2:98" x14ac:dyDescent="0.2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</row>
    <row r="220" spans="2:98" x14ac:dyDescent="0.2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</row>
    <row r="221" spans="2:98" x14ac:dyDescent="0.2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</row>
    <row r="222" spans="2:98" x14ac:dyDescent="0.2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</row>
    <row r="223" spans="2:98" x14ac:dyDescent="0.2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</row>
    <row r="224" spans="2:98" x14ac:dyDescent="0.2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</row>
    <row r="225" spans="2:98" x14ac:dyDescent="0.2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</row>
    <row r="226" spans="2:98" x14ac:dyDescent="0.2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</row>
    <row r="227" spans="2:98" x14ac:dyDescent="0.2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</row>
    <row r="228" spans="2:98" x14ac:dyDescent="0.2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</row>
    <row r="229" spans="2:98" x14ac:dyDescent="0.2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</row>
    <row r="230" spans="2:98" x14ac:dyDescent="0.2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</row>
    <row r="231" spans="2:98" x14ac:dyDescent="0.2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</row>
    <row r="232" spans="2:98" x14ac:dyDescent="0.2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</row>
    <row r="233" spans="2:98" x14ac:dyDescent="0.2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</row>
    <row r="234" spans="2:98" x14ac:dyDescent="0.2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</row>
    <row r="235" spans="2:98" x14ac:dyDescent="0.2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</row>
    <row r="236" spans="2:98" x14ac:dyDescent="0.2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</row>
    <row r="237" spans="2:98" x14ac:dyDescent="0.2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</row>
    <row r="238" spans="2:98" x14ac:dyDescent="0.2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</row>
    <row r="239" spans="2:98" x14ac:dyDescent="0.2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</row>
    <row r="240" spans="2:98" x14ac:dyDescent="0.2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</row>
    <row r="241" spans="2:98" x14ac:dyDescent="0.2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</row>
    <row r="242" spans="2:98" x14ac:dyDescent="0.2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</row>
    <row r="243" spans="2:98" x14ac:dyDescent="0.2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</row>
    <row r="244" spans="2:98" x14ac:dyDescent="0.2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</row>
    <row r="245" spans="2:98" x14ac:dyDescent="0.2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</row>
    <row r="246" spans="2:98" x14ac:dyDescent="0.2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</row>
    <row r="247" spans="2:98" x14ac:dyDescent="0.2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</row>
    <row r="248" spans="2:98" x14ac:dyDescent="0.2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</row>
    <row r="249" spans="2:98" x14ac:dyDescent="0.2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</row>
    <row r="250" spans="2:98" x14ac:dyDescent="0.2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</row>
    <row r="251" spans="2:98" x14ac:dyDescent="0.2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</row>
    <row r="252" spans="2:98" x14ac:dyDescent="0.2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</row>
    <row r="253" spans="2:98" x14ac:dyDescent="0.2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</row>
    <row r="254" spans="2:98" x14ac:dyDescent="0.2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</row>
    <row r="255" spans="2:98" x14ac:dyDescent="0.2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</row>
    <row r="256" spans="2:98" x14ac:dyDescent="0.2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</row>
    <row r="257" spans="2:98" x14ac:dyDescent="0.2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</row>
    <row r="258" spans="2:98" x14ac:dyDescent="0.2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</row>
    <row r="259" spans="2:98" x14ac:dyDescent="0.2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</row>
    <row r="260" spans="2:98" x14ac:dyDescent="0.2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</row>
    <row r="261" spans="2:98" x14ac:dyDescent="0.2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</row>
    <row r="262" spans="2:98" x14ac:dyDescent="0.2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</row>
    <row r="263" spans="2:98" x14ac:dyDescent="0.2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</row>
    <row r="264" spans="2:98" x14ac:dyDescent="0.2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</row>
    <row r="265" spans="2:98" x14ac:dyDescent="0.2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</row>
    <row r="266" spans="2:98" x14ac:dyDescent="0.2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</row>
    <row r="267" spans="2:98" x14ac:dyDescent="0.2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</row>
    <row r="268" spans="2:98" x14ac:dyDescent="0.2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</row>
    <row r="269" spans="2:98" x14ac:dyDescent="0.2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</row>
    <row r="270" spans="2:98" x14ac:dyDescent="0.2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</row>
    <row r="271" spans="2:98" x14ac:dyDescent="0.2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</row>
    <row r="272" spans="2:98" x14ac:dyDescent="0.2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</row>
    <row r="273" spans="2:98" x14ac:dyDescent="0.2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</row>
    <row r="274" spans="2:98" x14ac:dyDescent="0.2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</row>
    <row r="275" spans="2:98" x14ac:dyDescent="0.2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</row>
    <row r="276" spans="2:98" x14ac:dyDescent="0.2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</row>
    <row r="277" spans="2:98" x14ac:dyDescent="0.2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</row>
    <row r="278" spans="2:98" x14ac:dyDescent="0.2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</row>
    <row r="279" spans="2:98" x14ac:dyDescent="0.2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</row>
    <row r="280" spans="2:98" x14ac:dyDescent="0.2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</row>
    <row r="281" spans="2:98" x14ac:dyDescent="0.2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</row>
    <row r="282" spans="2:98" x14ac:dyDescent="0.2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</row>
    <row r="283" spans="2:98" x14ac:dyDescent="0.2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</row>
    <row r="284" spans="2:98" x14ac:dyDescent="0.2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</row>
    <row r="285" spans="2:98" x14ac:dyDescent="0.2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</row>
    <row r="286" spans="2:98" x14ac:dyDescent="0.2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</row>
    <row r="287" spans="2:98" x14ac:dyDescent="0.2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</row>
    <row r="288" spans="2:98" x14ac:dyDescent="0.2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</row>
    <row r="289" spans="2:98" x14ac:dyDescent="0.2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</row>
    <row r="290" spans="2:98" x14ac:dyDescent="0.2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</row>
    <row r="291" spans="2:98" x14ac:dyDescent="0.2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</row>
    <row r="292" spans="2:98" x14ac:dyDescent="0.2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</row>
    <row r="293" spans="2:98" x14ac:dyDescent="0.2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</row>
    <row r="294" spans="2:98" x14ac:dyDescent="0.2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</row>
    <row r="295" spans="2:98" x14ac:dyDescent="0.2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</row>
    <row r="296" spans="2:98" x14ac:dyDescent="0.2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</row>
    <row r="297" spans="2:98" x14ac:dyDescent="0.2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</row>
    <row r="298" spans="2:98" x14ac:dyDescent="0.2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</row>
    <row r="299" spans="2:98" x14ac:dyDescent="0.2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</row>
    <row r="300" spans="2:98" x14ac:dyDescent="0.2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</row>
    <row r="301" spans="2:98" x14ac:dyDescent="0.2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</row>
    <row r="302" spans="2:98" x14ac:dyDescent="0.2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</row>
    <row r="303" spans="2:98" x14ac:dyDescent="0.2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</row>
    <row r="304" spans="2:98" x14ac:dyDescent="0.2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</row>
    <row r="305" spans="2:98" x14ac:dyDescent="0.2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</row>
    <row r="306" spans="2:98" x14ac:dyDescent="0.2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</row>
    <row r="307" spans="2:98" x14ac:dyDescent="0.2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</row>
    <row r="308" spans="2:98" x14ac:dyDescent="0.2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</row>
    <row r="309" spans="2:98" x14ac:dyDescent="0.2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</row>
    <row r="310" spans="2:98" x14ac:dyDescent="0.2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</row>
    <row r="311" spans="2:98" x14ac:dyDescent="0.2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</row>
    <row r="312" spans="2:98" x14ac:dyDescent="0.2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</row>
    <row r="313" spans="2:98" x14ac:dyDescent="0.2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</row>
    <row r="314" spans="2:98" x14ac:dyDescent="0.2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</row>
    <row r="315" spans="2:98" x14ac:dyDescent="0.2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</row>
    <row r="316" spans="2:98" x14ac:dyDescent="0.2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</row>
    <row r="317" spans="2:98" x14ac:dyDescent="0.2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</row>
    <row r="318" spans="2:98" x14ac:dyDescent="0.2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</row>
    <row r="319" spans="2:98" x14ac:dyDescent="0.2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</row>
    <row r="320" spans="2:98" x14ac:dyDescent="0.2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</row>
    <row r="321" spans="2:98" x14ac:dyDescent="0.2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</row>
    <row r="322" spans="2:98" x14ac:dyDescent="0.2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</row>
    <row r="323" spans="2:98" x14ac:dyDescent="0.2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</row>
    <row r="324" spans="2:98" x14ac:dyDescent="0.2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</row>
    <row r="325" spans="2:98" x14ac:dyDescent="0.2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</row>
    <row r="326" spans="2:98" x14ac:dyDescent="0.2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</row>
    <row r="327" spans="2:98" x14ac:dyDescent="0.2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</row>
    <row r="328" spans="2:98" x14ac:dyDescent="0.2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</row>
    <row r="329" spans="2:98" x14ac:dyDescent="0.2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</row>
    <row r="330" spans="2:98" x14ac:dyDescent="0.2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</row>
    <row r="331" spans="2:98" x14ac:dyDescent="0.2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</row>
    <row r="332" spans="2:98" x14ac:dyDescent="0.2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</row>
    <row r="333" spans="2:98" x14ac:dyDescent="0.2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</row>
    <row r="334" spans="2:98" x14ac:dyDescent="0.2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</row>
    <row r="335" spans="2:98" x14ac:dyDescent="0.2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</row>
    <row r="336" spans="2:98" x14ac:dyDescent="0.2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</row>
    <row r="337" spans="2:98" x14ac:dyDescent="0.2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</row>
    <row r="338" spans="2:98" x14ac:dyDescent="0.2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</row>
    <row r="339" spans="2:98" x14ac:dyDescent="0.2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</row>
    <row r="340" spans="2:98" x14ac:dyDescent="0.2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</row>
    <row r="341" spans="2:98" x14ac:dyDescent="0.2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</row>
    <row r="342" spans="2:98" x14ac:dyDescent="0.2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</row>
    <row r="343" spans="2:98" x14ac:dyDescent="0.2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</row>
    <row r="344" spans="2:98" x14ac:dyDescent="0.2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</row>
    <row r="345" spans="2:98" x14ac:dyDescent="0.2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</row>
    <row r="346" spans="2:98" x14ac:dyDescent="0.2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</row>
    <row r="347" spans="2:98" x14ac:dyDescent="0.2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</row>
    <row r="348" spans="2:98" x14ac:dyDescent="0.2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</row>
    <row r="349" spans="2:98" x14ac:dyDescent="0.2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</row>
    <row r="350" spans="2:98" x14ac:dyDescent="0.2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</row>
    <row r="351" spans="2:98" x14ac:dyDescent="0.2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</row>
    <row r="352" spans="2:98" x14ac:dyDescent="0.2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</row>
    <row r="353" spans="2:98" x14ac:dyDescent="0.2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</row>
    <row r="354" spans="2:98" x14ac:dyDescent="0.2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</row>
    <row r="355" spans="2:98" x14ac:dyDescent="0.2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</row>
    <row r="356" spans="2:98" x14ac:dyDescent="0.2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</row>
    <row r="357" spans="2:98" x14ac:dyDescent="0.2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</row>
    <row r="358" spans="2:98" x14ac:dyDescent="0.2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</row>
    <row r="359" spans="2:98" x14ac:dyDescent="0.2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</row>
    <row r="360" spans="2:98" x14ac:dyDescent="0.2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</row>
    <row r="361" spans="2:98" x14ac:dyDescent="0.2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</row>
    <row r="362" spans="2:98" x14ac:dyDescent="0.2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</row>
    <row r="363" spans="2:98" x14ac:dyDescent="0.2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</row>
    <row r="364" spans="2:98" x14ac:dyDescent="0.2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</row>
    <row r="365" spans="2:98" x14ac:dyDescent="0.2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</row>
    <row r="366" spans="2:98" x14ac:dyDescent="0.2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</row>
    <row r="367" spans="2:98" x14ac:dyDescent="0.2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</row>
    <row r="368" spans="2:98" x14ac:dyDescent="0.2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</row>
    <row r="369" spans="2:98" x14ac:dyDescent="0.2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</row>
    <row r="370" spans="2:98" x14ac:dyDescent="0.2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</row>
    <row r="371" spans="2:98" x14ac:dyDescent="0.2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</row>
    <row r="372" spans="2:98" x14ac:dyDescent="0.2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</row>
    <row r="373" spans="2:98" x14ac:dyDescent="0.2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</row>
    <row r="374" spans="2:98" x14ac:dyDescent="0.2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</row>
    <row r="375" spans="2:98" x14ac:dyDescent="0.2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</row>
    <row r="376" spans="2:98" x14ac:dyDescent="0.2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</row>
    <row r="377" spans="2:98" x14ac:dyDescent="0.2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</row>
    <row r="378" spans="2:98" x14ac:dyDescent="0.2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</row>
    <row r="379" spans="2:98" x14ac:dyDescent="0.2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</row>
    <row r="380" spans="2:98" x14ac:dyDescent="0.2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</row>
    <row r="381" spans="2:98" x14ac:dyDescent="0.2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</row>
    <row r="382" spans="2:98" x14ac:dyDescent="0.2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</row>
    <row r="383" spans="2:98" x14ac:dyDescent="0.2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</row>
    <row r="384" spans="2:98" x14ac:dyDescent="0.2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</row>
    <row r="385" spans="2:98" x14ac:dyDescent="0.2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</row>
    <row r="386" spans="2:98" x14ac:dyDescent="0.2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</row>
    <row r="387" spans="2:98" x14ac:dyDescent="0.2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</row>
    <row r="388" spans="2:98" x14ac:dyDescent="0.2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</row>
    <row r="389" spans="2:98" x14ac:dyDescent="0.2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</row>
    <row r="390" spans="2:98" x14ac:dyDescent="0.2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</row>
    <row r="391" spans="2:98" x14ac:dyDescent="0.2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</row>
    <row r="392" spans="2:98" x14ac:dyDescent="0.2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</row>
    <row r="393" spans="2:98" x14ac:dyDescent="0.2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</row>
    <row r="394" spans="2:98" x14ac:dyDescent="0.2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</row>
    <row r="395" spans="2:98" x14ac:dyDescent="0.2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</row>
    <row r="396" spans="2:98" x14ac:dyDescent="0.2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</row>
    <row r="397" spans="2:98" x14ac:dyDescent="0.2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</row>
    <row r="398" spans="2:98" x14ac:dyDescent="0.2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</row>
    <row r="399" spans="2:98" x14ac:dyDescent="0.2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</row>
    <row r="400" spans="2:98" x14ac:dyDescent="0.2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</row>
    <row r="401" spans="2:98" x14ac:dyDescent="0.2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</row>
    <row r="402" spans="2:98" x14ac:dyDescent="0.2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</row>
    <row r="403" spans="2:98" x14ac:dyDescent="0.2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</row>
    <row r="404" spans="2:98" x14ac:dyDescent="0.2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</row>
    <row r="405" spans="2:98" x14ac:dyDescent="0.2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</row>
    <row r="406" spans="2:98" x14ac:dyDescent="0.2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</row>
    <row r="407" spans="2:98" x14ac:dyDescent="0.2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</row>
    <row r="408" spans="2:98" x14ac:dyDescent="0.2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</row>
    <row r="409" spans="2:98" x14ac:dyDescent="0.2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</row>
    <row r="410" spans="2:98" x14ac:dyDescent="0.2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</row>
    <row r="411" spans="2:98" x14ac:dyDescent="0.2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</row>
    <row r="412" spans="2:98" x14ac:dyDescent="0.2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</row>
    <row r="413" spans="2:98" x14ac:dyDescent="0.2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</row>
    <row r="414" spans="2:98" x14ac:dyDescent="0.2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</row>
    <row r="415" spans="2:98" x14ac:dyDescent="0.2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</row>
    <row r="416" spans="2:98" x14ac:dyDescent="0.2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</row>
    <row r="417" spans="2:98" x14ac:dyDescent="0.2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</row>
    <row r="418" spans="2:98" x14ac:dyDescent="0.2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</row>
    <row r="419" spans="2:98" x14ac:dyDescent="0.2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</row>
    <row r="420" spans="2:98" x14ac:dyDescent="0.2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</row>
    <row r="421" spans="2:98" x14ac:dyDescent="0.2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</row>
    <row r="422" spans="2:98" x14ac:dyDescent="0.2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</row>
    <row r="423" spans="2:98" x14ac:dyDescent="0.2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</row>
    <row r="424" spans="2:98" x14ac:dyDescent="0.2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</row>
    <row r="425" spans="2:98" x14ac:dyDescent="0.2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</row>
    <row r="426" spans="2:98" x14ac:dyDescent="0.2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</row>
    <row r="427" spans="2:98" x14ac:dyDescent="0.2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</row>
    <row r="428" spans="2:98" x14ac:dyDescent="0.2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</row>
    <row r="429" spans="2:98" x14ac:dyDescent="0.2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</row>
    <row r="430" spans="2:98" x14ac:dyDescent="0.2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</row>
    <row r="431" spans="2:98" x14ac:dyDescent="0.2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</row>
    <row r="432" spans="2:98" x14ac:dyDescent="0.2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</row>
    <row r="433" spans="2:98" x14ac:dyDescent="0.2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</row>
    <row r="434" spans="2:98" x14ac:dyDescent="0.2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</row>
    <row r="435" spans="2:98" x14ac:dyDescent="0.2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</row>
    <row r="436" spans="2:98" x14ac:dyDescent="0.2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</row>
    <row r="437" spans="2:98" x14ac:dyDescent="0.2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</row>
    <row r="438" spans="2:98" x14ac:dyDescent="0.2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</row>
    <row r="439" spans="2:98" x14ac:dyDescent="0.2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</row>
    <row r="440" spans="2:98" x14ac:dyDescent="0.2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</row>
    <row r="441" spans="2:98" x14ac:dyDescent="0.2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</row>
    <row r="442" spans="2:98" x14ac:dyDescent="0.2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</row>
    <row r="443" spans="2:98" x14ac:dyDescent="0.2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</row>
    <row r="444" spans="2:98" x14ac:dyDescent="0.2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</row>
    <row r="445" spans="2:98" x14ac:dyDescent="0.2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</row>
    <row r="446" spans="2:98" x14ac:dyDescent="0.2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</row>
    <row r="447" spans="2:98" x14ac:dyDescent="0.2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</row>
    <row r="448" spans="2:98" x14ac:dyDescent="0.2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</row>
    <row r="449" spans="2:98" x14ac:dyDescent="0.2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</row>
    <row r="450" spans="2:98" x14ac:dyDescent="0.2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</row>
    <row r="451" spans="2:98" x14ac:dyDescent="0.2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</row>
    <row r="452" spans="2:98" x14ac:dyDescent="0.2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</row>
    <row r="453" spans="2:98" x14ac:dyDescent="0.2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</row>
    <row r="454" spans="2:98" x14ac:dyDescent="0.2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</row>
    <row r="455" spans="2:98" x14ac:dyDescent="0.2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</row>
    <row r="456" spans="2:98" x14ac:dyDescent="0.2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</row>
    <row r="457" spans="2:98" x14ac:dyDescent="0.2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</row>
    <row r="458" spans="2:98" x14ac:dyDescent="0.2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</row>
    <row r="459" spans="2:98" x14ac:dyDescent="0.2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</row>
    <row r="460" spans="2:98" x14ac:dyDescent="0.2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</row>
    <row r="461" spans="2:98" x14ac:dyDescent="0.2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</row>
    <row r="462" spans="2:98" x14ac:dyDescent="0.2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</row>
    <row r="463" spans="2:98" x14ac:dyDescent="0.2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</row>
    <row r="464" spans="2:98" x14ac:dyDescent="0.2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</row>
    <row r="465" spans="2:98" x14ac:dyDescent="0.2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</row>
    <row r="466" spans="2:98" x14ac:dyDescent="0.2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</row>
    <row r="467" spans="2:98" x14ac:dyDescent="0.2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</row>
    <row r="468" spans="2:98" x14ac:dyDescent="0.2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</row>
    <row r="469" spans="2:98" x14ac:dyDescent="0.2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</row>
    <row r="470" spans="2:98" x14ac:dyDescent="0.2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</row>
    <row r="471" spans="2:98" x14ac:dyDescent="0.2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</row>
    <row r="472" spans="2:98" x14ac:dyDescent="0.2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</row>
    <row r="473" spans="2:98" x14ac:dyDescent="0.2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</row>
    <row r="474" spans="2:98" x14ac:dyDescent="0.2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</row>
    <row r="475" spans="2:98" x14ac:dyDescent="0.2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</row>
    <row r="476" spans="2:98" x14ac:dyDescent="0.2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</row>
    <row r="477" spans="2:98" x14ac:dyDescent="0.2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</row>
    <row r="478" spans="2:98" x14ac:dyDescent="0.2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</row>
    <row r="479" spans="2:98" x14ac:dyDescent="0.2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</row>
    <row r="480" spans="2:98" x14ac:dyDescent="0.2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</row>
    <row r="481" spans="2:98" x14ac:dyDescent="0.2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</row>
    <row r="482" spans="2:98" x14ac:dyDescent="0.2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</row>
    <row r="483" spans="2:98" x14ac:dyDescent="0.2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</row>
    <row r="484" spans="2:98" x14ac:dyDescent="0.2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</row>
    <row r="485" spans="2:98" x14ac:dyDescent="0.2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</row>
    <row r="486" spans="2:98" x14ac:dyDescent="0.2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</row>
    <row r="487" spans="2:98" x14ac:dyDescent="0.2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</row>
    <row r="488" spans="2:98" x14ac:dyDescent="0.2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</row>
    <row r="489" spans="2:98" x14ac:dyDescent="0.2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</row>
    <row r="490" spans="2:98" x14ac:dyDescent="0.2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</row>
    <row r="491" spans="2:98" x14ac:dyDescent="0.2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</row>
    <row r="492" spans="2:98" x14ac:dyDescent="0.2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</row>
    <row r="493" spans="2:98" x14ac:dyDescent="0.2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</row>
    <row r="494" spans="2:98" x14ac:dyDescent="0.2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</row>
    <row r="495" spans="2:98" x14ac:dyDescent="0.2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</row>
    <row r="496" spans="2:98" x14ac:dyDescent="0.2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</row>
    <row r="497" spans="2:98" x14ac:dyDescent="0.2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</row>
    <row r="498" spans="2:98" x14ac:dyDescent="0.2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</row>
    <row r="499" spans="2:98" x14ac:dyDescent="0.2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</row>
    <row r="500" spans="2:98" x14ac:dyDescent="0.2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</row>
    <row r="501" spans="2:98" x14ac:dyDescent="0.2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</row>
    <row r="502" spans="2:98" x14ac:dyDescent="0.2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</row>
    <row r="503" spans="2:98" x14ac:dyDescent="0.2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</row>
    <row r="504" spans="2:98" x14ac:dyDescent="0.2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</row>
    <row r="505" spans="2:98" x14ac:dyDescent="0.2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</row>
    <row r="506" spans="2:98" x14ac:dyDescent="0.2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</row>
    <row r="507" spans="2:98" x14ac:dyDescent="0.2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</row>
    <row r="508" spans="2:98" x14ac:dyDescent="0.2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</row>
    <row r="509" spans="2:98" x14ac:dyDescent="0.2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</row>
    <row r="510" spans="2:98" x14ac:dyDescent="0.2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</row>
    <row r="511" spans="2:98" x14ac:dyDescent="0.2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</row>
    <row r="512" spans="2:98" x14ac:dyDescent="0.2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</row>
    <row r="513" spans="2:98" x14ac:dyDescent="0.2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</row>
    <row r="514" spans="2:98" x14ac:dyDescent="0.2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</row>
    <row r="515" spans="2:98" x14ac:dyDescent="0.2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</row>
    <row r="516" spans="2:98" x14ac:dyDescent="0.2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</row>
    <row r="517" spans="2:98" x14ac:dyDescent="0.2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</row>
    <row r="518" spans="2:98" x14ac:dyDescent="0.2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</row>
    <row r="519" spans="2:98" x14ac:dyDescent="0.2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</row>
    <row r="520" spans="2:98" x14ac:dyDescent="0.2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</row>
    <row r="521" spans="2:98" x14ac:dyDescent="0.2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</row>
    <row r="522" spans="2:98" x14ac:dyDescent="0.2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</row>
    <row r="523" spans="2:98" x14ac:dyDescent="0.2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</row>
    <row r="524" spans="2:98" x14ac:dyDescent="0.2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</row>
    <row r="525" spans="2:98" x14ac:dyDescent="0.2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</row>
    <row r="526" spans="2:98" x14ac:dyDescent="0.2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</row>
    <row r="527" spans="2:98" x14ac:dyDescent="0.2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</row>
    <row r="528" spans="2:98" x14ac:dyDescent="0.2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</row>
    <row r="529" spans="2:98" x14ac:dyDescent="0.2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</row>
    <row r="530" spans="2:98" x14ac:dyDescent="0.2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</row>
    <row r="531" spans="2:98" x14ac:dyDescent="0.2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</row>
    <row r="532" spans="2:98" x14ac:dyDescent="0.2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</row>
    <row r="533" spans="2:98" x14ac:dyDescent="0.2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</row>
    <row r="534" spans="2:98" x14ac:dyDescent="0.2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</row>
    <row r="535" spans="2:98" x14ac:dyDescent="0.2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</row>
    <row r="536" spans="2:98" x14ac:dyDescent="0.2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</row>
    <row r="537" spans="2:98" x14ac:dyDescent="0.2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</row>
    <row r="538" spans="2:98" x14ac:dyDescent="0.2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</row>
    <row r="539" spans="2:98" x14ac:dyDescent="0.2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</row>
    <row r="540" spans="2:98" x14ac:dyDescent="0.2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</row>
    <row r="541" spans="2:98" x14ac:dyDescent="0.2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</row>
    <row r="542" spans="2:98" x14ac:dyDescent="0.2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</row>
    <row r="543" spans="2:98" x14ac:dyDescent="0.2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</row>
    <row r="544" spans="2:98" x14ac:dyDescent="0.2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</row>
    <row r="545" spans="2:98" x14ac:dyDescent="0.2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</row>
    <row r="546" spans="2:98" x14ac:dyDescent="0.2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</row>
    <row r="547" spans="2:98" x14ac:dyDescent="0.2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</row>
    <row r="548" spans="2:98" x14ac:dyDescent="0.2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</row>
    <row r="549" spans="2:98" x14ac:dyDescent="0.2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</row>
    <row r="550" spans="2:98" x14ac:dyDescent="0.2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</row>
    <row r="551" spans="2:98" x14ac:dyDescent="0.2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</row>
    <row r="552" spans="2:98" x14ac:dyDescent="0.2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</row>
    <row r="553" spans="2:98" x14ac:dyDescent="0.2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</row>
    <row r="554" spans="2:98" x14ac:dyDescent="0.2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</row>
    <row r="555" spans="2:98" x14ac:dyDescent="0.2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</row>
    <row r="556" spans="2:98" x14ac:dyDescent="0.2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</row>
    <row r="557" spans="2:98" x14ac:dyDescent="0.2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</row>
    <row r="558" spans="2:98" x14ac:dyDescent="0.2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</row>
    <row r="559" spans="2:98" x14ac:dyDescent="0.2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</row>
    <row r="560" spans="2:98" x14ac:dyDescent="0.2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</row>
    <row r="561" spans="2:98" x14ac:dyDescent="0.2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</row>
    <row r="562" spans="2:98" x14ac:dyDescent="0.2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</row>
    <row r="563" spans="2:98" x14ac:dyDescent="0.2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</row>
    <row r="564" spans="2:98" x14ac:dyDescent="0.2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</row>
    <row r="565" spans="2:98" x14ac:dyDescent="0.2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</row>
    <row r="566" spans="2:98" x14ac:dyDescent="0.2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</row>
    <row r="567" spans="2:98" x14ac:dyDescent="0.2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</row>
    <row r="568" spans="2:98" x14ac:dyDescent="0.2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</row>
    <row r="569" spans="2:98" x14ac:dyDescent="0.2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</row>
    <row r="570" spans="2:98" x14ac:dyDescent="0.2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</row>
    <row r="571" spans="2:98" x14ac:dyDescent="0.2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</row>
    <row r="572" spans="2:98" x14ac:dyDescent="0.2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</row>
    <row r="573" spans="2:98" x14ac:dyDescent="0.2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</row>
    <row r="574" spans="2:98" x14ac:dyDescent="0.2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</row>
    <row r="575" spans="2:98" x14ac:dyDescent="0.2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</row>
    <row r="576" spans="2:98" x14ac:dyDescent="0.2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</row>
    <row r="577" spans="2:98" x14ac:dyDescent="0.2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</row>
    <row r="578" spans="2:98" x14ac:dyDescent="0.2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</row>
    <row r="579" spans="2:98" x14ac:dyDescent="0.2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</row>
    <row r="580" spans="2:98" x14ac:dyDescent="0.2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</row>
    <row r="581" spans="2:98" x14ac:dyDescent="0.2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</row>
    <row r="582" spans="2:98" x14ac:dyDescent="0.2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</row>
    <row r="583" spans="2:98" x14ac:dyDescent="0.2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</row>
    <row r="584" spans="2:98" x14ac:dyDescent="0.2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</row>
    <row r="585" spans="2:98" x14ac:dyDescent="0.2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</row>
    <row r="586" spans="2:98" x14ac:dyDescent="0.2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</row>
    <row r="587" spans="2:98" x14ac:dyDescent="0.2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</row>
    <row r="588" spans="2:98" x14ac:dyDescent="0.2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</row>
    <row r="589" spans="2:98" x14ac:dyDescent="0.2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</row>
    <row r="590" spans="2:98" x14ac:dyDescent="0.2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</row>
    <row r="591" spans="2:98" x14ac:dyDescent="0.2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</row>
    <row r="592" spans="2:98" x14ac:dyDescent="0.2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</row>
    <row r="593" spans="2:98" x14ac:dyDescent="0.2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</row>
    <row r="594" spans="2:98" x14ac:dyDescent="0.2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</row>
    <row r="595" spans="2:98" x14ac:dyDescent="0.2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</row>
    <row r="596" spans="2:98" x14ac:dyDescent="0.2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</row>
    <row r="597" spans="2:98" x14ac:dyDescent="0.2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</row>
    <row r="598" spans="2:98" x14ac:dyDescent="0.2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</row>
    <row r="599" spans="2:98" x14ac:dyDescent="0.2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</row>
    <row r="600" spans="2:98" x14ac:dyDescent="0.2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</row>
    <row r="601" spans="2:98" x14ac:dyDescent="0.2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</row>
    <row r="602" spans="2:98" x14ac:dyDescent="0.2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</row>
    <row r="603" spans="2:98" x14ac:dyDescent="0.2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  <c r="CG603" s="30"/>
      <c r="CH603" s="30"/>
      <c r="CI603" s="30"/>
      <c r="CJ603" s="30"/>
      <c r="CK603" s="30"/>
      <c r="CL603" s="30"/>
      <c r="CM603" s="30"/>
      <c r="CN603" s="30"/>
      <c r="CO603" s="30"/>
      <c r="CP603" s="30"/>
      <c r="CQ603" s="30"/>
      <c r="CR603" s="30"/>
      <c r="CS603" s="30"/>
      <c r="CT603" s="30"/>
    </row>
    <row r="604" spans="2:98" x14ac:dyDescent="0.2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</row>
    <row r="605" spans="2:98" x14ac:dyDescent="0.2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</row>
    <row r="606" spans="2:98" x14ac:dyDescent="0.2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  <c r="CG606" s="30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S606" s="30"/>
      <c r="CT606" s="30"/>
    </row>
    <row r="607" spans="2:98" x14ac:dyDescent="0.2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  <c r="CG607" s="30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S607" s="30"/>
      <c r="CT607" s="30"/>
    </row>
    <row r="608" spans="2:98" x14ac:dyDescent="0.2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  <c r="CG608" s="30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S608" s="30"/>
      <c r="CT608" s="30"/>
    </row>
    <row r="609" spans="2:98" x14ac:dyDescent="0.2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E609" s="30"/>
      <c r="CF609" s="30"/>
      <c r="CG609" s="30"/>
      <c r="CH609" s="30"/>
      <c r="CI609" s="30"/>
      <c r="CJ609" s="30"/>
      <c r="CK609" s="30"/>
      <c r="CL609" s="30"/>
      <c r="CM609" s="30"/>
      <c r="CN609" s="30"/>
      <c r="CO609" s="30"/>
      <c r="CP609" s="30"/>
      <c r="CQ609" s="30"/>
      <c r="CR609" s="30"/>
      <c r="CS609" s="30"/>
      <c r="CT609" s="30"/>
    </row>
    <row r="610" spans="2:98" x14ac:dyDescent="0.2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  <c r="CG610" s="30"/>
      <c r="CH610" s="30"/>
      <c r="CI610" s="30"/>
      <c r="CJ610" s="30"/>
      <c r="CK610" s="30"/>
      <c r="CL610" s="30"/>
      <c r="CM610" s="30"/>
      <c r="CN610" s="30"/>
      <c r="CO610" s="30"/>
      <c r="CP610" s="30"/>
      <c r="CQ610" s="30"/>
      <c r="CR610" s="30"/>
      <c r="CS610" s="30"/>
      <c r="CT610" s="30"/>
    </row>
    <row r="611" spans="2:98" x14ac:dyDescent="0.2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  <c r="CG611" s="30"/>
      <c r="CH611" s="30"/>
      <c r="CI611" s="30"/>
      <c r="CJ611" s="30"/>
      <c r="CK611" s="30"/>
      <c r="CL611" s="30"/>
      <c r="CM611" s="30"/>
      <c r="CN611" s="30"/>
      <c r="CO611" s="30"/>
      <c r="CP611" s="30"/>
      <c r="CQ611" s="30"/>
      <c r="CR611" s="30"/>
      <c r="CS611" s="30"/>
      <c r="CT611" s="30"/>
    </row>
    <row r="612" spans="2:98" x14ac:dyDescent="0.2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  <c r="CG612" s="30"/>
      <c r="CH612" s="30"/>
      <c r="CI612" s="30"/>
      <c r="CJ612" s="30"/>
      <c r="CK612" s="30"/>
      <c r="CL612" s="30"/>
      <c r="CM612" s="30"/>
      <c r="CN612" s="30"/>
      <c r="CO612" s="30"/>
      <c r="CP612" s="30"/>
      <c r="CQ612" s="30"/>
      <c r="CR612" s="30"/>
      <c r="CS612" s="30"/>
      <c r="CT612" s="30"/>
    </row>
    <row r="613" spans="2:98" x14ac:dyDescent="0.2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E613" s="30"/>
      <c r="CF613" s="30"/>
      <c r="CG613" s="30"/>
      <c r="CH613" s="30"/>
      <c r="CI613" s="30"/>
      <c r="CJ613" s="30"/>
      <c r="CK613" s="30"/>
      <c r="CL613" s="30"/>
      <c r="CM613" s="30"/>
      <c r="CN613" s="30"/>
      <c r="CO613" s="30"/>
      <c r="CP613" s="30"/>
      <c r="CQ613" s="30"/>
      <c r="CR613" s="30"/>
      <c r="CS613" s="30"/>
      <c r="CT613" s="30"/>
    </row>
    <row r="614" spans="2:98" x14ac:dyDescent="0.2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Q614" s="30"/>
      <c r="BR614" s="30"/>
      <c r="BS614" s="30"/>
      <c r="BT614" s="30"/>
      <c r="BU614" s="30"/>
      <c r="BV614" s="30"/>
      <c r="BW614" s="30"/>
      <c r="BX614" s="30"/>
      <c r="BY614" s="30"/>
      <c r="BZ614" s="30"/>
      <c r="CA614" s="30"/>
      <c r="CB614" s="30"/>
      <c r="CC614" s="30"/>
      <c r="CD614" s="30"/>
      <c r="CE614" s="30"/>
      <c r="CF614" s="30"/>
      <c r="CG614" s="30"/>
      <c r="CH614" s="30"/>
      <c r="CI614" s="30"/>
      <c r="CJ614" s="30"/>
      <c r="CK614" s="30"/>
      <c r="CL614" s="30"/>
      <c r="CM614" s="30"/>
      <c r="CN614" s="30"/>
      <c r="CO614" s="30"/>
      <c r="CP614" s="30"/>
      <c r="CQ614" s="30"/>
      <c r="CR614" s="30"/>
      <c r="CS614" s="30"/>
      <c r="CT614" s="30"/>
    </row>
    <row r="615" spans="2:98" x14ac:dyDescent="0.2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0"/>
      <c r="BX615" s="30"/>
      <c r="BY615" s="30"/>
      <c r="BZ615" s="30"/>
      <c r="CA615" s="30"/>
      <c r="CB615" s="30"/>
      <c r="CC615" s="30"/>
      <c r="CD615" s="30"/>
      <c r="CE615" s="30"/>
      <c r="CF615" s="30"/>
      <c r="CG615" s="30"/>
      <c r="CH615" s="30"/>
      <c r="CI615" s="30"/>
      <c r="CJ615" s="30"/>
      <c r="CK615" s="30"/>
      <c r="CL615" s="30"/>
      <c r="CM615" s="30"/>
      <c r="CN615" s="30"/>
      <c r="CO615" s="30"/>
      <c r="CP615" s="30"/>
      <c r="CQ615" s="30"/>
      <c r="CR615" s="30"/>
      <c r="CS615" s="30"/>
      <c r="CT615" s="30"/>
    </row>
    <row r="616" spans="2:98" x14ac:dyDescent="0.2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  <c r="CG616" s="30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</row>
    <row r="617" spans="2:98" x14ac:dyDescent="0.2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  <c r="CG617" s="30"/>
      <c r="CH617" s="30"/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S617" s="30"/>
      <c r="CT617" s="30"/>
    </row>
    <row r="618" spans="2:98" x14ac:dyDescent="0.2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/>
      <c r="CG618" s="30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S618" s="30"/>
      <c r="CT618" s="30"/>
    </row>
    <row r="619" spans="2:98" x14ac:dyDescent="0.2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E619" s="30"/>
      <c r="CF619" s="30"/>
      <c r="CG619" s="30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S619" s="30"/>
      <c r="CT619" s="30"/>
    </row>
    <row r="620" spans="2:98" x14ac:dyDescent="0.2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/>
      <c r="BZ620" s="30"/>
      <c r="CA620" s="30"/>
      <c r="CB620" s="30"/>
      <c r="CC620" s="30"/>
      <c r="CD620" s="30"/>
      <c r="CE620" s="30"/>
      <c r="CF620" s="30"/>
      <c r="CG620" s="30"/>
      <c r="CH620" s="30"/>
      <c r="CI620" s="30"/>
      <c r="CJ620" s="30"/>
      <c r="CK620" s="30"/>
      <c r="CL620" s="30"/>
      <c r="CM620" s="30"/>
      <c r="CN620" s="30"/>
      <c r="CO620" s="30"/>
      <c r="CP620" s="30"/>
      <c r="CQ620" s="30"/>
      <c r="CR620" s="30"/>
      <c r="CS620" s="30"/>
      <c r="CT620" s="30"/>
    </row>
    <row r="621" spans="2:98" x14ac:dyDescent="0.2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  <c r="CG621" s="30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</row>
    <row r="622" spans="2:98" x14ac:dyDescent="0.2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</row>
    <row r="623" spans="2:98" x14ac:dyDescent="0.2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/>
      <c r="BZ623" s="30"/>
      <c r="CA623" s="30"/>
      <c r="CB623" s="30"/>
      <c r="CC623" s="30"/>
      <c r="CD623" s="30"/>
      <c r="CE623" s="30"/>
      <c r="CF623" s="30"/>
      <c r="CG623" s="30"/>
      <c r="CH623" s="30"/>
      <c r="CI623" s="30"/>
      <c r="CJ623" s="30"/>
      <c r="CK623" s="30"/>
      <c r="CL623" s="30"/>
      <c r="CM623" s="30"/>
      <c r="CN623" s="30"/>
      <c r="CO623" s="30"/>
      <c r="CP623" s="30"/>
      <c r="CQ623" s="30"/>
      <c r="CR623" s="30"/>
      <c r="CS623" s="30"/>
      <c r="CT623" s="30"/>
    </row>
    <row r="624" spans="2:98" x14ac:dyDescent="0.2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/>
      <c r="BZ624" s="30"/>
      <c r="CA624" s="30"/>
      <c r="CB624" s="30"/>
      <c r="CC624" s="30"/>
      <c r="CD624" s="30"/>
      <c r="CE624" s="30"/>
      <c r="CF624" s="30"/>
      <c r="CG624" s="30"/>
      <c r="CH624" s="30"/>
      <c r="CI624" s="30"/>
      <c r="CJ624" s="30"/>
      <c r="CK624" s="30"/>
      <c r="CL624" s="30"/>
      <c r="CM624" s="30"/>
      <c r="CN624" s="30"/>
      <c r="CO624" s="30"/>
      <c r="CP624" s="30"/>
      <c r="CQ624" s="30"/>
      <c r="CR624" s="30"/>
      <c r="CS624" s="30"/>
      <c r="CT624" s="30"/>
    </row>
    <row r="625" spans="2:98" x14ac:dyDescent="0.2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0"/>
      <c r="BX625" s="30"/>
      <c r="BY625" s="30"/>
      <c r="BZ625" s="30"/>
      <c r="CA625" s="30"/>
      <c r="CB625" s="30"/>
      <c r="CC625" s="30"/>
      <c r="CD625" s="30"/>
      <c r="CE625" s="30"/>
      <c r="CF625" s="30"/>
      <c r="CG625" s="30"/>
      <c r="CH625" s="30"/>
      <c r="CI625" s="30"/>
      <c r="CJ625" s="30"/>
      <c r="CK625" s="30"/>
      <c r="CL625" s="30"/>
      <c r="CM625" s="30"/>
      <c r="CN625" s="30"/>
      <c r="CO625" s="30"/>
      <c r="CP625" s="30"/>
      <c r="CQ625" s="30"/>
      <c r="CR625" s="30"/>
      <c r="CS625" s="30"/>
      <c r="CT625" s="30"/>
    </row>
    <row r="626" spans="2:98" x14ac:dyDescent="0.2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E626" s="30"/>
      <c r="CF626" s="30"/>
      <c r="CG626" s="30"/>
      <c r="CH626" s="30"/>
      <c r="CI626" s="30"/>
      <c r="CJ626" s="30"/>
      <c r="CK626" s="30"/>
      <c r="CL626" s="30"/>
      <c r="CM626" s="30"/>
      <c r="CN626" s="30"/>
      <c r="CO626" s="30"/>
      <c r="CP626" s="30"/>
      <c r="CQ626" s="30"/>
      <c r="CR626" s="30"/>
      <c r="CS626" s="30"/>
      <c r="CT626" s="30"/>
    </row>
    <row r="627" spans="2:98" x14ac:dyDescent="0.2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E627" s="30"/>
      <c r="CF627" s="30"/>
      <c r="CG627" s="30"/>
      <c r="CH627" s="30"/>
      <c r="CI627" s="30"/>
      <c r="CJ627" s="30"/>
      <c r="CK627" s="30"/>
      <c r="CL627" s="30"/>
      <c r="CM627" s="30"/>
      <c r="CN627" s="30"/>
      <c r="CO627" s="30"/>
      <c r="CP627" s="30"/>
      <c r="CQ627" s="30"/>
      <c r="CR627" s="30"/>
      <c r="CS627" s="30"/>
      <c r="CT627" s="30"/>
    </row>
    <row r="628" spans="2:98" x14ac:dyDescent="0.2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E628" s="30"/>
      <c r="CF628" s="30"/>
      <c r="CG628" s="30"/>
      <c r="CH628" s="30"/>
      <c r="CI628" s="30"/>
      <c r="CJ628" s="30"/>
      <c r="CK628" s="30"/>
      <c r="CL628" s="30"/>
      <c r="CM628" s="30"/>
      <c r="CN628" s="30"/>
      <c r="CO628" s="30"/>
      <c r="CP628" s="30"/>
      <c r="CQ628" s="30"/>
      <c r="CR628" s="30"/>
      <c r="CS628" s="30"/>
      <c r="CT628" s="30"/>
    </row>
    <row r="629" spans="2:98" x14ac:dyDescent="0.2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30"/>
      <c r="BQ629" s="30"/>
      <c r="BR629" s="30"/>
      <c r="BS629" s="30"/>
      <c r="BT629" s="30"/>
      <c r="BU629" s="30"/>
      <c r="BV629" s="30"/>
      <c r="BW629" s="30"/>
      <c r="BX629" s="30"/>
      <c r="BY629" s="30"/>
      <c r="BZ629" s="30"/>
      <c r="CA629" s="30"/>
      <c r="CB629" s="30"/>
      <c r="CC629" s="30"/>
      <c r="CD629" s="30"/>
      <c r="CE629" s="30"/>
      <c r="CF629" s="30"/>
      <c r="CG629" s="30"/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S629" s="30"/>
      <c r="CT629" s="30"/>
    </row>
    <row r="630" spans="2:98" x14ac:dyDescent="0.2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0"/>
      <c r="BX630" s="30"/>
      <c r="BY630" s="30"/>
      <c r="BZ630" s="30"/>
      <c r="CA630" s="30"/>
      <c r="CB630" s="30"/>
      <c r="CC630" s="30"/>
      <c r="CD630" s="30"/>
      <c r="CE630" s="30"/>
      <c r="CF630" s="30"/>
      <c r="CG630" s="30"/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</row>
    <row r="631" spans="2:98" x14ac:dyDescent="0.2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E631" s="30"/>
      <c r="CF631" s="30"/>
      <c r="CG631" s="30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</row>
    <row r="632" spans="2:98" x14ac:dyDescent="0.2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  <c r="BR632" s="30"/>
      <c r="BS632" s="30"/>
      <c r="BT632" s="30"/>
      <c r="BU632" s="30"/>
      <c r="BV632" s="30"/>
      <c r="BW632" s="30"/>
      <c r="BX632" s="30"/>
      <c r="BY632" s="30"/>
      <c r="BZ632" s="30"/>
      <c r="CA632" s="30"/>
      <c r="CB632" s="30"/>
      <c r="CC632" s="30"/>
      <c r="CD632" s="30"/>
      <c r="CE632" s="30"/>
      <c r="CF632" s="30"/>
      <c r="CG632" s="30"/>
      <c r="CH632" s="30"/>
      <c r="CI632" s="30"/>
      <c r="CJ632" s="30"/>
      <c r="CK632" s="30"/>
      <c r="CL632" s="30"/>
      <c r="CM632" s="30"/>
      <c r="CN632" s="30"/>
      <c r="CO632" s="30"/>
      <c r="CP632" s="30"/>
      <c r="CQ632" s="30"/>
      <c r="CR632" s="30"/>
      <c r="CS632" s="30"/>
      <c r="CT632" s="30"/>
    </row>
    <row r="633" spans="2:98" x14ac:dyDescent="0.2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E633" s="30"/>
      <c r="CF633" s="30"/>
      <c r="CG633" s="30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S633" s="30"/>
      <c r="CT633" s="30"/>
    </row>
    <row r="634" spans="2:98" x14ac:dyDescent="0.2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  <c r="BR634" s="30"/>
      <c r="BS634" s="30"/>
      <c r="BT634" s="30"/>
      <c r="BU634" s="30"/>
      <c r="BV634" s="30"/>
      <c r="BW634" s="30"/>
      <c r="BX634" s="30"/>
      <c r="BY634" s="30"/>
      <c r="BZ634" s="30"/>
      <c r="CA634" s="30"/>
      <c r="CB634" s="30"/>
      <c r="CC634" s="30"/>
      <c r="CD634" s="30"/>
      <c r="CE634" s="30"/>
      <c r="CF634" s="30"/>
      <c r="CG634" s="30"/>
      <c r="CH634" s="30"/>
      <c r="CI634" s="30"/>
      <c r="CJ634" s="30"/>
      <c r="CK634" s="30"/>
      <c r="CL634" s="30"/>
      <c r="CM634" s="30"/>
      <c r="CN634" s="30"/>
      <c r="CO634" s="30"/>
      <c r="CP634" s="30"/>
      <c r="CQ634" s="30"/>
      <c r="CR634" s="30"/>
      <c r="CS634" s="30"/>
      <c r="CT634" s="30"/>
    </row>
    <row r="635" spans="2:98" x14ac:dyDescent="0.2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E635" s="30"/>
      <c r="CF635" s="30"/>
      <c r="CG635" s="30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S635" s="30"/>
      <c r="CT635" s="30"/>
    </row>
    <row r="636" spans="2:98" x14ac:dyDescent="0.2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  <c r="BR636" s="30"/>
      <c r="BS636" s="30"/>
      <c r="BT636" s="30"/>
      <c r="BU636" s="30"/>
      <c r="BV636" s="30"/>
      <c r="BW636" s="30"/>
      <c r="BX636" s="30"/>
      <c r="BY636" s="30"/>
      <c r="BZ636" s="30"/>
      <c r="CA636" s="30"/>
      <c r="CB636" s="30"/>
      <c r="CC636" s="30"/>
      <c r="CD636" s="30"/>
      <c r="CE636" s="30"/>
      <c r="CF636" s="30"/>
      <c r="CG636" s="30"/>
      <c r="CH636" s="30"/>
      <c r="CI636" s="30"/>
      <c r="CJ636" s="30"/>
      <c r="CK636" s="30"/>
      <c r="CL636" s="30"/>
      <c r="CM636" s="30"/>
      <c r="CN636" s="30"/>
      <c r="CO636" s="30"/>
      <c r="CP636" s="30"/>
      <c r="CQ636" s="30"/>
      <c r="CR636" s="30"/>
      <c r="CS636" s="30"/>
      <c r="CT636" s="30"/>
    </row>
    <row r="637" spans="2:98" x14ac:dyDescent="0.2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Q637" s="30"/>
      <c r="BR637" s="30"/>
      <c r="BS637" s="30"/>
      <c r="BT637" s="30"/>
      <c r="BU637" s="30"/>
      <c r="BV637" s="30"/>
      <c r="BW637" s="30"/>
      <c r="BX637" s="30"/>
      <c r="BY637" s="30"/>
      <c r="BZ637" s="30"/>
      <c r="CA637" s="30"/>
      <c r="CB637" s="30"/>
      <c r="CC637" s="30"/>
      <c r="CD637" s="30"/>
      <c r="CE637" s="30"/>
      <c r="CF637" s="30"/>
      <c r="CG637" s="30"/>
      <c r="CH637" s="30"/>
      <c r="CI637" s="30"/>
      <c r="CJ637" s="30"/>
      <c r="CK637" s="30"/>
      <c r="CL637" s="30"/>
      <c r="CM637" s="30"/>
      <c r="CN637" s="30"/>
      <c r="CO637" s="30"/>
      <c r="CP637" s="30"/>
      <c r="CQ637" s="30"/>
      <c r="CR637" s="30"/>
      <c r="CS637" s="30"/>
      <c r="CT637" s="30"/>
    </row>
    <row r="638" spans="2:98" x14ac:dyDescent="0.2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Q638" s="30"/>
      <c r="BR638" s="30"/>
      <c r="BS638" s="30"/>
      <c r="BT638" s="30"/>
      <c r="BU638" s="30"/>
      <c r="BV638" s="30"/>
      <c r="BW638" s="30"/>
      <c r="BX638" s="30"/>
      <c r="BY638" s="30"/>
      <c r="BZ638" s="30"/>
      <c r="CA638" s="30"/>
      <c r="CB638" s="30"/>
      <c r="CC638" s="30"/>
      <c r="CD638" s="30"/>
      <c r="CE638" s="30"/>
      <c r="CF638" s="30"/>
      <c r="CG638" s="30"/>
      <c r="CH638" s="30"/>
      <c r="CI638" s="30"/>
      <c r="CJ638" s="30"/>
      <c r="CK638" s="30"/>
      <c r="CL638" s="30"/>
      <c r="CM638" s="30"/>
      <c r="CN638" s="30"/>
      <c r="CO638" s="30"/>
      <c r="CP638" s="30"/>
      <c r="CQ638" s="30"/>
      <c r="CR638" s="30"/>
      <c r="CS638" s="30"/>
      <c r="CT638" s="30"/>
    </row>
    <row r="639" spans="2:98" x14ac:dyDescent="0.2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Q639" s="30"/>
      <c r="BR639" s="30"/>
      <c r="BS639" s="30"/>
      <c r="BT639" s="30"/>
      <c r="BU639" s="30"/>
      <c r="BV639" s="30"/>
      <c r="BW639" s="30"/>
      <c r="BX639" s="30"/>
      <c r="BY639" s="30"/>
      <c r="BZ639" s="30"/>
      <c r="CA639" s="30"/>
      <c r="CB639" s="30"/>
      <c r="CC639" s="30"/>
      <c r="CD639" s="30"/>
      <c r="CE639" s="30"/>
      <c r="CF639" s="30"/>
      <c r="CG639" s="30"/>
      <c r="CH639" s="30"/>
      <c r="CI639" s="30"/>
      <c r="CJ639" s="30"/>
      <c r="CK639" s="30"/>
      <c r="CL639" s="30"/>
      <c r="CM639" s="30"/>
      <c r="CN639" s="30"/>
      <c r="CO639" s="30"/>
      <c r="CP639" s="30"/>
      <c r="CQ639" s="30"/>
      <c r="CR639" s="30"/>
      <c r="CS639" s="30"/>
      <c r="CT639" s="30"/>
    </row>
    <row r="640" spans="2:98" x14ac:dyDescent="0.2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Q640" s="30"/>
      <c r="BR640" s="30"/>
      <c r="BS640" s="30"/>
      <c r="BT640" s="30"/>
      <c r="BU640" s="30"/>
      <c r="BV640" s="30"/>
      <c r="BW640" s="30"/>
      <c r="BX640" s="30"/>
      <c r="BY640" s="30"/>
      <c r="BZ640" s="30"/>
      <c r="CA640" s="30"/>
      <c r="CB640" s="30"/>
      <c r="CC640" s="30"/>
      <c r="CD640" s="30"/>
      <c r="CE640" s="30"/>
      <c r="CF640" s="30"/>
      <c r="CG640" s="30"/>
      <c r="CH640" s="30"/>
      <c r="CI640" s="30"/>
      <c r="CJ640" s="30"/>
      <c r="CK640" s="30"/>
      <c r="CL640" s="30"/>
      <c r="CM640" s="30"/>
      <c r="CN640" s="30"/>
      <c r="CO640" s="30"/>
      <c r="CP640" s="30"/>
      <c r="CQ640" s="30"/>
      <c r="CR640" s="30"/>
      <c r="CS640" s="30"/>
      <c r="CT640" s="30"/>
    </row>
    <row r="641" spans="2:98" x14ac:dyDescent="0.2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E641" s="30"/>
      <c r="CF641" s="30"/>
      <c r="CG641" s="30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S641" s="30"/>
      <c r="CT641" s="30"/>
    </row>
    <row r="642" spans="2:98" x14ac:dyDescent="0.2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Q642" s="30"/>
      <c r="BR642" s="30"/>
      <c r="BS642" s="30"/>
      <c r="BT642" s="30"/>
      <c r="BU642" s="30"/>
      <c r="BV642" s="30"/>
      <c r="BW642" s="30"/>
      <c r="BX642" s="30"/>
      <c r="BY642" s="30"/>
      <c r="BZ642" s="30"/>
      <c r="CA642" s="30"/>
      <c r="CB642" s="30"/>
      <c r="CC642" s="30"/>
      <c r="CD642" s="30"/>
      <c r="CE642" s="30"/>
      <c r="CF642" s="30"/>
      <c r="CG642" s="30"/>
      <c r="CH642" s="30"/>
      <c r="CI642" s="30"/>
      <c r="CJ642" s="30"/>
      <c r="CK642" s="30"/>
      <c r="CL642" s="30"/>
      <c r="CM642" s="30"/>
      <c r="CN642" s="30"/>
      <c r="CO642" s="30"/>
      <c r="CP642" s="30"/>
      <c r="CQ642" s="30"/>
      <c r="CR642" s="30"/>
      <c r="CS642" s="30"/>
      <c r="CT642" s="30"/>
    </row>
    <row r="643" spans="2:98" x14ac:dyDescent="0.2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  <c r="BS643" s="30"/>
      <c r="BT643" s="30"/>
      <c r="BU643" s="30"/>
      <c r="BV643" s="30"/>
      <c r="BW643" s="30"/>
      <c r="BX643" s="30"/>
      <c r="BY643" s="30"/>
      <c r="BZ643" s="30"/>
      <c r="CA643" s="30"/>
      <c r="CB643" s="30"/>
      <c r="CC643" s="30"/>
      <c r="CD643" s="30"/>
      <c r="CE643" s="30"/>
      <c r="CF643" s="30"/>
      <c r="CG643" s="30"/>
      <c r="CH643" s="30"/>
      <c r="CI643" s="30"/>
      <c r="CJ643" s="30"/>
      <c r="CK643" s="30"/>
      <c r="CL643" s="30"/>
      <c r="CM643" s="30"/>
      <c r="CN643" s="30"/>
      <c r="CO643" s="30"/>
      <c r="CP643" s="30"/>
      <c r="CQ643" s="30"/>
      <c r="CR643" s="30"/>
      <c r="CS643" s="30"/>
      <c r="CT643" s="30"/>
    </row>
    <row r="644" spans="2:98" x14ac:dyDescent="0.2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E644" s="30"/>
      <c r="CF644" s="30"/>
      <c r="CG644" s="30"/>
      <c r="CH644" s="30"/>
      <c r="CI644" s="30"/>
      <c r="CJ644" s="30"/>
      <c r="CK644" s="30"/>
      <c r="CL644" s="30"/>
      <c r="CM644" s="30"/>
      <c r="CN644" s="30"/>
      <c r="CO644" s="30"/>
      <c r="CP644" s="30"/>
      <c r="CQ644" s="30"/>
      <c r="CR644" s="30"/>
      <c r="CS644" s="30"/>
      <c r="CT644" s="30"/>
    </row>
    <row r="645" spans="2:98" x14ac:dyDescent="0.2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E645" s="30"/>
      <c r="CF645" s="30"/>
      <c r="CG645" s="30"/>
      <c r="CH645" s="30"/>
      <c r="CI645" s="30"/>
      <c r="CJ645" s="30"/>
      <c r="CK645" s="30"/>
      <c r="CL645" s="30"/>
      <c r="CM645" s="30"/>
      <c r="CN645" s="30"/>
      <c r="CO645" s="30"/>
      <c r="CP645" s="30"/>
      <c r="CQ645" s="30"/>
      <c r="CR645" s="30"/>
      <c r="CS645" s="30"/>
      <c r="CT645" s="30"/>
    </row>
    <row r="646" spans="2:98" x14ac:dyDescent="0.2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  <c r="BR646" s="30"/>
      <c r="BS646" s="30"/>
      <c r="BT646" s="30"/>
      <c r="BU646" s="30"/>
      <c r="BV646" s="30"/>
      <c r="BW646" s="30"/>
      <c r="BX646" s="30"/>
      <c r="BY646" s="30"/>
      <c r="BZ646" s="30"/>
      <c r="CA646" s="30"/>
      <c r="CB646" s="30"/>
      <c r="CC646" s="30"/>
      <c r="CD646" s="30"/>
      <c r="CE646" s="30"/>
      <c r="CF646" s="30"/>
      <c r="CG646" s="30"/>
      <c r="CH646" s="30"/>
      <c r="CI646" s="30"/>
      <c r="CJ646" s="30"/>
      <c r="CK646" s="30"/>
      <c r="CL646" s="30"/>
      <c r="CM646" s="30"/>
      <c r="CN646" s="30"/>
      <c r="CO646" s="30"/>
      <c r="CP646" s="30"/>
      <c r="CQ646" s="30"/>
      <c r="CR646" s="30"/>
      <c r="CS646" s="30"/>
      <c r="CT646" s="30"/>
    </row>
    <row r="647" spans="2:98" x14ac:dyDescent="0.2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Q647" s="30"/>
      <c r="BR647" s="30"/>
      <c r="BS647" s="30"/>
      <c r="BT647" s="30"/>
      <c r="BU647" s="30"/>
      <c r="BV647" s="30"/>
      <c r="BW647" s="30"/>
      <c r="BX647" s="30"/>
      <c r="BY647" s="30"/>
      <c r="BZ647" s="30"/>
      <c r="CA647" s="30"/>
      <c r="CB647" s="30"/>
      <c r="CC647" s="30"/>
      <c r="CD647" s="30"/>
      <c r="CE647" s="30"/>
      <c r="CF647" s="30"/>
      <c r="CG647" s="30"/>
      <c r="CH647" s="30"/>
      <c r="CI647" s="30"/>
      <c r="CJ647" s="30"/>
      <c r="CK647" s="30"/>
      <c r="CL647" s="30"/>
      <c r="CM647" s="30"/>
      <c r="CN647" s="30"/>
      <c r="CO647" s="30"/>
      <c r="CP647" s="30"/>
      <c r="CQ647" s="30"/>
      <c r="CR647" s="30"/>
      <c r="CS647" s="30"/>
      <c r="CT647" s="30"/>
    </row>
    <row r="648" spans="2:98" x14ac:dyDescent="0.2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E648" s="30"/>
      <c r="CF648" s="30"/>
      <c r="CG648" s="30"/>
      <c r="CH648" s="30"/>
      <c r="CI648" s="30"/>
      <c r="CJ648" s="30"/>
      <c r="CK648" s="30"/>
      <c r="CL648" s="30"/>
      <c r="CM648" s="30"/>
      <c r="CN648" s="30"/>
      <c r="CO648" s="30"/>
      <c r="CP648" s="30"/>
      <c r="CQ648" s="30"/>
      <c r="CR648" s="30"/>
      <c r="CS648" s="30"/>
      <c r="CT648" s="30"/>
    </row>
    <row r="649" spans="2:98" x14ac:dyDescent="0.2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  <c r="BR649" s="30"/>
      <c r="BS649" s="30"/>
      <c r="BT649" s="30"/>
      <c r="BU649" s="30"/>
      <c r="BV649" s="30"/>
      <c r="BW649" s="30"/>
      <c r="BX649" s="30"/>
      <c r="BY649" s="30"/>
      <c r="BZ649" s="30"/>
      <c r="CA649" s="30"/>
      <c r="CB649" s="30"/>
      <c r="CC649" s="30"/>
      <c r="CD649" s="30"/>
      <c r="CE649" s="30"/>
      <c r="CF649" s="30"/>
      <c r="CG649" s="30"/>
      <c r="CH649" s="30"/>
      <c r="CI649" s="30"/>
      <c r="CJ649" s="30"/>
      <c r="CK649" s="30"/>
      <c r="CL649" s="30"/>
      <c r="CM649" s="30"/>
      <c r="CN649" s="30"/>
      <c r="CO649" s="30"/>
      <c r="CP649" s="30"/>
      <c r="CQ649" s="30"/>
      <c r="CR649" s="30"/>
      <c r="CS649" s="30"/>
      <c r="CT649" s="30"/>
    </row>
    <row r="650" spans="2:98" x14ac:dyDescent="0.2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  <c r="BW650" s="30"/>
      <c r="BX650" s="30"/>
      <c r="BY650" s="30"/>
      <c r="BZ650" s="30"/>
      <c r="CA650" s="30"/>
      <c r="CB650" s="30"/>
      <c r="CC650" s="30"/>
      <c r="CD650" s="30"/>
      <c r="CE650" s="30"/>
      <c r="CF650" s="30"/>
      <c r="CG650" s="30"/>
      <c r="CH650" s="30"/>
      <c r="CI650" s="30"/>
      <c r="CJ650" s="30"/>
      <c r="CK650" s="30"/>
      <c r="CL650" s="30"/>
      <c r="CM650" s="30"/>
      <c r="CN650" s="30"/>
      <c r="CO650" s="30"/>
      <c r="CP650" s="30"/>
      <c r="CQ650" s="30"/>
      <c r="CR650" s="30"/>
      <c r="CS650" s="30"/>
      <c r="CT650" s="30"/>
    </row>
    <row r="651" spans="2:98" x14ac:dyDescent="0.2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E651" s="30"/>
      <c r="CF651" s="30"/>
      <c r="CG651" s="30"/>
      <c r="CH651" s="30"/>
      <c r="CI651" s="30"/>
      <c r="CJ651" s="30"/>
      <c r="CK651" s="30"/>
      <c r="CL651" s="30"/>
      <c r="CM651" s="30"/>
      <c r="CN651" s="30"/>
      <c r="CO651" s="30"/>
      <c r="CP651" s="30"/>
      <c r="CQ651" s="30"/>
      <c r="CR651" s="30"/>
      <c r="CS651" s="30"/>
      <c r="CT651" s="30"/>
    </row>
    <row r="652" spans="2:98" x14ac:dyDescent="0.2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  <c r="BR652" s="30"/>
      <c r="BS652" s="30"/>
      <c r="BT652" s="30"/>
      <c r="BU652" s="30"/>
      <c r="BV652" s="30"/>
      <c r="BW652" s="30"/>
      <c r="BX652" s="30"/>
      <c r="BY652" s="30"/>
      <c r="BZ652" s="30"/>
      <c r="CA652" s="30"/>
      <c r="CB652" s="30"/>
      <c r="CC652" s="30"/>
      <c r="CD652" s="30"/>
      <c r="CE652" s="30"/>
      <c r="CF652" s="30"/>
      <c r="CG652" s="30"/>
      <c r="CH652" s="30"/>
      <c r="CI652" s="30"/>
      <c r="CJ652" s="30"/>
      <c r="CK652" s="30"/>
      <c r="CL652" s="30"/>
      <c r="CM652" s="30"/>
      <c r="CN652" s="30"/>
      <c r="CO652" s="30"/>
      <c r="CP652" s="30"/>
      <c r="CQ652" s="30"/>
      <c r="CR652" s="30"/>
      <c r="CS652" s="30"/>
      <c r="CT652" s="30"/>
    </row>
    <row r="653" spans="2:98" x14ac:dyDescent="0.2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E653" s="30"/>
      <c r="CF653" s="30"/>
      <c r="CG653" s="30"/>
      <c r="CH653" s="30"/>
      <c r="CI653" s="30"/>
      <c r="CJ653" s="30"/>
      <c r="CK653" s="30"/>
      <c r="CL653" s="30"/>
      <c r="CM653" s="30"/>
      <c r="CN653" s="30"/>
      <c r="CO653" s="30"/>
      <c r="CP653" s="30"/>
      <c r="CQ653" s="30"/>
      <c r="CR653" s="30"/>
      <c r="CS653" s="30"/>
      <c r="CT653" s="30"/>
    </row>
    <row r="654" spans="2:98" x14ac:dyDescent="0.2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  <c r="CE654" s="30"/>
      <c r="CF654" s="30"/>
      <c r="CG654" s="30"/>
      <c r="CH654" s="30"/>
      <c r="CI654" s="30"/>
      <c r="CJ654" s="30"/>
      <c r="CK654" s="30"/>
      <c r="CL654" s="30"/>
      <c r="CM654" s="30"/>
      <c r="CN654" s="30"/>
      <c r="CO654" s="30"/>
      <c r="CP654" s="30"/>
      <c r="CQ654" s="30"/>
      <c r="CR654" s="30"/>
      <c r="CS654" s="30"/>
      <c r="CT654" s="30"/>
    </row>
    <row r="655" spans="2:98" x14ac:dyDescent="0.2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  <c r="CE655" s="30"/>
      <c r="CF655" s="30"/>
      <c r="CG655" s="30"/>
      <c r="CH655" s="30"/>
      <c r="CI655" s="30"/>
      <c r="CJ655" s="30"/>
      <c r="CK655" s="30"/>
      <c r="CL655" s="30"/>
      <c r="CM655" s="30"/>
      <c r="CN655" s="30"/>
      <c r="CO655" s="30"/>
      <c r="CP655" s="30"/>
      <c r="CQ655" s="30"/>
      <c r="CR655" s="30"/>
      <c r="CS655" s="30"/>
      <c r="CT655" s="30"/>
    </row>
    <row r="656" spans="2:98" x14ac:dyDescent="0.2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  <c r="CE656" s="30"/>
      <c r="CF656" s="30"/>
      <c r="CG656" s="30"/>
      <c r="CH656" s="30"/>
      <c r="CI656" s="30"/>
      <c r="CJ656" s="30"/>
      <c r="CK656" s="30"/>
      <c r="CL656" s="30"/>
      <c r="CM656" s="30"/>
      <c r="CN656" s="30"/>
      <c r="CO656" s="30"/>
      <c r="CP656" s="30"/>
      <c r="CQ656" s="30"/>
      <c r="CR656" s="30"/>
      <c r="CS656" s="30"/>
      <c r="CT656" s="30"/>
    </row>
    <row r="657" spans="2:98" x14ac:dyDescent="0.2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  <c r="CE657" s="30"/>
      <c r="CF657" s="30"/>
      <c r="CG657" s="30"/>
      <c r="CH657" s="30"/>
      <c r="CI657" s="30"/>
      <c r="CJ657" s="30"/>
      <c r="CK657" s="30"/>
      <c r="CL657" s="30"/>
      <c r="CM657" s="30"/>
      <c r="CN657" s="30"/>
      <c r="CO657" s="30"/>
      <c r="CP657" s="30"/>
      <c r="CQ657" s="30"/>
      <c r="CR657" s="30"/>
      <c r="CS657" s="30"/>
      <c r="CT657" s="30"/>
    </row>
    <row r="658" spans="2:98" x14ac:dyDescent="0.2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  <c r="CE658" s="30"/>
      <c r="CF658" s="30"/>
      <c r="CG658" s="30"/>
      <c r="CH658" s="30"/>
      <c r="CI658" s="30"/>
      <c r="CJ658" s="30"/>
      <c r="CK658" s="30"/>
      <c r="CL658" s="30"/>
      <c r="CM658" s="30"/>
      <c r="CN658" s="30"/>
      <c r="CO658" s="30"/>
      <c r="CP658" s="30"/>
      <c r="CQ658" s="30"/>
      <c r="CR658" s="30"/>
      <c r="CS658" s="30"/>
      <c r="CT658" s="30"/>
    </row>
    <row r="659" spans="2:98" x14ac:dyDescent="0.2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  <c r="CE659" s="30"/>
      <c r="CF659" s="30"/>
      <c r="CG659" s="30"/>
      <c r="CH659" s="30"/>
      <c r="CI659" s="30"/>
      <c r="CJ659" s="30"/>
      <c r="CK659" s="30"/>
      <c r="CL659" s="30"/>
      <c r="CM659" s="30"/>
      <c r="CN659" s="30"/>
      <c r="CO659" s="30"/>
      <c r="CP659" s="30"/>
      <c r="CQ659" s="30"/>
      <c r="CR659" s="30"/>
      <c r="CS659" s="30"/>
      <c r="CT659" s="30"/>
    </row>
    <row r="660" spans="2:98" x14ac:dyDescent="0.2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  <c r="CE660" s="30"/>
      <c r="CF660" s="30"/>
      <c r="CG660" s="30"/>
      <c r="CH660" s="30"/>
      <c r="CI660" s="30"/>
      <c r="CJ660" s="30"/>
      <c r="CK660" s="30"/>
      <c r="CL660" s="30"/>
      <c r="CM660" s="30"/>
      <c r="CN660" s="30"/>
      <c r="CO660" s="30"/>
      <c r="CP660" s="30"/>
      <c r="CQ660" s="30"/>
      <c r="CR660" s="30"/>
      <c r="CS660" s="30"/>
      <c r="CT660" s="30"/>
    </row>
    <row r="661" spans="2:98" x14ac:dyDescent="0.2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  <c r="CE661" s="30"/>
      <c r="CF661" s="30"/>
      <c r="CG661" s="30"/>
      <c r="CH661" s="30"/>
      <c r="CI661" s="30"/>
      <c r="CJ661" s="30"/>
      <c r="CK661" s="30"/>
      <c r="CL661" s="30"/>
      <c r="CM661" s="30"/>
      <c r="CN661" s="30"/>
      <c r="CO661" s="30"/>
      <c r="CP661" s="30"/>
      <c r="CQ661" s="30"/>
      <c r="CR661" s="30"/>
      <c r="CS661" s="30"/>
      <c r="CT661" s="30"/>
    </row>
    <row r="662" spans="2:98" x14ac:dyDescent="0.2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  <c r="CE662" s="30"/>
      <c r="CF662" s="30"/>
      <c r="CG662" s="30"/>
      <c r="CH662" s="30"/>
      <c r="CI662" s="30"/>
      <c r="CJ662" s="30"/>
      <c r="CK662" s="30"/>
      <c r="CL662" s="30"/>
      <c r="CM662" s="30"/>
      <c r="CN662" s="30"/>
      <c r="CO662" s="30"/>
      <c r="CP662" s="30"/>
      <c r="CQ662" s="30"/>
      <c r="CR662" s="30"/>
      <c r="CS662" s="30"/>
      <c r="CT662" s="30"/>
    </row>
    <row r="663" spans="2:98" x14ac:dyDescent="0.2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  <c r="CE663" s="30"/>
      <c r="CF663" s="30"/>
      <c r="CG663" s="30"/>
      <c r="CH663" s="30"/>
      <c r="CI663" s="30"/>
      <c r="CJ663" s="30"/>
      <c r="CK663" s="30"/>
      <c r="CL663" s="30"/>
      <c r="CM663" s="30"/>
      <c r="CN663" s="30"/>
      <c r="CO663" s="30"/>
      <c r="CP663" s="30"/>
      <c r="CQ663" s="30"/>
      <c r="CR663" s="30"/>
      <c r="CS663" s="30"/>
      <c r="CT663" s="30"/>
    </row>
    <row r="664" spans="2:98" x14ac:dyDescent="0.2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  <c r="CE664" s="30"/>
      <c r="CF664" s="30"/>
      <c r="CG664" s="30"/>
      <c r="CH664" s="30"/>
      <c r="CI664" s="30"/>
      <c r="CJ664" s="30"/>
      <c r="CK664" s="30"/>
      <c r="CL664" s="30"/>
      <c r="CM664" s="30"/>
      <c r="CN664" s="30"/>
      <c r="CO664" s="30"/>
      <c r="CP664" s="30"/>
      <c r="CQ664" s="30"/>
      <c r="CR664" s="30"/>
      <c r="CS664" s="30"/>
      <c r="CT664" s="30"/>
    </row>
    <row r="665" spans="2:98" x14ac:dyDescent="0.2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  <c r="CE665" s="30"/>
      <c r="CF665" s="30"/>
      <c r="CG665" s="30"/>
      <c r="CH665" s="30"/>
      <c r="CI665" s="30"/>
      <c r="CJ665" s="30"/>
      <c r="CK665" s="30"/>
      <c r="CL665" s="30"/>
      <c r="CM665" s="30"/>
      <c r="CN665" s="30"/>
      <c r="CO665" s="30"/>
      <c r="CP665" s="30"/>
      <c r="CQ665" s="30"/>
      <c r="CR665" s="30"/>
      <c r="CS665" s="30"/>
      <c r="CT665" s="30"/>
    </row>
    <row r="666" spans="2:98" x14ac:dyDescent="0.2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</row>
    <row r="667" spans="2:98" x14ac:dyDescent="0.2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</row>
    <row r="668" spans="2:98" x14ac:dyDescent="0.2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</row>
    <row r="669" spans="2:98" x14ac:dyDescent="0.2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</row>
    <row r="670" spans="2:98" x14ac:dyDescent="0.2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</row>
    <row r="671" spans="2:98" x14ac:dyDescent="0.2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</row>
    <row r="672" spans="2:98" x14ac:dyDescent="0.2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</row>
    <row r="673" spans="2:98" x14ac:dyDescent="0.2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</row>
    <row r="674" spans="2:98" x14ac:dyDescent="0.2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</row>
    <row r="675" spans="2:98" x14ac:dyDescent="0.2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E675" s="30"/>
      <c r="CF675" s="30"/>
      <c r="CG675" s="30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S675" s="30"/>
      <c r="CT675" s="30"/>
    </row>
    <row r="676" spans="2:98" x14ac:dyDescent="0.2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  <c r="CE676" s="30"/>
      <c r="CF676" s="30"/>
      <c r="CG676" s="30"/>
      <c r="CH676" s="30"/>
      <c r="CI676" s="30"/>
      <c r="CJ676" s="30"/>
      <c r="CK676" s="30"/>
      <c r="CL676" s="30"/>
      <c r="CM676" s="30"/>
      <c r="CN676" s="30"/>
      <c r="CO676" s="30"/>
      <c r="CP676" s="30"/>
      <c r="CQ676" s="30"/>
      <c r="CR676" s="30"/>
      <c r="CS676" s="30"/>
      <c r="CT676" s="30"/>
    </row>
    <row r="677" spans="2:98" x14ac:dyDescent="0.2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  <c r="CE677" s="30"/>
      <c r="CF677" s="30"/>
      <c r="CG677" s="30"/>
      <c r="CH677" s="30"/>
      <c r="CI677" s="30"/>
      <c r="CJ677" s="30"/>
      <c r="CK677" s="30"/>
      <c r="CL677" s="30"/>
      <c r="CM677" s="30"/>
      <c r="CN677" s="30"/>
      <c r="CO677" s="30"/>
      <c r="CP677" s="30"/>
      <c r="CQ677" s="30"/>
      <c r="CR677" s="30"/>
      <c r="CS677" s="30"/>
      <c r="CT677" s="30"/>
    </row>
    <row r="678" spans="2:98" x14ac:dyDescent="0.2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  <c r="CE678" s="30"/>
      <c r="CF678" s="30"/>
      <c r="CG678" s="30"/>
      <c r="CH678" s="30"/>
      <c r="CI678" s="30"/>
      <c r="CJ678" s="30"/>
      <c r="CK678" s="30"/>
      <c r="CL678" s="30"/>
      <c r="CM678" s="30"/>
      <c r="CN678" s="30"/>
      <c r="CO678" s="30"/>
      <c r="CP678" s="30"/>
      <c r="CQ678" s="30"/>
      <c r="CR678" s="30"/>
      <c r="CS678" s="30"/>
      <c r="CT678" s="30"/>
    </row>
    <row r="679" spans="2:98" x14ac:dyDescent="0.2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  <c r="CE679" s="30"/>
      <c r="CF679" s="30"/>
      <c r="CG679" s="30"/>
      <c r="CH679" s="30"/>
      <c r="CI679" s="30"/>
      <c r="CJ679" s="30"/>
      <c r="CK679" s="30"/>
      <c r="CL679" s="30"/>
      <c r="CM679" s="30"/>
      <c r="CN679" s="30"/>
      <c r="CO679" s="30"/>
      <c r="CP679" s="30"/>
      <c r="CQ679" s="30"/>
      <c r="CR679" s="30"/>
      <c r="CS679" s="30"/>
      <c r="CT679" s="30"/>
    </row>
    <row r="680" spans="2:98" x14ac:dyDescent="0.2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  <c r="CE680" s="30"/>
      <c r="CF680" s="30"/>
      <c r="CG680" s="30"/>
      <c r="CH680" s="30"/>
      <c r="CI680" s="30"/>
      <c r="CJ680" s="30"/>
      <c r="CK680" s="30"/>
      <c r="CL680" s="30"/>
      <c r="CM680" s="30"/>
      <c r="CN680" s="30"/>
      <c r="CO680" s="30"/>
      <c r="CP680" s="30"/>
      <c r="CQ680" s="30"/>
      <c r="CR680" s="30"/>
      <c r="CS680" s="30"/>
      <c r="CT680" s="30"/>
    </row>
    <row r="681" spans="2:98" x14ac:dyDescent="0.2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  <c r="CE681" s="30"/>
      <c r="CF681" s="30"/>
      <c r="CG681" s="30"/>
      <c r="CH681" s="30"/>
      <c r="CI681" s="30"/>
      <c r="CJ681" s="30"/>
      <c r="CK681" s="30"/>
      <c r="CL681" s="30"/>
      <c r="CM681" s="30"/>
      <c r="CN681" s="30"/>
      <c r="CO681" s="30"/>
      <c r="CP681" s="30"/>
      <c r="CQ681" s="30"/>
      <c r="CR681" s="30"/>
      <c r="CS681" s="30"/>
      <c r="CT681" s="30"/>
    </row>
    <row r="682" spans="2:98" x14ac:dyDescent="0.2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  <c r="CE682" s="30"/>
      <c r="CF682" s="30"/>
      <c r="CG682" s="30"/>
      <c r="CH682" s="30"/>
      <c r="CI682" s="30"/>
      <c r="CJ682" s="30"/>
      <c r="CK682" s="30"/>
      <c r="CL682" s="30"/>
      <c r="CM682" s="30"/>
      <c r="CN682" s="30"/>
      <c r="CO682" s="30"/>
      <c r="CP682" s="30"/>
      <c r="CQ682" s="30"/>
      <c r="CR682" s="30"/>
      <c r="CS682" s="30"/>
      <c r="CT682" s="30"/>
    </row>
    <row r="683" spans="2:98" x14ac:dyDescent="0.2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  <c r="CE683" s="30"/>
      <c r="CF683" s="30"/>
      <c r="CG683" s="30"/>
      <c r="CH683" s="30"/>
      <c r="CI683" s="30"/>
      <c r="CJ683" s="30"/>
      <c r="CK683" s="30"/>
      <c r="CL683" s="30"/>
      <c r="CM683" s="30"/>
      <c r="CN683" s="30"/>
      <c r="CO683" s="30"/>
      <c r="CP683" s="30"/>
      <c r="CQ683" s="30"/>
      <c r="CR683" s="30"/>
      <c r="CS683" s="30"/>
      <c r="CT683" s="30"/>
    </row>
    <row r="684" spans="2:98" x14ac:dyDescent="0.2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E684" s="30"/>
      <c r="CF684" s="30"/>
      <c r="CG684" s="30"/>
      <c r="CH684" s="30"/>
      <c r="CI684" s="30"/>
      <c r="CJ684" s="30"/>
      <c r="CK684" s="30"/>
      <c r="CL684" s="30"/>
      <c r="CM684" s="30"/>
      <c r="CN684" s="30"/>
      <c r="CO684" s="30"/>
      <c r="CP684" s="30"/>
      <c r="CQ684" s="30"/>
      <c r="CR684" s="30"/>
      <c r="CS684" s="30"/>
      <c r="CT684" s="30"/>
    </row>
    <row r="685" spans="2:98" x14ac:dyDescent="0.2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  <c r="CE685" s="30"/>
      <c r="CF685" s="30"/>
      <c r="CG685" s="30"/>
      <c r="CH685" s="30"/>
      <c r="CI685" s="30"/>
      <c r="CJ685" s="30"/>
      <c r="CK685" s="30"/>
      <c r="CL685" s="30"/>
      <c r="CM685" s="30"/>
      <c r="CN685" s="30"/>
      <c r="CO685" s="30"/>
      <c r="CP685" s="30"/>
      <c r="CQ685" s="30"/>
      <c r="CR685" s="30"/>
      <c r="CS685" s="30"/>
      <c r="CT685" s="30"/>
    </row>
    <row r="686" spans="2:98" x14ac:dyDescent="0.2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  <c r="CE686" s="30"/>
      <c r="CF686" s="30"/>
      <c r="CG686" s="30"/>
      <c r="CH686" s="30"/>
      <c r="CI686" s="30"/>
      <c r="CJ686" s="30"/>
      <c r="CK686" s="30"/>
      <c r="CL686" s="30"/>
      <c r="CM686" s="30"/>
      <c r="CN686" s="30"/>
      <c r="CO686" s="30"/>
      <c r="CP686" s="30"/>
      <c r="CQ686" s="30"/>
      <c r="CR686" s="30"/>
      <c r="CS686" s="30"/>
      <c r="CT686" s="30"/>
    </row>
    <row r="687" spans="2:98" x14ac:dyDescent="0.2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  <c r="CE687" s="30"/>
      <c r="CF687" s="30"/>
      <c r="CG687" s="30"/>
      <c r="CH687" s="30"/>
      <c r="CI687" s="30"/>
      <c r="CJ687" s="30"/>
      <c r="CK687" s="30"/>
      <c r="CL687" s="30"/>
      <c r="CM687" s="30"/>
      <c r="CN687" s="30"/>
      <c r="CO687" s="30"/>
      <c r="CP687" s="30"/>
      <c r="CQ687" s="30"/>
      <c r="CR687" s="30"/>
      <c r="CS687" s="30"/>
      <c r="CT687" s="30"/>
    </row>
    <row r="688" spans="2:98" x14ac:dyDescent="0.2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  <c r="CE688" s="30"/>
      <c r="CF688" s="30"/>
      <c r="CG688" s="30"/>
      <c r="CH688" s="30"/>
      <c r="CI688" s="30"/>
      <c r="CJ688" s="30"/>
      <c r="CK688" s="30"/>
      <c r="CL688" s="30"/>
      <c r="CM688" s="30"/>
      <c r="CN688" s="30"/>
      <c r="CO688" s="30"/>
      <c r="CP688" s="30"/>
      <c r="CQ688" s="30"/>
      <c r="CR688" s="30"/>
      <c r="CS688" s="30"/>
      <c r="CT688" s="30"/>
    </row>
    <row r="689" spans="2:98" x14ac:dyDescent="0.2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  <c r="CE689" s="30"/>
      <c r="CF689" s="30"/>
      <c r="CG689" s="30"/>
      <c r="CH689" s="30"/>
      <c r="CI689" s="30"/>
      <c r="CJ689" s="30"/>
      <c r="CK689" s="30"/>
      <c r="CL689" s="30"/>
      <c r="CM689" s="30"/>
      <c r="CN689" s="30"/>
      <c r="CO689" s="30"/>
      <c r="CP689" s="30"/>
      <c r="CQ689" s="30"/>
      <c r="CR689" s="30"/>
      <c r="CS689" s="30"/>
      <c r="CT689" s="30"/>
    </row>
    <row r="690" spans="2:98" x14ac:dyDescent="0.2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  <c r="CE690" s="30"/>
      <c r="CF690" s="30"/>
      <c r="CG690" s="30"/>
      <c r="CH690" s="30"/>
      <c r="CI690" s="30"/>
      <c r="CJ690" s="30"/>
      <c r="CK690" s="30"/>
      <c r="CL690" s="30"/>
      <c r="CM690" s="30"/>
      <c r="CN690" s="30"/>
      <c r="CO690" s="30"/>
      <c r="CP690" s="30"/>
      <c r="CQ690" s="30"/>
      <c r="CR690" s="30"/>
      <c r="CS690" s="30"/>
      <c r="CT690" s="30"/>
    </row>
    <row r="691" spans="2:98" x14ac:dyDescent="0.2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  <c r="CE691" s="30"/>
      <c r="CF691" s="30"/>
      <c r="CG691" s="30"/>
      <c r="CH691" s="30"/>
      <c r="CI691" s="30"/>
      <c r="CJ691" s="30"/>
      <c r="CK691" s="30"/>
      <c r="CL691" s="30"/>
      <c r="CM691" s="30"/>
      <c r="CN691" s="30"/>
      <c r="CO691" s="30"/>
      <c r="CP691" s="30"/>
      <c r="CQ691" s="30"/>
      <c r="CR691" s="30"/>
      <c r="CS691" s="30"/>
      <c r="CT691" s="30"/>
    </row>
    <row r="692" spans="2:98" x14ac:dyDescent="0.2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  <c r="CE692" s="30"/>
      <c r="CF692" s="30"/>
      <c r="CG692" s="30"/>
      <c r="CH692" s="30"/>
      <c r="CI692" s="30"/>
      <c r="CJ692" s="30"/>
      <c r="CK692" s="30"/>
      <c r="CL692" s="30"/>
      <c r="CM692" s="30"/>
      <c r="CN692" s="30"/>
      <c r="CO692" s="30"/>
      <c r="CP692" s="30"/>
      <c r="CQ692" s="30"/>
      <c r="CR692" s="30"/>
      <c r="CS692" s="30"/>
      <c r="CT692" s="30"/>
    </row>
    <row r="693" spans="2:98" x14ac:dyDescent="0.2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  <c r="CE693" s="30"/>
      <c r="CF693" s="30"/>
      <c r="CG693" s="30"/>
      <c r="CH693" s="30"/>
      <c r="CI693" s="30"/>
      <c r="CJ693" s="30"/>
      <c r="CK693" s="30"/>
      <c r="CL693" s="30"/>
      <c r="CM693" s="30"/>
      <c r="CN693" s="30"/>
      <c r="CO693" s="30"/>
      <c r="CP693" s="30"/>
      <c r="CQ693" s="30"/>
      <c r="CR693" s="30"/>
      <c r="CS693" s="30"/>
      <c r="CT693" s="30"/>
    </row>
    <row r="694" spans="2:98" x14ac:dyDescent="0.2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  <c r="CE694" s="30"/>
      <c r="CF694" s="30"/>
      <c r="CG694" s="30"/>
      <c r="CH694" s="30"/>
      <c r="CI694" s="30"/>
      <c r="CJ694" s="30"/>
      <c r="CK694" s="30"/>
      <c r="CL694" s="30"/>
      <c r="CM694" s="30"/>
      <c r="CN694" s="30"/>
      <c r="CO694" s="30"/>
      <c r="CP694" s="30"/>
      <c r="CQ694" s="30"/>
      <c r="CR694" s="30"/>
      <c r="CS694" s="30"/>
      <c r="CT694" s="30"/>
    </row>
    <row r="695" spans="2:98" x14ac:dyDescent="0.2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  <c r="CE695" s="30"/>
      <c r="CF695" s="30"/>
      <c r="CG695" s="30"/>
      <c r="CH695" s="30"/>
      <c r="CI695" s="30"/>
      <c r="CJ695" s="30"/>
      <c r="CK695" s="30"/>
      <c r="CL695" s="30"/>
      <c r="CM695" s="30"/>
      <c r="CN695" s="30"/>
      <c r="CO695" s="30"/>
      <c r="CP695" s="30"/>
      <c r="CQ695" s="30"/>
      <c r="CR695" s="30"/>
      <c r="CS695" s="30"/>
      <c r="CT695" s="30"/>
    </row>
    <row r="696" spans="2:98" x14ac:dyDescent="0.2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  <c r="CE696" s="30"/>
      <c r="CF696" s="30"/>
      <c r="CG696" s="30"/>
      <c r="CH696" s="30"/>
      <c r="CI696" s="30"/>
      <c r="CJ696" s="30"/>
      <c r="CK696" s="30"/>
      <c r="CL696" s="30"/>
      <c r="CM696" s="30"/>
      <c r="CN696" s="30"/>
      <c r="CO696" s="30"/>
      <c r="CP696" s="30"/>
      <c r="CQ696" s="30"/>
      <c r="CR696" s="30"/>
      <c r="CS696" s="30"/>
      <c r="CT696" s="30"/>
    </row>
    <row r="697" spans="2:98" x14ac:dyDescent="0.2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  <c r="CE697" s="30"/>
      <c r="CF697" s="30"/>
      <c r="CG697" s="30"/>
      <c r="CH697" s="30"/>
      <c r="CI697" s="30"/>
      <c r="CJ697" s="30"/>
      <c r="CK697" s="30"/>
      <c r="CL697" s="30"/>
      <c r="CM697" s="30"/>
      <c r="CN697" s="30"/>
      <c r="CO697" s="30"/>
      <c r="CP697" s="30"/>
      <c r="CQ697" s="30"/>
      <c r="CR697" s="30"/>
      <c r="CS697" s="30"/>
      <c r="CT697" s="30"/>
    </row>
    <row r="698" spans="2:98" x14ac:dyDescent="0.2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  <c r="CE698" s="30"/>
      <c r="CF698" s="30"/>
      <c r="CG698" s="30"/>
      <c r="CH698" s="30"/>
      <c r="CI698" s="30"/>
      <c r="CJ698" s="30"/>
      <c r="CK698" s="30"/>
      <c r="CL698" s="30"/>
      <c r="CM698" s="30"/>
      <c r="CN698" s="30"/>
      <c r="CO698" s="30"/>
      <c r="CP698" s="30"/>
      <c r="CQ698" s="30"/>
      <c r="CR698" s="30"/>
      <c r="CS698" s="30"/>
      <c r="CT698" s="30"/>
    </row>
    <row r="699" spans="2:98" x14ac:dyDescent="0.2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</row>
    <row r="700" spans="2:98" x14ac:dyDescent="0.2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</row>
    <row r="701" spans="2:98" x14ac:dyDescent="0.2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</row>
    <row r="702" spans="2:98" x14ac:dyDescent="0.2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  <c r="CE702" s="30"/>
      <c r="CF702" s="30"/>
      <c r="CG702" s="30"/>
      <c r="CH702" s="30"/>
      <c r="CI702" s="30"/>
      <c r="CJ702" s="30"/>
      <c r="CK702" s="30"/>
      <c r="CL702" s="30"/>
      <c r="CM702" s="30"/>
      <c r="CN702" s="30"/>
      <c r="CO702" s="30"/>
      <c r="CP702" s="30"/>
      <c r="CQ702" s="30"/>
      <c r="CR702" s="30"/>
      <c r="CS702" s="30"/>
      <c r="CT702" s="30"/>
    </row>
    <row r="703" spans="2:98" x14ac:dyDescent="0.2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  <c r="CE703" s="30"/>
      <c r="CF703" s="30"/>
      <c r="CG703" s="30"/>
      <c r="CH703" s="30"/>
      <c r="CI703" s="30"/>
      <c r="CJ703" s="30"/>
      <c r="CK703" s="30"/>
      <c r="CL703" s="30"/>
      <c r="CM703" s="30"/>
      <c r="CN703" s="30"/>
      <c r="CO703" s="30"/>
      <c r="CP703" s="30"/>
      <c r="CQ703" s="30"/>
      <c r="CR703" s="30"/>
      <c r="CS703" s="30"/>
      <c r="CT703" s="30"/>
    </row>
    <row r="704" spans="2:98" x14ac:dyDescent="0.2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  <c r="CE704" s="30"/>
      <c r="CF704" s="30"/>
      <c r="CG704" s="30"/>
      <c r="CH704" s="30"/>
      <c r="CI704" s="30"/>
      <c r="CJ704" s="30"/>
      <c r="CK704" s="30"/>
      <c r="CL704" s="30"/>
      <c r="CM704" s="30"/>
      <c r="CN704" s="30"/>
      <c r="CO704" s="30"/>
      <c r="CP704" s="30"/>
      <c r="CQ704" s="30"/>
      <c r="CR704" s="30"/>
      <c r="CS704" s="30"/>
      <c r="CT704" s="30"/>
    </row>
    <row r="705" spans="2:98" x14ac:dyDescent="0.2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  <c r="CE705" s="30"/>
      <c r="CF705" s="30"/>
      <c r="CG705" s="30"/>
      <c r="CH705" s="30"/>
      <c r="CI705" s="30"/>
      <c r="CJ705" s="30"/>
      <c r="CK705" s="30"/>
      <c r="CL705" s="30"/>
      <c r="CM705" s="30"/>
      <c r="CN705" s="30"/>
      <c r="CO705" s="30"/>
      <c r="CP705" s="30"/>
      <c r="CQ705" s="30"/>
      <c r="CR705" s="30"/>
      <c r="CS705" s="30"/>
      <c r="CT705" s="30"/>
    </row>
    <row r="706" spans="2:98" x14ac:dyDescent="0.2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  <c r="CE706" s="30"/>
      <c r="CF706" s="30"/>
      <c r="CG706" s="30"/>
      <c r="CH706" s="30"/>
      <c r="CI706" s="30"/>
      <c r="CJ706" s="30"/>
      <c r="CK706" s="30"/>
      <c r="CL706" s="30"/>
      <c r="CM706" s="30"/>
      <c r="CN706" s="30"/>
      <c r="CO706" s="30"/>
      <c r="CP706" s="30"/>
      <c r="CQ706" s="30"/>
      <c r="CR706" s="30"/>
      <c r="CS706" s="30"/>
      <c r="CT706" s="30"/>
    </row>
    <row r="707" spans="2:98" x14ac:dyDescent="0.2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  <c r="CE707" s="30"/>
      <c r="CF707" s="30"/>
      <c r="CG707" s="30"/>
      <c r="CH707" s="30"/>
      <c r="CI707" s="30"/>
      <c r="CJ707" s="30"/>
      <c r="CK707" s="30"/>
      <c r="CL707" s="30"/>
      <c r="CM707" s="30"/>
      <c r="CN707" s="30"/>
      <c r="CO707" s="30"/>
      <c r="CP707" s="30"/>
      <c r="CQ707" s="30"/>
      <c r="CR707" s="30"/>
      <c r="CS707" s="30"/>
      <c r="CT707" s="30"/>
    </row>
    <row r="708" spans="2:98" x14ac:dyDescent="0.2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  <c r="CE708" s="30"/>
      <c r="CF708" s="30"/>
      <c r="CG708" s="30"/>
      <c r="CH708" s="30"/>
      <c r="CI708" s="30"/>
      <c r="CJ708" s="30"/>
      <c r="CK708" s="30"/>
      <c r="CL708" s="30"/>
      <c r="CM708" s="30"/>
      <c r="CN708" s="30"/>
      <c r="CO708" s="30"/>
      <c r="CP708" s="30"/>
      <c r="CQ708" s="30"/>
      <c r="CR708" s="30"/>
      <c r="CS708" s="30"/>
      <c r="CT708" s="30"/>
    </row>
    <row r="709" spans="2:98" x14ac:dyDescent="0.2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  <c r="CE709" s="30"/>
      <c r="CF709" s="30"/>
      <c r="CG709" s="30"/>
      <c r="CH709" s="30"/>
      <c r="CI709" s="30"/>
      <c r="CJ709" s="30"/>
      <c r="CK709" s="30"/>
      <c r="CL709" s="30"/>
      <c r="CM709" s="30"/>
      <c r="CN709" s="30"/>
      <c r="CO709" s="30"/>
      <c r="CP709" s="30"/>
      <c r="CQ709" s="30"/>
      <c r="CR709" s="30"/>
      <c r="CS709" s="30"/>
      <c r="CT709" s="30"/>
    </row>
    <row r="710" spans="2:98" x14ac:dyDescent="0.2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  <c r="CE710" s="30"/>
      <c r="CF710" s="30"/>
      <c r="CG710" s="30"/>
      <c r="CH710" s="30"/>
      <c r="CI710" s="30"/>
      <c r="CJ710" s="30"/>
      <c r="CK710" s="30"/>
      <c r="CL710" s="30"/>
      <c r="CM710" s="30"/>
      <c r="CN710" s="30"/>
      <c r="CO710" s="30"/>
      <c r="CP710" s="30"/>
      <c r="CQ710" s="30"/>
      <c r="CR710" s="30"/>
      <c r="CS710" s="30"/>
      <c r="CT710" s="30"/>
    </row>
    <row r="711" spans="2:98" x14ac:dyDescent="0.2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  <c r="CE711" s="30"/>
      <c r="CF711" s="30"/>
      <c r="CG711" s="30"/>
      <c r="CH711" s="30"/>
      <c r="CI711" s="30"/>
      <c r="CJ711" s="30"/>
      <c r="CK711" s="30"/>
      <c r="CL711" s="30"/>
      <c r="CM711" s="30"/>
      <c r="CN711" s="30"/>
      <c r="CO711" s="30"/>
      <c r="CP711" s="30"/>
      <c r="CQ711" s="30"/>
      <c r="CR711" s="30"/>
      <c r="CS711" s="30"/>
      <c r="CT711" s="30"/>
    </row>
    <row r="712" spans="2:98" x14ac:dyDescent="0.2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  <c r="CE712" s="30"/>
      <c r="CF712" s="30"/>
      <c r="CG712" s="30"/>
      <c r="CH712" s="30"/>
      <c r="CI712" s="30"/>
      <c r="CJ712" s="30"/>
      <c r="CK712" s="30"/>
      <c r="CL712" s="30"/>
      <c r="CM712" s="30"/>
      <c r="CN712" s="30"/>
      <c r="CO712" s="30"/>
      <c r="CP712" s="30"/>
      <c r="CQ712" s="30"/>
      <c r="CR712" s="30"/>
      <c r="CS712" s="30"/>
      <c r="CT712" s="30"/>
    </row>
    <row r="713" spans="2:98" x14ac:dyDescent="0.2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E713" s="30"/>
      <c r="CF713" s="30"/>
      <c r="CG713" s="30"/>
      <c r="CH713" s="30"/>
      <c r="CI713" s="30"/>
      <c r="CJ713" s="30"/>
      <c r="CK713" s="30"/>
      <c r="CL713" s="30"/>
      <c r="CM713" s="30"/>
      <c r="CN713" s="30"/>
      <c r="CO713" s="30"/>
      <c r="CP713" s="30"/>
      <c r="CQ713" s="30"/>
      <c r="CR713" s="30"/>
      <c r="CS713" s="30"/>
      <c r="CT713" s="30"/>
    </row>
    <row r="714" spans="2:98" x14ac:dyDescent="0.2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  <c r="CE714" s="30"/>
      <c r="CF714" s="30"/>
      <c r="CG714" s="30"/>
      <c r="CH714" s="30"/>
      <c r="CI714" s="30"/>
      <c r="CJ714" s="30"/>
      <c r="CK714" s="30"/>
      <c r="CL714" s="30"/>
      <c r="CM714" s="30"/>
      <c r="CN714" s="30"/>
      <c r="CO714" s="30"/>
      <c r="CP714" s="30"/>
      <c r="CQ714" s="30"/>
      <c r="CR714" s="30"/>
      <c r="CS714" s="30"/>
      <c r="CT714" s="30"/>
    </row>
    <row r="715" spans="2:98" x14ac:dyDescent="0.2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  <c r="CE715" s="30"/>
      <c r="CF715" s="30"/>
      <c r="CG715" s="30"/>
      <c r="CH715" s="30"/>
      <c r="CI715" s="30"/>
      <c r="CJ715" s="30"/>
      <c r="CK715" s="30"/>
      <c r="CL715" s="30"/>
      <c r="CM715" s="30"/>
      <c r="CN715" s="30"/>
      <c r="CO715" s="30"/>
      <c r="CP715" s="30"/>
      <c r="CQ715" s="30"/>
      <c r="CR715" s="30"/>
      <c r="CS715" s="30"/>
      <c r="CT715" s="30"/>
    </row>
    <row r="716" spans="2:98" x14ac:dyDescent="0.2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  <c r="CE716" s="30"/>
      <c r="CF716" s="30"/>
      <c r="CG716" s="30"/>
      <c r="CH716" s="30"/>
      <c r="CI716" s="30"/>
      <c r="CJ716" s="30"/>
      <c r="CK716" s="30"/>
      <c r="CL716" s="30"/>
      <c r="CM716" s="30"/>
      <c r="CN716" s="30"/>
      <c r="CO716" s="30"/>
      <c r="CP716" s="30"/>
      <c r="CQ716" s="30"/>
      <c r="CR716" s="30"/>
      <c r="CS716" s="30"/>
      <c r="CT716" s="30"/>
    </row>
    <row r="717" spans="2:98" x14ac:dyDescent="0.2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  <c r="CE717" s="30"/>
      <c r="CF717" s="30"/>
      <c r="CG717" s="30"/>
      <c r="CH717" s="30"/>
      <c r="CI717" s="30"/>
      <c r="CJ717" s="30"/>
      <c r="CK717" s="30"/>
      <c r="CL717" s="30"/>
      <c r="CM717" s="30"/>
      <c r="CN717" s="30"/>
      <c r="CO717" s="30"/>
      <c r="CP717" s="30"/>
      <c r="CQ717" s="30"/>
      <c r="CR717" s="30"/>
      <c r="CS717" s="30"/>
      <c r="CT717" s="30"/>
    </row>
    <row r="718" spans="2:98" x14ac:dyDescent="0.2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  <c r="CE718" s="30"/>
      <c r="CF718" s="30"/>
      <c r="CG718" s="30"/>
      <c r="CH718" s="30"/>
      <c r="CI718" s="30"/>
      <c r="CJ718" s="30"/>
      <c r="CK718" s="30"/>
      <c r="CL718" s="30"/>
      <c r="CM718" s="30"/>
      <c r="CN718" s="30"/>
      <c r="CO718" s="30"/>
      <c r="CP718" s="30"/>
      <c r="CQ718" s="30"/>
      <c r="CR718" s="30"/>
      <c r="CS718" s="30"/>
      <c r="CT718" s="30"/>
    </row>
    <row r="719" spans="2:98" x14ac:dyDescent="0.2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  <c r="CE719" s="30"/>
      <c r="CF719" s="30"/>
      <c r="CG719" s="30"/>
      <c r="CH719" s="30"/>
      <c r="CI719" s="30"/>
      <c r="CJ719" s="30"/>
      <c r="CK719" s="30"/>
      <c r="CL719" s="30"/>
      <c r="CM719" s="30"/>
      <c r="CN719" s="30"/>
      <c r="CO719" s="30"/>
      <c r="CP719" s="30"/>
      <c r="CQ719" s="30"/>
      <c r="CR719" s="30"/>
      <c r="CS719" s="30"/>
      <c r="CT719" s="30"/>
    </row>
    <row r="720" spans="2:98" x14ac:dyDescent="0.2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  <c r="CE720" s="30"/>
      <c r="CF720" s="30"/>
      <c r="CG720" s="30"/>
      <c r="CH720" s="30"/>
      <c r="CI720" s="30"/>
      <c r="CJ720" s="30"/>
      <c r="CK720" s="30"/>
      <c r="CL720" s="30"/>
      <c r="CM720" s="30"/>
      <c r="CN720" s="30"/>
      <c r="CO720" s="30"/>
      <c r="CP720" s="30"/>
      <c r="CQ720" s="30"/>
      <c r="CR720" s="30"/>
      <c r="CS720" s="30"/>
      <c r="CT720" s="30"/>
    </row>
    <row r="721" spans="2:98" x14ac:dyDescent="0.2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  <c r="CE721" s="30"/>
      <c r="CF721" s="30"/>
      <c r="CG721" s="30"/>
      <c r="CH721" s="30"/>
      <c r="CI721" s="30"/>
      <c r="CJ721" s="30"/>
      <c r="CK721" s="30"/>
      <c r="CL721" s="30"/>
      <c r="CM721" s="30"/>
      <c r="CN721" s="30"/>
      <c r="CO721" s="30"/>
      <c r="CP721" s="30"/>
      <c r="CQ721" s="30"/>
      <c r="CR721" s="30"/>
      <c r="CS721" s="30"/>
      <c r="CT721" s="30"/>
    </row>
    <row r="722" spans="2:98" x14ac:dyDescent="0.2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  <c r="CE722" s="30"/>
      <c r="CF722" s="30"/>
      <c r="CG722" s="30"/>
      <c r="CH722" s="30"/>
      <c r="CI722" s="30"/>
      <c r="CJ722" s="30"/>
      <c r="CK722" s="30"/>
      <c r="CL722" s="30"/>
      <c r="CM722" s="30"/>
      <c r="CN722" s="30"/>
      <c r="CO722" s="30"/>
      <c r="CP722" s="30"/>
      <c r="CQ722" s="30"/>
      <c r="CR722" s="30"/>
      <c r="CS722" s="30"/>
      <c r="CT722" s="30"/>
    </row>
    <row r="723" spans="2:98" x14ac:dyDescent="0.25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  <c r="CE723" s="30"/>
      <c r="CF723" s="30"/>
      <c r="CG723" s="30"/>
      <c r="CH723" s="30"/>
      <c r="CI723" s="30"/>
      <c r="CJ723" s="30"/>
      <c r="CK723" s="30"/>
      <c r="CL723" s="30"/>
      <c r="CM723" s="30"/>
      <c r="CN723" s="30"/>
      <c r="CO723" s="30"/>
      <c r="CP723" s="30"/>
      <c r="CQ723" s="30"/>
      <c r="CR723" s="30"/>
      <c r="CS723" s="30"/>
      <c r="CT723" s="30"/>
    </row>
    <row r="724" spans="2:98" x14ac:dyDescent="0.25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  <c r="CE724" s="30"/>
      <c r="CF724" s="30"/>
      <c r="CG724" s="30"/>
      <c r="CH724" s="30"/>
      <c r="CI724" s="30"/>
      <c r="CJ724" s="30"/>
      <c r="CK724" s="30"/>
      <c r="CL724" s="30"/>
      <c r="CM724" s="30"/>
      <c r="CN724" s="30"/>
      <c r="CO724" s="30"/>
      <c r="CP724" s="30"/>
      <c r="CQ724" s="30"/>
      <c r="CR724" s="30"/>
      <c r="CS724" s="30"/>
      <c r="CT724" s="30"/>
    </row>
    <row r="725" spans="2:98" x14ac:dyDescent="0.25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  <c r="CE725" s="30"/>
      <c r="CF725" s="30"/>
      <c r="CG725" s="30"/>
      <c r="CH725" s="30"/>
      <c r="CI725" s="30"/>
      <c r="CJ725" s="30"/>
      <c r="CK725" s="30"/>
      <c r="CL725" s="30"/>
      <c r="CM725" s="30"/>
      <c r="CN725" s="30"/>
      <c r="CO725" s="30"/>
      <c r="CP725" s="30"/>
      <c r="CQ725" s="30"/>
      <c r="CR725" s="30"/>
      <c r="CS725" s="30"/>
      <c r="CT725" s="30"/>
    </row>
    <row r="726" spans="2:98" x14ac:dyDescent="0.25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  <c r="CE726" s="30"/>
      <c r="CF726" s="30"/>
      <c r="CG726" s="30"/>
      <c r="CH726" s="30"/>
      <c r="CI726" s="30"/>
      <c r="CJ726" s="30"/>
      <c r="CK726" s="30"/>
      <c r="CL726" s="30"/>
      <c r="CM726" s="30"/>
      <c r="CN726" s="30"/>
      <c r="CO726" s="30"/>
      <c r="CP726" s="30"/>
      <c r="CQ726" s="30"/>
      <c r="CR726" s="30"/>
      <c r="CS726" s="30"/>
      <c r="CT726" s="30"/>
    </row>
    <row r="727" spans="2:98" x14ac:dyDescent="0.25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  <c r="CE727" s="30"/>
      <c r="CF727" s="30"/>
      <c r="CG727" s="30"/>
      <c r="CH727" s="30"/>
      <c r="CI727" s="30"/>
      <c r="CJ727" s="30"/>
      <c r="CK727" s="30"/>
      <c r="CL727" s="30"/>
      <c r="CM727" s="30"/>
      <c r="CN727" s="30"/>
      <c r="CO727" s="30"/>
      <c r="CP727" s="30"/>
      <c r="CQ727" s="30"/>
      <c r="CR727" s="30"/>
      <c r="CS727" s="30"/>
      <c r="CT727" s="30"/>
    </row>
    <row r="728" spans="2:98" x14ac:dyDescent="0.25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  <c r="CE728" s="30"/>
      <c r="CF728" s="30"/>
      <c r="CG728" s="30"/>
      <c r="CH728" s="30"/>
      <c r="CI728" s="30"/>
      <c r="CJ728" s="30"/>
      <c r="CK728" s="30"/>
      <c r="CL728" s="30"/>
      <c r="CM728" s="30"/>
      <c r="CN728" s="30"/>
      <c r="CO728" s="30"/>
      <c r="CP728" s="30"/>
      <c r="CQ728" s="30"/>
      <c r="CR728" s="30"/>
      <c r="CS728" s="30"/>
      <c r="CT728" s="30"/>
    </row>
    <row r="729" spans="2:98" x14ac:dyDescent="0.25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30"/>
      <c r="BY729" s="30"/>
      <c r="BZ729" s="30"/>
      <c r="CA729" s="30"/>
      <c r="CB729" s="30"/>
      <c r="CC729" s="30"/>
      <c r="CD729" s="30"/>
      <c r="CE729" s="30"/>
      <c r="CF729" s="30"/>
      <c r="CG729" s="30"/>
      <c r="CH729" s="30"/>
      <c r="CI729" s="30"/>
      <c r="CJ729" s="30"/>
      <c r="CK729" s="30"/>
      <c r="CL729" s="30"/>
      <c r="CM729" s="30"/>
      <c r="CN729" s="30"/>
      <c r="CO729" s="30"/>
      <c r="CP729" s="30"/>
      <c r="CQ729" s="30"/>
      <c r="CR729" s="30"/>
      <c r="CS729" s="30"/>
      <c r="CT729" s="30"/>
    </row>
    <row r="730" spans="2:98" x14ac:dyDescent="0.25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0"/>
      <c r="BX730" s="30"/>
      <c r="BY730" s="30"/>
      <c r="BZ730" s="30"/>
      <c r="CA730" s="30"/>
      <c r="CB730" s="30"/>
      <c r="CC730" s="30"/>
      <c r="CD730" s="30"/>
      <c r="CE730" s="30"/>
      <c r="CF730" s="30"/>
      <c r="CG730" s="30"/>
      <c r="CH730" s="30"/>
      <c r="CI730" s="30"/>
      <c r="CJ730" s="30"/>
      <c r="CK730" s="30"/>
      <c r="CL730" s="30"/>
      <c r="CM730" s="30"/>
      <c r="CN730" s="30"/>
      <c r="CO730" s="30"/>
      <c r="CP730" s="30"/>
      <c r="CQ730" s="30"/>
      <c r="CR730" s="30"/>
      <c r="CS730" s="30"/>
      <c r="CT730" s="30"/>
    </row>
    <row r="731" spans="2:98" x14ac:dyDescent="0.25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30"/>
      <c r="BY731" s="30"/>
      <c r="BZ731" s="30"/>
      <c r="CA731" s="30"/>
      <c r="CB731" s="30"/>
      <c r="CC731" s="30"/>
      <c r="CD731" s="30"/>
      <c r="CE731" s="30"/>
      <c r="CF731" s="30"/>
      <c r="CG731" s="30"/>
      <c r="CH731" s="30"/>
      <c r="CI731" s="30"/>
      <c r="CJ731" s="30"/>
      <c r="CK731" s="30"/>
      <c r="CL731" s="30"/>
      <c r="CM731" s="30"/>
      <c r="CN731" s="30"/>
      <c r="CO731" s="30"/>
      <c r="CP731" s="30"/>
      <c r="CQ731" s="30"/>
      <c r="CR731" s="30"/>
      <c r="CS731" s="30"/>
      <c r="CT731" s="30"/>
    </row>
    <row r="732" spans="2:98" x14ac:dyDescent="0.25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0"/>
      <c r="BX732" s="30"/>
      <c r="BY732" s="30"/>
      <c r="BZ732" s="30"/>
      <c r="CA732" s="30"/>
      <c r="CB732" s="30"/>
      <c r="CC732" s="30"/>
      <c r="CD732" s="30"/>
      <c r="CE732" s="30"/>
      <c r="CF732" s="30"/>
      <c r="CG732" s="30"/>
      <c r="CH732" s="30"/>
      <c r="CI732" s="30"/>
      <c r="CJ732" s="30"/>
      <c r="CK732" s="30"/>
      <c r="CL732" s="30"/>
      <c r="CM732" s="30"/>
      <c r="CN732" s="30"/>
      <c r="CO732" s="30"/>
      <c r="CP732" s="30"/>
      <c r="CQ732" s="30"/>
      <c r="CR732" s="30"/>
      <c r="CS732" s="30"/>
      <c r="CT732" s="30"/>
    </row>
    <row r="733" spans="2:98" x14ac:dyDescent="0.25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  <c r="CE733" s="30"/>
      <c r="CF733" s="30"/>
      <c r="CG733" s="30"/>
      <c r="CH733" s="30"/>
      <c r="CI733" s="30"/>
      <c r="CJ733" s="30"/>
      <c r="CK733" s="30"/>
      <c r="CL733" s="30"/>
      <c r="CM733" s="30"/>
      <c r="CN733" s="30"/>
      <c r="CO733" s="30"/>
      <c r="CP733" s="30"/>
      <c r="CQ733" s="30"/>
      <c r="CR733" s="30"/>
      <c r="CS733" s="30"/>
      <c r="CT733" s="30"/>
    </row>
    <row r="734" spans="2:98" x14ac:dyDescent="0.25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0"/>
      <c r="BX734" s="30"/>
      <c r="BY734" s="30"/>
      <c r="BZ734" s="30"/>
      <c r="CA734" s="30"/>
      <c r="CB734" s="30"/>
      <c r="CC734" s="30"/>
      <c r="CD734" s="30"/>
      <c r="CE734" s="30"/>
      <c r="CF734" s="30"/>
      <c r="CG734" s="30"/>
      <c r="CH734" s="30"/>
      <c r="CI734" s="30"/>
      <c r="CJ734" s="30"/>
      <c r="CK734" s="30"/>
      <c r="CL734" s="30"/>
      <c r="CM734" s="30"/>
      <c r="CN734" s="30"/>
      <c r="CO734" s="30"/>
      <c r="CP734" s="30"/>
      <c r="CQ734" s="30"/>
      <c r="CR734" s="30"/>
      <c r="CS734" s="30"/>
      <c r="CT734" s="30"/>
    </row>
    <row r="735" spans="2:98" x14ac:dyDescent="0.25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30"/>
      <c r="BQ735" s="30"/>
      <c r="BR735" s="30"/>
      <c r="BS735" s="30"/>
      <c r="BT735" s="30"/>
      <c r="BU735" s="30"/>
      <c r="BV735" s="30"/>
      <c r="BW735" s="30"/>
      <c r="BX735" s="30"/>
      <c r="BY735" s="30"/>
      <c r="BZ735" s="30"/>
      <c r="CA735" s="30"/>
      <c r="CB735" s="30"/>
      <c r="CC735" s="30"/>
      <c r="CD735" s="30"/>
      <c r="CE735" s="30"/>
      <c r="CF735" s="30"/>
      <c r="CG735" s="30"/>
      <c r="CH735" s="30"/>
      <c r="CI735" s="30"/>
      <c r="CJ735" s="30"/>
      <c r="CK735" s="30"/>
      <c r="CL735" s="30"/>
      <c r="CM735" s="30"/>
      <c r="CN735" s="30"/>
      <c r="CO735" s="30"/>
      <c r="CP735" s="30"/>
      <c r="CQ735" s="30"/>
      <c r="CR735" s="30"/>
      <c r="CS735" s="30"/>
      <c r="CT735" s="30"/>
    </row>
    <row r="736" spans="2:98" x14ac:dyDescent="0.25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30"/>
      <c r="BY736" s="30"/>
      <c r="BZ736" s="30"/>
      <c r="CA736" s="30"/>
      <c r="CB736" s="30"/>
      <c r="CC736" s="30"/>
      <c r="CD736" s="30"/>
      <c r="CE736" s="30"/>
      <c r="CF736" s="30"/>
      <c r="CG736" s="30"/>
      <c r="CH736" s="30"/>
      <c r="CI736" s="30"/>
      <c r="CJ736" s="30"/>
      <c r="CK736" s="30"/>
      <c r="CL736" s="30"/>
      <c r="CM736" s="30"/>
      <c r="CN736" s="30"/>
      <c r="CO736" s="30"/>
      <c r="CP736" s="30"/>
      <c r="CQ736" s="30"/>
      <c r="CR736" s="30"/>
      <c r="CS736" s="30"/>
      <c r="CT736" s="30"/>
    </row>
    <row r="737" spans="2:98" x14ac:dyDescent="0.25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  <c r="BR737" s="30"/>
      <c r="BS737" s="30"/>
      <c r="BT737" s="30"/>
      <c r="BU737" s="30"/>
      <c r="BV737" s="30"/>
      <c r="BW737" s="30"/>
      <c r="BX737" s="30"/>
      <c r="BY737" s="30"/>
      <c r="BZ737" s="30"/>
      <c r="CA737" s="30"/>
      <c r="CB737" s="30"/>
      <c r="CC737" s="30"/>
      <c r="CD737" s="30"/>
      <c r="CE737" s="30"/>
      <c r="CF737" s="30"/>
      <c r="CG737" s="30"/>
      <c r="CH737" s="30"/>
      <c r="CI737" s="30"/>
      <c r="CJ737" s="30"/>
      <c r="CK737" s="30"/>
      <c r="CL737" s="30"/>
      <c r="CM737" s="30"/>
      <c r="CN737" s="30"/>
      <c r="CO737" s="30"/>
      <c r="CP737" s="30"/>
      <c r="CQ737" s="30"/>
      <c r="CR737" s="30"/>
      <c r="CS737" s="30"/>
      <c r="CT737" s="30"/>
    </row>
    <row r="738" spans="2:98" x14ac:dyDescent="0.25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30"/>
      <c r="BQ738" s="30"/>
      <c r="BR738" s="30"/>
      <c r="BS738" s="30"/>
      <c r="BT738" s="30"/>
      <c r="BU738" s="30"/>
      <c r="BV738" s="30"/>
      <c r="BW738" s="30"/>
      <c r="BX738" s="30"/>
      <c r="BY738" s="30"/>
      <c r="BZ738" s="30"/>
      <c r="CA738" s="30"/>
      <c r="CB738" s="30"/>
      <c r="CC738" s="30"/>
      <c r="CD738" s="30"/>
      <c r="CE738" s="30"/>
      <c r="CF738" s="30"/>
      <c r="CG738" s="30"/>
      <c r="CH738" s="30"/>
      <c r="CI738" s="30"/>
      <c r="CJ738" s="30"/>
      <c r="CK738" s="30"/>
      <c r="CL738" s="30"/>
      <c r="CM738" s="30"/>
      <c r="CN738" s="30"/>
      <c r="CO738" s="30"/>
      <c r="CP738" s="30"/>
      <c r="CQ738" s="30"/>
      <c r="CR738" s="30"/>
      <c r="CS738" s="30"/>
      <c r="CT738" s="30"/>
    </row>
    <row r="739" spans="2:98" x14ac:dyDescent="0.25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30"/>
      <c r="BQ739" s="30"/>
      <c r="BR739" s="30"/>
      <c r="BS739" s="30"/>
      <c r="BT739" s="30"/>
      <c r="BU739" s="30"/>
      <c r="BV739" s="30"/>
      <c r="BW739" s="30"/>
      <c r="BX739" s="30"/>
      <c r="BY739" s="30"/>
      <c r="BZ739" s="30"/>
      <c r="CA739" s="30"/>
      <c r="CB739" s="30"/>
      <c r="CC739" s="30"/>
      <c r="CD739" s="30"/>
      <c r="CE739" s="30"/>
      <c r="CF739" s="30"/>
      <c r="CG739" s="30"/>
      <c r="CH739" s="30"/>
      <c r="CI739" s="30"/>
      <c r="CJ739" s="30"/>
      <c r="CK739" s="30"/>
      <c r="CL739" s="30"/>
      <c r="CM739" s="30"/>
      <c r="CN739" s="30"/>
      <c r="CO739" s="30"/>
      <c r="CP739" s="30"/>
      <c r="CQ739" s="30"/>
      <c r="CR739" s="30"/>
      <c r="CS739" s="30"/>
      <c r="CT739" s="30"/>
    </row>
    <row r="740" spans="2:98" x14ac:dyDescent="0.25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30"/>
      <c r="BQ740" s="30"/>
      <c r="BR740" s="30"/>
      <c r="BS740" s="30"/>
      <c r="BT740" s="30"/>
      <c r="BU740" s="30"/>
      <c r="BV740" s="30"/>
      <c r="BW740" s="30"/>
      <c r="BX740" s="30"/>
      <c r="BY740" s="30"/>
      <c r="BZ740" s="30"/>
      <c r="CA740" s="30"/>
      <c r="CB740" s="30"/>
      <c r="CC740" s="30"/>
      <c r="CD740" s="30"/>
      <c r="CE740" s="30"/>
      <c r="CF740" s="30"/>
      <c r="CG740" s="30"/>
      <c r="CH740" s="30"/>
      <c r="CI740" s="30"/>
      <c r="CJ740" s="30"/>
      <c r="CK740" s="30"/>
      <c r="CL740" s="30"/>
      <c r="CM740" s="30"/>
      <c r="CN740" s="30"/>
      <c r="CO740" s="30"/>
      <c r="CP740" s="30"/>
      <c r="CQ740" s="30"/>
      <c r="CR740" s="30"/>
      <c r="CS740" s="30"/>
      <c r="CT740" s="30"/>
    </row>
    <row r="741" spans="2:98" x14ac:dyDescent="0.25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30"/>
      <c r="BQ741" s="30"/>
      <c r="BR741" s="30"/>
      <c r="BS741" s="30"/>
      <c r="BT741" s="30"/>
      <c r="BU741" s="30"/>
      <c r="BV741" s="30"/>
      <c r="BW741" s="30"/>
      <c r="BX741" s="30"/>
      <c r="BY741" s="30"/>
      <c r="BZ741" s="30"/>
      <c r="CA741" s="30"/>
      <c r="CB741" s="30"/>
      <c r="CC741" s="30"/>
      <c r="CD741" s="30"/>
      <c r="CE741" s="30"/>
      <c r="CF741" s="30"/>
      <c r="CG741" s="30"/>
      <c r="CH741" s="30"/>
      <c r="CI741" s="30"/>
      <c r="CJ741" s="30"/>
      <c r="CK741" s="30"/>
      <c r="CL741" s="30"/>
      <c r="CM741" s="30"/>
      <c r="CN741" s="30"/>
      <c r="CO741" s="30"/>
      <c r="CP741" s="30"/>
      <c r="CQ741" s="30"/>
      <c r="CR741" s="30"/>
      <c r="CS741" s="30"/>
      <c r="CT741" s="30"/>
    </row>
    <row r="742" spans="2:98" x14ac:dyDescent="0.25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30"/>
      <c r="BQ742" s="30"/>
      <c r="BR742" s="30"/>
      <c r="BS742" s="30"/>
      <c r="BT742" s="30"/>
      <c r="BU742" s="30"/>
      <c r="BV742" s="30"/>
      <c r="BW742" s="30"/>
      <c r="BX742" s="30"/>
      <c r="BY742" s="30"/>
      <c r="BZ742" s="30"/>
      <c r="CA742" s="30"/>
      <c r="CB742" s="30"/>
      <c r="CC742" s="30"/>
      <c r="CD742" s="30"/>
      <c r="CE742" s="30"/>
      <c r="CF742" s="30"/>
      <c r="CG742" s="30"/>
      <c r="CH742" s="30"/>
      <c r="CI742" s="30"/>
      <c r="CJ742" s="30"/>
      <c r="CK742" s="30"/>
      <c r="CL742" s="30"/>
      <c r="CM742" s="30"/>
      <c r="CN742" s="30"/>
      <c r="CO742" s="30"/>
      <c r="CP742" s="30"/>
      <c r="CQ742" s="30"/>
      <c r="CR742" s="30"/>
      <c r="CS742" s="30"/>
      <c r="CT742" s="30"/>
    </row>
    <row r="743" spans="2:98" x14ac:dyDescent="0.25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30"/>
      <c r="BQ743" s="30"/>
      <c r="BR743" s="30"/>
      <c r="BS743" s="30"/>
      <c r="BT743" s="30"/>
      <c r="BU743" s="30"/>
      <c r="BV743" s="30"/>
      <c r="BW743" s="30"/>
      <c r="BX743" s="30"/>
      <c r="BY743" s="30"/>
      <c r="BZ743" s="30"/>
      <c r="CA743" s="30"/>
      <c r="CB743" s="30"/>
      <c r="CC743" s="30"/>
      <c r="CD743" s="30"/>
      <c r="CE743" s="30"/>
      <c r="CF743" s="30"/>
      <c r="CG743" s="30"/>
      <c r="CH743" s="30"/>
      <c r="CI743" s="30"/>
      <c r="CJ743" s="30"/>
      <c r="CK743" s="30"/>
      <c r="CL743" s="30"/>
      <c r="CM743" s="30"/>
      <c r="CN743" s="30"/>
      <c r="CO743" s="30"/>
      <c r="CP743" s="30"/>
      <c r="CQ743" s="30"/>
      <c r="CR743" s="30"/>
      <c r="CS743" s="30"/>
      <c r="CT743" s="30"/>
    </row>
    <row r="744" spans="2:98" x14ac:dyDescent="0.25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30"/>
      <c r="BQ744" s="30"/>
      <c r="BR744" s="30"/>
      <c r="BS744" s="30"/>
      <c r="BT744" s="30"/>
      <c r="BU744" s="30"/>
      <c r="BV744" s="30"/>
      <c r="BW744" s="30"/>
      <c r="BX744" s="30"/>
      <c r="BY744" s="30"/>
      <c r="BZ744" s="30"/>
      <c r="CA744" s="30"/>
      <c r="CB744" s="30"/>
      <c r="CC744" s="30"/>
      <c r="CD744" s="30"/>
      <c r="CE744" s="30"/>
      <c r="CF744" s="30"/>
      <c r="CG744" s="30"/>
      <c r="CH744" s="30"/>
      <c r="CI744" s="30"/>
      <c r="CJ744" s="30"/>
      <c r="CK744" s="30"/>
      <c r="CL744" s="30"/>
      <c r="CM744" s="30"/>
      <c r="CN744" s="30"/>
      <c r="CO744" s="30"/>
      <c r="CP744" s="30"/>
      <c r="CQ744" s="30"/>
      <c r="CR744" s="30"/>
      <c r="CS744" s="30"/>
      <c r="CT744" s="30"/>
    </row>
    <row r="745" spans="2:98" x14ac:dyDescent="0.25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30"/>
      <c r="BQ745" s="30"/>
      <c r="BR745" s="30"/>
      <c r="BS745" s="30"/>
      <c r="BT745" s="30"/>
      <c r="BU745" s="30"/>
      <c r="BV745" s="30"/>
      <c r="BW745" s="30"/>
      <c r="BX745" s="30"/>
      <c r="BY745" s="30"/>
      <c r="BZ745" s="30"/>
      <c r="CA745" s="30"/>
      <c r="CB745" s="30"/>
      <c r="CC745" s="30"/>
      <c r="CD745" s="30"/>
      <c r="CE745" s="30"/>
      <c r="CF745" s="30"/>
      <c r="CG745" s="30"/>
      <c r="CH745" s="30"/>
      <c r="CI745" s="30"/>
      <c r="CJ745" s="30"/>
      <c r="CK745" s="30"/>
      <c r="CL745" s="30"/>
      <c r="CM745" s="30"/>
      <c r="CN745" s="30"/>
      <c r="CO745" s="30"/>
      <c r="CP745" s="30"/>
      <c r="CQ745" s="30"/>
      <c r="CR745" s="30"/>
      <c r="CS745" s="30"/>
      <c r="CT745" s="30"/>
    </row>
    <row r="746" spans="2:98" x14ac:dyDescent="0.25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30"/>
      <c r="BQ746" s="30"/>
      <c r="BR746" s="30"/>
      <c r="BS746" s="30"/>
      <c r="BT746" s="30"/>
      <c r="BU746" s="30"/>
      <c r="BV746" s="30"/>
      <c r="BW746" s="30"/>
      <c r="BX746" s="30"/>
      <c r="BY746" s="30"/>
      <c r="BZ746" s="30"/>
      <c r="CA746" s="30"/>
      <c r="CB746" s="30"/>
      <c r="CC746" s="30"/>
      <c r="CD746" s="30"/>
      <c r="CE746" s="30"/>
      <c r="CF746" s="30"/>
      <c r="CG746" s="30"/>
      <c r="CH746" s="30"/>
      <c r="CI746" s="30"/>
      <c r="CJ746" s="30"/>
      <c r="CK746" s="30"/>
      <c r="CL746" s="30"/>
      <c r="CM746" s="30"/>
      <c r="CN746" s="30"/>
      <c r="CO746" s="30"/>
      <c r="CP746" s="30"/>
      <c r="CQ746" s="30"/>
      <c r="CR746" s="30"/>
      <c r="CS746" s="30"/>
      <c r="CT746" s="30"/>
    </row>
    <row r="747" spans="2:98" x14ac:dyDescent="0.25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30"/>
      <c r="BQ747" s="30"/>
      <c r="BR747" s="30"/>
      <c r="BS747" s="30"/>
      <c r="BT747" s="30"/>
      <c r="BU747" s="30"/>
      <c r="BV747" s="30"/>
      <c r="BW747" s="30"/>
      <c r="BX747" s="30"/>
      <c r="BY747" s="30"/>
      <c r="BZ747" s="30"/>
      <c r="CA747" s="30"/>
      <c r="CB747" s="30"/>
      <c r="CC747" s="30"/>
      <c r="CD747" s="30"/>
      <c r="CE747" s="30"/>
      <c r="CF747" s="30"/>
      <c r="CG747" s="30"/>
      <c r="CH747" s="30"/>
      <c r="CI747" s="30"/>
      <c r="CJ747" s="30"/>
      <c r="CK747" s="30"/>
      <c r="CL747" s="30"/>
      <c r="CM747" s="30"/>
      <c r="CN747" s="30"/>
      <c r="CO747" s="30"/>
      <c r="CP747" s="30"/>
      <c r="CQ747" s="30"/>
      <c r="CR747" s="30"/>
      <c r="CS747" s="30"/>
      <c r="CT747" s="30"/>
    </row>
    <row r="748" spans="2:98" x14ac:dyDescent="0.25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30"/>
      <c r="BQ748" s="30"/>
      <c r="BR748" s="30"/>
      <c r="BS748" s="30"/>
      <c r="BT748" s="30"/>
      <c r="BU748" s="30"/>
      <c r="BV748" s="30"/>
      <c r="BW748" s="30"/>
      <c r="BX748" s="30"/>
      <c r="BY748" s="30"/>
      <c r="BZ748" s="30"/>
      <c r="CA748" s="30"/>
      <c r="CB748" s="30"/>
      <c r="CC748" s="30"/>
      <c r="CD748" s="30"/>
      <c r="CE748" s="30"/>
      <c r="CF748" s="30"/>
      <c r="CG748" s="30"/>
      <c r="CH748" s="30"/>
      <c r="CI748" s="30"/>
      <c r="CJ748" s="30"/>
      <c r="CK748" s="30"/>
      <c r="CL748" s="30"/>
      <c r="CM748" s="30"/>
      <c r="CN748" s="30"/>
      <c r="CO748" s="30"/>
      <c r="CP748" s="30"/>
      <c r="CQ748" s="30"/>
      <c r="CR748" s="30"/>
      <c r="CS748" s="30"/>
      <c r="CT748" s="30"/>
    </row>
    <row r="749" spans="2:98" x14ac:dyDescent="0.25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30"/>
      <c r="BQ749" s="30"/>
      <c r="BR749" s="30"/>
      <c r="BS749" s="30"/>
      <c r="BT749" s="30"/>
      <c r="BU749" s="30"/>
      <c r="BV749" s="30"/>
      <c r="BW749" s="30"/>
      <c r="BX749" s="30"/>
      <c r="BY749" s="30"/>
      <c r="BZ749" s="30"/>
      <c r="CA749" s="30"/>
      <c r="CB749" s="30"/>
      <c r="CC749" s="30"/>
      <c r="CD749" s="30"/>
      <c r="CE749" s="30"/>
      <c r="CF749" s="30"/>
      <c r="CG749" s="30"/>
      <c r="CH749" s="30"/>
      <c r="CI749" s="30"/>
      <c r="CJ749" s="30"/>
      <c r="CK749" s="30"/>
      <c r="CL749" s="30"/>
      <c r="CM749" s="30"/>
      <c r="CN749" s="30"/>
      <c r="CO749" s="30"/>
      <c r="CP749" s="30"/>
      <c r="CQ749" s="30"/>
      <c r="CR749" s="30"/>
      <c r="CS749" s="30"/>
      <c r="CT749" s="30"/>
    </row>
    <row r="750" spans="2:98" x14ac:dyDescent="0.25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30"/>
      <c r="BQ750" s="30"/>
      <c r="BR750" s="30"/>
      <c r="BS750" s="30"/>
      <c r="BT750" s="30"/>
      <c r="BU750" s="30"/>
      <c r="BV750" s="30"/>
      <c r="BW750" s="30"/>
      <c r="BX750" s="30"/>
      <c r="BY750" s="30"/>
      <c r="BZ750" s="30"/>
      <c r="CA750" s="30"/>
      <c r="CB750" s="30"/>
      <c r="CC750" s="30"/>
      <c r="CD750" s="30"/>
      <c r="CE750" s="30"/>
      <c r="CF750" s="30"/>
      <c r="CG750" s="30"/>
      <c r="CH750" s="30"/>
      <c r="CI750" s="30"/>
      <c r="CJ750" s="30"/>
      <c r="CK750" s="30"/>
      <c r="CL750" s="30"/>
      <c r="CM750" s="30"/>
      <c r="CN750" s="30"/>
      <c r="CO750" s="30"/>
      <c r="CP750" s="30"/>
      <c r="CQ750" s="30"/>
      <c r="CR750" s="30"/>
      <c r="CS750" s="30"/>
      <c r="CT750" s="30"/>
    </row>
    <row r="751" spans="2:98" x14ac:dyDescent="0.25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30"/>
      <c r="BQ751" s="30"/>
      <c r="BR751" s="30"/>
      <c r="BS751" s="30"/>
      <c r="BT751" s="30"/>
      <c r="BU751" s="30"/>
      <c r="BV751" s="30"/>
      <c r="BW751" s="30"/>
      <c r="BX751" s="30"/>
      <c r="BY751" s="30"/>
      <c r="BZ751" s="30"/>
      <c r="CA751" s="30"/>
      <c r="CB751" s="30"/>
      <c r="CC751" s="30"/>
      <c r="CD751" s="30"/>
      <c r="CE751" s="30"/>
      <c r="CF751" s="30"/>
      <c r="CG751" s="30"/>
      <c r="CH751" s="30"/>
      <c r="CI751" s="30"/>
      <c r="CJ751" s="30"/>
      <c r="CK751" s="30"/>
      <c r="CL751" s="30"/>
      <c r="CM751" s="30"/>
      <c r="CN751" s="30"/>
      <c r="CO751" s="30"/>
      <c r="CP751" s="30"/>
      <c r="CQ751" s="30"/>
      <c r="CR751" s="30"/>
      <c r="CS751" s="30"/>
      <c r="CT751" s="30"/>
    </row>
    <row r="752" spans="2:98" x14ac:dyDescent="0.25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  <c r="BR752" s="30"/>
      <c r="BS752" s="30"/>
      <c r="BT752" s="30"/>
      <c r="BU752" s="30"/>
      <c r="BV752" s="30"/>
      <c r="BW752" s="30"/>
      <c r="BX752" s="30"/>
      <c r="BY752" s="30"/>
      <c r="BZ752" s="30"/>
      <c r="CA752" s="30"/>
      <c r="CB752" s="30"/>
      <c r="CC752" s="30"/>
      <c r="CD752" s="30"/>
      <c r="CE752" s="30"/>
      <c r="CF752" s="30"/>
      <c r="CG752" s="30"/>
      <c r="CH752" s="30"/>
      <c r="CI752" s="30"/>
      <c r="CJ752" s="30"/>
      <c r="CK752" s="30"/>
      <c r="CL752" s="30"/>
      <c r="CM752" s="30"/>
      <c r="CN752" s="30"/>
      <c r="CO752" s="30"/>
      <c r="CP752" s="30"/>
      <c r="CQ752" s="30"/>
      <c r="CR752" s="30"/>
      <c r="CS752" s="30"/>
      <c r="CT752" s="30"/>
    </row>
    <row r="753" spans="2:98" x14ac:dyDescent="0.25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30"/>
      <c r="BQ753" s="30"/>
      <c r="BR753" s="30"/>
      <c r="BS753" s="30"/>
      <c r="BT753" s="30"/>
      <c r="BU753" s="30"/>
      <c r="BV753" s="30"/>
      <c r="BW753" s="30"/>
      <c r="BX753" s="30"/>
      <c r="BY753" s="30"/>
      <c r="BZ753" s="30"/>
      <c r="CA753" s="30"/>
      <c r="CB753" s="30"/>
      <c r="CC753" s="30"/>
      <c r="CD753" s="30"/>
      <c r="CE753" s="30"/>
      <c r="CF753" s="30"/>
      <c r="CG753" s="30"/>
      <c r="CH753" s="30"/>
      <c r="CI753" s="30"/>
      <c r="CJ753" s="30"/>
      <c r="CK753" s="30"/>
      <c r="CL753" s="30"/>
      <c r="CM753" s="30"/>
      <c r="CN753" s="30"/>
      <c r="CO753" s="30"/>
      <c r="CP753" s="30"/>
      <c r="CQ753" s="30"/>
      <c r="CR753" s="30"/>
      <c r="CS753" s="30"/>
      <c r="CT753" s="30"/>
    </row>
    <row r="754" spans="2:98" x14ac:dyDescent="0.25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30"/>
      <c r="BQ754" s="30"/>
      <c r="BR754" s="30"/>
      <c r="BS754" s="30"/>
      <c r="BT754" s="30"/>
      <c r="BU754" s="30"/>
      <c r="BV754" s="30"/>
      <c r="BW754" s="30"/>
      <c r="BX754" s="30"/>
      <c r="BY754" s="30"/>
      <c r="BZ754" s="30"/>
      <c r="CA754" s="30"/>
      <c r="CB754" s="30"/>
      <c r="CC754" s="30"/>
      <c r="CD754" s="30"/>
      <c r="CE754" s="30"/>
      <c r="CF754" s="30"/>
      <c r="CG754" s="30"/>
      <c r="CH754" s="30"/>
      <c r="CI754" s="30"/>
      <c r="CJ754" s="30"/>
      <c r="CK754" s="30"/>
      <c r="CL754" s="30"/>
      <c r="CM754" s="30"/>
      <c r="CN754" s="30"/>
      <c r="CO754" s="30"/>
      <c r="CP754" s="30"/>
      <c r="CQ754" s="30"/>
      <c r="CR754" s="30"/>
      <c r="CS754" s="30"/>
      <c r="CT754" s="30"/>
    </row>
    <row r="755" spans="2:98" x14ac:dyDescent="0.25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30"/>
      <c r="BQ755" s="30"/>
      <c r="BR755" s="30"/>
      <c r="BS755" s="30"/>
      <c r="BT755" s="30"/>
      <c r="BU755" s="30"/>
      <c r="BV755" s="30"/>
      <c r="BW755" s="30"/>
      <c r="BX755" s="30"/>
      <c r="BY755" s="30"/>
      <c r="BZ755" s="30"/>
      <c r="CA755" s="30"/>
      <c r="CB755" s="30"/>
      <c r="CC755" s="30"/>
      <c r="CD755" s="30"/>
      <c r="CE755" s="30"/>
      <c r="CF755" s="30"/>
      <c r="CG755" s="30"/>
      <c r="CH755" s="30"/>
      <c r="CI755" s="30"/>
      <c r="CJ755" s="30"/>
      <c r="CK755" s="30"/>
      <c r="CL755" s="30"/>
      <c r="CM755" s="30"/>
      <c r="CN755" s="30"/>
      <c r="CO755" s="30"/>
      <c r="CP755" s="30"/>
      <c r="CQ755" s="30"/>
      <c r="CR755" s="30"/>
      <c r="CS755" s="30"/>
      <c r="CT755" s="30"/>
    </row>
    <row r="756" spans="2:98" x14ac:dyDescent="0.25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30"/>
      <c r="BQ756" s="30"/>
      <c r="BR756" s="30"/>
      <c r="BS756" s="30"/>
      <c r="BT756" s="30"/>
      <c r="BU756" s="30"/>
      <c r="BV756" s="30"/>
      <c r="BW756" s="30"/>
      <c r="BX756" s="30"/>
      <c r="BY756" s="30"/>
      <c r="BZ756" s="30"/>
      <c r="CA756" s="30"/>
      <c r="CB756" s="30"/>
      <c r="CC756" s="30"/>
      <c r="CD756" s="30"/>
      <c r="CE756" s="30"/>
      <c r="CF756" s="30"/>
      <c r="CG756" s="30"/>
      <c r="CH756" s="30"/>
      <c r="CI756" s="30"/>
      <c r="CJ756" s="30"/>
      <c r="CK756" s="30"/>
      <c r="CL756" s="30"/>
      <c r="CM756" s="30"/>
      <c r="CN756" s="30"/>
      <c r="CO756" s="30"/>
      <c r="CP756" s="30"/>
      <c r="CQ756" s="30"/>
      <c r="CR756" s="30"/>
      <c r="CS756" s="30"/>
      <c r="CT756" s="30"/>
    </row>
    <row r="757" spans="2:98" x14ac:dyDescent="0.25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30"/>
      <c r="BQ757" s="30"/>
      <c r="BR757" s="30"/>
      <c r="BS757" s="30"/>
      <c r="BT757" s="30"/>
      <c r="BU757" s="30"/>
      <c r="BV757" s="30"/>
      <c r="BW757" s="30"/>
      <c r="BX757" s="30"/>
      <c r="BY757" s="30"/>
      <c r="BZ757" s="30"/>
      <c r="CA757" s="30"/>
      <c r="CB757" s="30"/>
      <c r="CC757" s="30"/>
      <c r="CD757" s="30"/>
      <c r="CE757" s="30"/>
      <c r="CF757" s="30"/>
      <c r="CG757" s="30"/>
      <c r="CH757" s="30"/>
      <c r="CI757" s="30"/>
      <c r="CJ757" s="30"/>
      <c r="CK757" s="30"/>
      <c r="CL757" s="30"/>
      <c r="CM757" s="30"/>
      <c r="CN757" s="30"/>
      <c r="CO757" s="30"/>
      <c r="CP757" s="30"/>
      <c r="CQ757" s="30"/>
      <c r="CR757" s="30"/>
      <c r="CS757" s="30"/>
      <c r="CT757" s="30"/>
    </row>
    <row r="758" spans="2:98" x14ac:dyDescent="0.25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30"/>
      <c r="BQ758" s="30"/>
      <c r="BR758" s="30"/>
      <c r="BS758" s="30"/>
      <c r="BT758" s="30"/>
      <c r="BU758" s="30"/>
      <c r="BV758" s="30"/>
      <c r="BW758" s="30"/>
      <c r="BX758" s="30"/>
      <c r="BY758" s="30"/>
      <c r="BZ758" s="30"/>
      <c r="CA758" s="30"/>
      <c r="CB758" s="30"/>
      <c r="CC758" s="30"/>
      <c r="CD758" s="30"/>
      <c r="CE758" s="30"/>
      <c r="CF758" s="30"/>
      <c r="CG758" s="30"/>
      <c r="CH758" s="30"/>
      <c r="CI758" s="30"/>
      <c r="CJ758" s="30"/>
      <c r="CK758" s="30"/>
      <c r="CL758" s="30"/>
      <c r="CM758" s="30"/>
      <c r="CN758" s="30"/>
      <c r="CO758" s="30"/>
      <c r="CP758" s="30"/>
      <c r="CQ758" s="30"/>
      <c r="CR758" s="30"/>
      <c r="CS758" s="30"/>
      <c r="CT758" s="30"/>
    </row>
    <row r="759" spans="2:98" x14ac:dyDescent="0.25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30"/>
      <c r="BQ759" s="30"/>
      <c r="BR759" s="30"/>
      <c r="BS759" s="30"/>
      <c r="BT759" s="30"/>
      <c r="BU759" s="30"/>
      <c r="BV759" s="30"/>
      <c r="BW759" s="30"/>
      <c r="BX759" s="30"/>
      <c r="BY759" s="30"/>
      <c r="BZ759" s="30"/>
      <c r="CA759" s="30"/>
      <c r="CB759" s="30"/>
      <c r="CC759" s="30"/>
      <c r="CD759" s="30"/>
      <c r="CE759" s="30"/>
      <c r="CF759" s="30"/>
      <c r="CG759" s="30"/>
      <c r="CH759" s="30"/>
      <c r="CI759" s="30"/>
      <c r="CJ759" s="30"/>
      <c r="CK759" s="30"/>
      <c r="CL759" s="30"/>
      <c r="CM759" s="30"/>
      <c r="CN759" s="30"/>
      <c r="CO759" s="30"/>
      <c r="CP759" s="30"/>
      <c r="CQ759" s="30"/>
      <c r="CR759" s="30"/>
      <c r="CS759" s="30"/>
      <c r="CT759" s="30"/>
    </row>
    <row r="760" spans="2:98" x14ac:dyDescent="0.25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30"/>
      <c r="BQ760" s="30"/>
      <c r="BR760" s="30"/>
      <c r="BS760" s="30"/>
      <c r="BT760" s="30"/>
      <c r="BU760" s="30"/>
      <c r="BV760" s="30"/>
      <c r="BW760" s="30"/>
      <c r="BX760" s="30"/>
      <c r="BY760" s="30"/>
      <c r="BZ760" s="30"/>
      <c r="CA760" s="30"/>
      <c r="CB760" s="30"/>
      <c r="CC760" s="30"/>
      <c r="CD760" s="30"/>
      <c r="CE760" s="30"/>
      <c r="CF760" s="30"/>
      <c r="CG760" s="30"/>
      <c r="CH760" s="30"/>
      <c r="CI760" s="30"/>
      <c r="CJ760" s="30"/>
      <c r="CK760" s="30"/>
      <c r="CL760" s="30"/>
      <c r="CM760" s="30"/>
      <c r="CN760" s="30"/>
      <c r="CO760" s="30"/>
      <c r="CP760" s="30"/>
      <c r="CQ760" s="30"/>
      <c r="CR760" s="30"/>
      <c r="CS760" s="30"/>
      <c r="CT760" s="30"/>
    </row>
    <row r="761" spans="2:98" x14ac:dyDescent="0.25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30"/>
      <c r="BQ761" s="30"/>
      <c r="BR761" s="30"/>
      <c r="BS761" s="30"/>
      <c r="BT761" s="30"/>
      <c r="BU761" s="30"/>
      <c r="BV761" s="30"/>
      <c r="BW761" s="30"/>
      <c r="BX761" s="30"/>
      <c r="BY761" s="30"/>
      <c r="BZ761" s="30"/>
      <c r="CA761" s="30"/>
      <c r="CB761" s="30"/>
      <c r="CC761" s="30"/>
      <c r="CD761" s="30"/>
      <c r="CE761" s="30"/>
      <c r="CF761" s="30"/>
      <c r="CG761" s="30"/>
      <c r="CH761" s="30"/>
      <c r="CI761" s="30"/>
      <c r="CJ761" s="30"/>
      <c r="CK761" s="30"/>
      <c r="CL761" s="30"/>
      <c r="CM761" s="30"/>
      <c r="CN761" s="30"/>
      <c r="CO761" s="30"/>
      <c r="CP761" s="30"/>
      <c r="CQ761" s="30"/>
      <c r="CR761" s="30"/>
      <c r="CS761" s="30"/>
      <c r="CT761" s="30"/>
    </row>
    <row r="762" spans="2:98" x14ac:dyDescent="0.25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30"/>
      <c r="BQ762" s="30"/>
      <c r="BR762" s="30"/>
      <c r="BS762" s="30"/>
      <c r="BT762" s="30"/>
      <c r="BU762" s="30"/>
      <c r="BV762" s="30"/>
      <c r="BW762" s="30"/>
      <c r="BX762" s="30"/>
      <c r="BY762" s="30"/>
      <c r="BZ762" s="30"/>
      <c r="CA762" s="30"/>
      <c r="CB762" s="30"/>
      <c r="CC762" s="30"/>
      <c r="CD762" s="30"/>
      <c r="CE762" s="30"/>
      <c r="CF762" s="30"/>
      <c r="CG762" s="30"/>
      <c r="CH762" s="30"/>
      <c r="CI762" s="30"/>
      <c r="CJ762" s="30"/>
      <c r="CK762" s="30"/>
      <c r="CL762" s="30"/>
      <c r="CM762" s="30"/>
      <c r="CN762" s="30"/>
      <c r="CO762" s="30"/>
      <c r="CP762" s="30"/>
      <c r="CQ762" s="30"/>
      <c r="CR762" s="30"/>
      <c r="CS762" s="30"/>
      <c r="CT762" s="30"/>
    </row>
    <row r="763" spans="2:98" x14ac:dyDescent="0.25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30"/>
      <c r="BQ763" s="30"/>
      <c r="BR763" s="30"/>
      <c r="BS763" s="30"/>
      <c r="BT763" s="30"/>
      <c r="BU763" s="30"/>
      <c r="BV763" s="30"/>
      <c r="BW763" s="30"/>
      <c r="BX763" s="30"/>
      <c r="BY763" s="30"/>
      <c r="BZ763" s="30"/>
      <c r="CA763" s="30"/>
      <c r="CB763" s="30"/>
      <c r="CC763" s="30"/>
      <c r="CD763" s="30"/>
      <c r="CE763" s="30"/>
      <c r="CF763" s="30"/>
      <c r="CG763" s="30"/>
      <c r="CH763" s="30"/>
      <c r="CI763" s="30"/>
      <c r="CJ763" s="30"/>
      <c r="CK763" s="30"/>
      <c r="CL763" s="30"/>
      <c r="CM763" s="30"/>
      <c r="CN763" s="30"/>
      <c r="CO763" s="30"/>
      <c r="CP763" s="30"/>
      <c r="CQ763" s="30"/>
      <c r="CR763" s="30"/>
      <c r="CS763" s="30"/>
      <c r="CT763" s="30"/>
    </row>
    <row r="764" spans="2:98" x14ac:dyDescent="0.25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30"/>
      <c r="BQ764" s="30"/>
      <c r="BR764" s="30"/>
      <c r="BS764" s="30"/>
      <c r="BT764" s="30"/>
      <c r="BU764" s="30"/>
      <c r="BV764" s="30"/>
      <c r="BW764" s="30"/>
      <c r="BX764" s="30"/>
      <c r="BY764" s="30"/>
      <c r="BZ764" s="30"/>
      <c r="CA764" s="30"/>
      <c r="CB764" s="30"/>
      <c r="CC764" s="30"/>
      <c r="CD764" s="30"/>
      <c r="CE764" s="30"/>
      <c r="CF764" s="30"/>
      <c r="CG764" s="30"/>
      <c r="CH764" s="30"/>
      <c r="CI764" s="30"/>
      <c r="CJ764" s="30"/>
      <c r="CK764" s="30"/>
      <c r="CL764" s="30"/>
      <c r="CM764" s="30"/>
      <c r="CN764" s="30"/>
      <c r="CO764" s="30"/>
      <c r="CP764" s="30"/>
      <c r="CQ764" s="30"/>
      <c r="CR764" s="30"/>
      <c r="CS764" s="30"/>
      <c r="CT764" s="30"/>
    </row>
    <row r="765" spans="2:98" x14ac:dyDescent="0.25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30"/>
      <c r="BQ765" s="30"/>
      <c r="BR765" s="30"/>
      <c r="BS765" s="30"/>
      <c r="BT765" s="30"/>
      <c r="BU765" s="30"/>
      <c r="BV765" s="30"/>
      <c r="BW765" s="30"/>
      <c r="BX765" s="30"/>
      <c r="BY765" s="30"/>
      <c r="BZ765" s="30"/>
      <c r="CA765" s="30"/>
      <c r="CB765" s="30"/>
      <c r="CC765" s="30"/>
      <c r="CD765" s="30"/>
      <c r="CE765" s="30"/>
      <c r="CF765" s="30"/>
      <c r="CG765" s="30"/>
      <c r="CH765" s="30"/>
      <c r="CI765" s="30"/>
      <c r="CJ765" s="30"/>
      <c r="CK765" s="30"/>
      <c r="CL765" s="30"/>
      <c r="CM765" s="30"/>
      <c r="CN765" s="30"/>
      <c r="CO765" s="30"/>
      <c r="CP765" s="30"/>
      <c r="CQ765" s="30"/>
      <c r="CR765" s="30"/>
      <c r="CS765" s="30"/>
      <c r="CT765" s="30"/>
    </row>
    <row r="766" spans="2:98" x14ac:dyDescent="0.25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  <c r="BR766" s="30"/>
      <c r="BS766" s="30"/>
      <c r="BT766" s="30"/>
      <c r="BU766" s="30"/>
      <c r="BV766" s="30"/>
      <c r="BW766" s="30"/>
      <c r="BX766" s="30"/>
      <c r="BY766" s="30"/>
      <c r="BZ766" s="30"/>
      <c r="CA766" s="30"/>
      <c r="CB766" s="30"/>
      <c r="CC766" s="30"/>
      <c r="CD766" s="30"/>
      <c r="CE766" s="30"/>
      <c r="CF766" s="30"/>
      <c r="CG766" s="30"/>
      <c r="CH766" s="30"/>
      <c r="CI766" s="30"/>
      <c r="CJ766" s="30"/>
      <c r="CK766" s="30"/>
      <c r="CL766" s="30"/>
      <c r="CM766" s="30"/>
      <c r="CN766" s="30"/>
      <c r="CO766" s="30"/>
      <c r="CP766" s="30"/>
      <c r="CQ766" s="30"/>
      <c r="CR766" s="30"/>
      <c r="CS766" s="30"/>
      <c r="CT766" s="30"/>
    </row>
    <row r="767" spans="2:98" x14ac:dyDescent="0.25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30"/>
      <c r="BQ767" s="30"/>
      <c r="BR767" s="30"/>
      <c r="BS767" s="30"/>
      <c r="BT767" s="30"/>
      <c r="BU767" s="30"/>
      <c r="BV767" s="30"/>
      <c r="BW767" s="30"/>
      <c r="BX767" s="30"/>
      <c r="BY767" s="30"/>
      <c r="BZ767" s="30"/>
      <c r="CA767" s="30"/>
      <c r="CB767" s="30"/>
      <c r="CC767" s="30"/>
      <c r="CD767" s="30"/>
      <c r="CE767" s="30"/>
      <c r="CF767" s="30"/>
      <c r="CG767" s="30"/>
      <c r="CH767" s="30"/>
      <c r="CI767" s="30"/>
      <c r="CJ767" s="30"/>
      <c r="CK767" s="30"/>
      <c r="CL767" s="30"/>
      <c r="CM767" s="30"/>
      <c r="CN767" s="30"/>
      <c r="CO767" s="30"/>
      <c r="CP767" s="30"/>
      <c r="CQ767" s="30"/>
      <c r="CR767" s="30"/>
      <c r="CS767" s="30"/>
      <c r="CT767" s="30"/>
    </row>
    <row r="768" spans="2:98" x14ac:dyDescent="0.25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30"/>
      <c r="BQ768" s="30"/>
      <c r="BR768" s="30"/>
      <c r="BS768" s="30"/>
      <c r="BT768" s="30"/>
      <c r="BU768" s="30"/>
      <c r="BV768" s="30"/>
      <c r="BW768" s="30"/>
      <c r="BX768" s="30"/>
      <c r="BY768" s="30"/>
      <c r="BZ768" s="30"/>
      <c r="CA768" s="30"/>
      <c r="CB768" s="30"/>
      <c r="CC768" s="30"/>
      <c r="CD768" s="30"/>
      <c r="CE768" s="30"/>
      <c r="CF768" s="30"/>
      <c r="CG768" s="30"/>
      <c r="CH768" s="30"/>
      <c r="CI768" s="30"/>
      <c r="CJ768" s="30"/>
      <c r="CK768" s="30"/>
      <c r="CL768" s="30"/>
      <c r="CM768" s="30"/>
      <c r="CN768" s="30"/>
      <c r="CO768" s="30"/>
      <c r="CP768" s="30"/>
      <c r="CQ768" s="30"/>
      <c r="CR768" s="30"/>
      <c r="CS768" s="30"/>
      <c r="CT768" s="30"/>
    </row>
    <row r="769" spans="2:98" x14ac:dyDescent="0.25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30"/>
      <c r="BQ769" s="30"/>
      <c r="BR769" s="30"/>
      <c r="BS769" s="30"/>
      <c r="BT769" s="30"/>
      <c r="BU769" s="30"/>
      <c r="BV769" s="30"/>
      <c r="BW769" s="30"/>
      <c r="BX769" s="30"/>
      <c r="BY769" s="30"/>
      <c r="BZ769" s="30"/>
      <c r="CA769" s="30"/>
      <c r="CB769" s="30"/>
      <c r="CC769" s="30"/>
      <c r="CD769" s="30"/>
      <c r="CE769" s="30"/>
      <c r="CF769" s="30"/>
      <c r="CG769" s="30"/>
      <c r="CH769" s="30"/>
      <c r="CI769" s="30"/>
      <c r="CJ769" s="30"/>
      <c r="CK769" s="30"/>
      <c r="CL769" s="30"/>
      <c r="CM769" s="30"/>
      <c r="CN769" s="30"/>
      <c r="CO769" s="30"/>
      <c r="CP769" s="30"/>
      <c r="CQ769" s="30"/>
      <c r="CR769" s="30"/>
      <c r="CS769" s="30"/>
      <c r="CT769" s="30"/>
    </row>
    <row r="770" spans="2:98" x14ac:dyDescent="0.25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30"/>
      <c r="BQ770" s="30"/>
      <c r="BR770" s="30"/>
      <c r="BS770" s="30"/>
      <c r="BT770" s="30"/>
      <c r="BU770" s="30"/>
      <c r="BV770" s="30"/>
      <c r="BW770" s="30"/>
      <c r="BX770" s="30"/>
      <c r="BY770" s="30"/>
      <c r="BZ770" s="30"/>
      <c r="CA770" s="30"/>
      <c r="CB770" s="30"/>
      <c r="CC770" s="30"/>
      <c r="CD770" s="30"/>
      <c r="CE770" s="30"/>
      <c r="CF770" s="30"/>
      <c r="CG770" s="30"/>
      <c r="CH770" s="30"/>
      <c r="CI770" s="30"/>
      <c r="CJ770" s="30"/>
      <c r="CK770" s="30"/>
      <c r="CL770" s="30"/>
      <c r="CM770" s="30"/>
      <c r="CN770" s="30"/>
      <c r="CO770" s="30"/>
      <c r="CP770" s="30"/>
      <c r="CQ770" s="30"/>
      <c r="CR770" s="30"/>
      <c r="CS770" s="30"/>
      <c r="CT770" s="30"/>
    </row>
    <row r="771" spans="2:98" x14ac:dyDescent="0.25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30"/>
      <c r="BQ771" s="30"/>
      <c r="BR771" s="30"/>
      <c r="BS771" s="30"/>
      <c r="BT771" s="30"/>
      <c r="BU771" s="30"/>
      <c r="BV771" s="30"/>
      <c r="BW771" s="30"/>
      <c r="BX771" s="30"/>
      <c r="BY771" s="30"/>
      <c r="BZ771" s="30"/>
      <c r="CA771" s="30"/>
      <c r="CB771" s="30"/>
      <c r="CC771" s="30"/>
      <c r="CD771" s="30"/>
      <c r="CE771" s="30"/>
      <c r="CF771" s="30"/>
      <c r="CG771" s="30"/>
      <c r="CH771" s="30"/>
      <c r="CI771" s="30"/>
      <c r="CJ771" s="30"/>
      <c r="CK771" s="30"/>
      <c r="CL771" s="30"/>
      <c r="CM771" s="30"/>
      <c r="CN771" s="30"/>
      <c r="CO771" s="30"/>
      <c r="CP771" s="30"/>
      <c r="CQ771" s="30"/>
      <c r="CR771" s="30"/>
      <c r="CS771" s="30"/>
      <c r="CT771" s="30"/>
    </row>
    <row r="772" spans="2:98" x14ac:dyDescent="0.25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30"/>
      <c r="BQ772" s="30"/>
      <c r="BR772" s="30"/>
      <c r="BS772" s="30"/>
      <c r="BT772" s="30"/>
      <c r="BU772" s="30"/>
      <c r="BV772" s="30"/>
      <c r="BW772" s="30"/>
      <c r="BX772" s="30"/>
      <c r="BY772" s="30"/>
      <c r="BZ772" s="30"/>
      <c r="CA772" s="30"/>
      <c r="CB772" s="30"/>
      <c r="CC772" s="30"/>
      <c r="CD772" s="30"/>
      <c r="CE772" s="30"/>
      <c r="CF772" s="30"/>
      <c r="CG772" s="30"/>
      <c r="CH772" s="30"/>
      <c r="CI772" s="30"/>
      <c r="CJ772" s="30"/>
      <c r="CK772" s="30"/>
      <c r="CL772" s="30"/>
      <c r="CM772" s="30"/>
      <c r="CN772" s="30"/>
      <c r="CO772" s="30"/>
      <c r="CP772" s="30"/>
      <c r="CQ772" s="30"/>
      <c r="CR772" s="30"/>
      <c r="CS772" s="30"/>
      <c r="CT772" s="30"/>
    </row>
    <row r="773" spans="2:98" x14ac:dyDescent="0.25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30"/>
      <c r="BQ773" s="30"/>
      <c r="BR773" s="30"/>
      <c r="BS773" s="30"/>
      <c r="BT773" s="30"/>
      <c r="BU773" s="30"/>
      <c r="BV773" s="30"/>
      <c r="BW773" s="30"/>
      <c r="BX773" s="30"/>
      <c r="BY773" s="30"/>
      <c r="BZ773" s="30"/>
      <c r="CA773" s="30"/>
      <c r="CB773" s="30"/>
      <c r="CC773" s="30"/>
      <c r="CD773" s="30"/>
      <c r="CE773" s="30"/>
      <c r="CF773" s="30"/>
      <c r="CG773" s="30"/>
      <c r="CH773" s="30"/>
      <c r="CI773" s="30"/>
      <c r="CJ773" s="30"/>
      <c r="CK773" s="30"/>
      <c r="CL773" s="30"/>
      <c r="CM773" s="30"/>
      <c r="CN773" s="30"/>
      <c r="CO773" s="30"/>
      <c r="CP773" s="30"/>
      <c r="CQ773" s="30"/>
      <c r="CR773" s="30"/>
      <c r="CS773" s="30"/>
      <c r="CT773" s="30"/>
    </row>
    <row r="774" spans="2:98" x14ac:dyDescent="0.25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30"/>
      <c r="BQ774" s="30"/>
      <c r="BR774" s="30"/>
      <c r="BS774" s="30"/>
      <c r="BT774" s="30"/>
      <c r="BU774" s="30"/>
      <c r="BV774" s="30"/>
      <c r="BW774" s="30"/>
      <c r="BX774" s="30"/>
      <c r="BY774" s="30"/>
      <c r="BZ774" s="30"/>
      <c r="CA774" s="30"/>
      <c r="CB774" s="30"/>
      <c r="CC774" s="30"/>
      <c r="CD774" s="30"/>
      <c r="CE774" s="30"/>
      <c r="CF774" s="30"/>
      <c r="CG774" s="30"/>
      <c r="CH774" s="30"/>
      <c r="CI774" s="30"/>
      <c r="CJ774" s="30"/>
      <c r="CK774" s="30"/>
      <c r="CL774" s="30"/>
      <c r="CM774" s="30"/>
      <c r="CN774" s="30"/>
      <c r="CO774" s="30"/>
      <c r="CP774" s="30"/>
      <c r="CQ774" s="30"/>
      <c r="CR774" s="30"/>
      <c r="CS774" s="30"/>
      <c r="CT774" s="30"/>
    </row>
    <row r="775" spans="2:98" x14ac:dyDescent="0.25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30"/>
      <c r="BQ775" s="30"/>
      <c r="BR775" s="30"/>
      <c r="BS775" s="30"/>
      <c r="BT775" s="30"/>
      <c r="BU775" s="30"/>
      <c r="BV775" s="30"/>
      <c r="BW775" s="30"/>
      <c r="BX775" s="30"/>
      <c r="BY775" s="30"/>
      <c r="BZ775" s="30"/>
      <c r="CA775" s="30"/>
      <c r="CB775" s="30"/>
      <c r="CC775" s="30"/>
      <c r="CD775" s="30"/>
      <c r="CE775" s="30"/>
      <c r="CF775" s="30"/>
      <c r="CG775" s="30"/>
      <c r="CH775" s="30"/>
      <c r="CI775" s="30"/>
      <c r="CJ775" s="30"/>
      <c r="CK775" s="30"/>
      <c r="CL775" s="30"/>
      <c r="CM775" s="30"/>
      <c r="CN775" s="30"/>
      <c r="CO775" s="30"/>
      <c r="CP775" s="30"/>
      <c r="CQ775" s="30"/>
      <c r="CR775" s="30"/>
      <c r="CS775" s="30"/>
      <c r="CT775" s="30"/>
    </row>
    <row r="776" spans="2:98" x14ac:dyDescent="0.25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30"/>
      <c r="BQ776" s="30"/>
      <c r="BR776" s="30"/>
      <c r="BS776" s="30"/>
      <c r="BT776" s="30"/>
      <c r="BU776" s="30"/>
      <c r="BV776" s="30"/>
      <c r="BW776" s="30"/>
      <c r="BX776" s="30"/>
      <c r="BY776" s="30"/>
      <c r="BZ776" s="30"/>
      <c r="CA776" s="30"/>
      <c r="CB776" s="30"/>
      <c r="CC776" s="30"/>
      <c r="CD776" s="30"/>
      <c r="CE776" s="30"/>
      <c r="CF776" s="30"/>
      <c r="CG776" s="30"/>
      <c r="CH776" s="30"/>
      <c r="CI776" s="30"/>
      <c r="CJ776" s="30"/>
      <c r="CK776" s="30"/>
      <c r="CL776" s="30"/>
      <c r="CM776" s="30"/>
      <c r="CN776" s="30"/>
      <c r="CO776" s="30"/>
      <c r="CP776" s="30"/>
      <c r="CQ776" s="30"/>
      <c r="CR776" s="30"/>
      <c r="CS776" s="30"/>
      <c r="CT776" s="30"/>
    </row>
    <row r="777" spans="2:98" x14ac:dyDescent="0.25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30"/>
      <c r="BQ777" s="30"/>
      <c r="BR777" s="30"/>
      <c r="BS777" s="30"/>
      <c r="BT777" s="30"/>
      <c r="BU777" s="30"/>
      <c r="BV777" s="30"/>
      <c r="BW777" s="30"/>
      <c r="BX777" s="30"/>
      <c r="BY777" s="30"/>
      <c r="BZ777" s="30"/>
      <c r="CA777" s="30"/>
      <c r="CB777" s="30"/>
      <c r="CC777" s="30"/>
      <c r="CD777" s="30"/>
      <c r="CE777" s="30"/>
      <c r="CF777" s="30"/>
      <c r="CG777" s="30"/>
      <c r="CH777" s="30"/>
      <c r="CI777" s="30"/>
      <c r="CJ777" s="30"/>
      <c r="CK777" s="30"/>
      <c r="CL777" s="30"/>
      <c r="CM777" s="30"/>
      <c r="CN777" s="30"/>
      <c r="CO777" s="30"/>
      <c r="CP777" s="30"/>
      <c r="CQ777" s="30"/>
      <c r="CR777" s="30"/>
      <c r="CS777" s="30"/>
      <c r="CT777" s="30"/>
    </row>
    <row r="778" spans="2:98" x14ac:dyDescent="0.25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30"/>
      <c r="BQ778" s="30"/>
      <c r="BR778" s="30"/>
      <c r="BS778" s="30"/>
      <c r="BT778" s="30"/>
      <c r="BU778" s="30"/>
      <c r="BV778" s="30"/>
      <c r="BW778" s="30"/>
      <c r="BX778" s="30"/>
      <c r="BY778" s="30"/>
      <c r="BZ778" s="30"/>
      <c r="CA778" s="30"/>
      <c r="CB778" s="30"/>
      <c r="CC778" s="30"/>
      <c r="CD778" s="30"/>
      <c r="CE778" s="30"/>
      <c r="CF778" s="30"/>
      <c r="CG778" s="30"/>
      <c r="CH778" s="30"/>
      <c r="CI778" s="30"/>
      <c r="CJ778" s="30"/>
      <c r="CK778" s="30"/>
      <c r="CL778" s="30"/>
      <c r="CM778" s="30"/>
      <c r="CN778" s="30"/>
      <c r="CO778" s="30"/>
      <c r="CP778" s="30"/>
      <c r="CQ778" s="30"/>
      <c r="CR778" s="30"/>
      <c r="CS778" s="30"/>
      <c r="CT778" s="30"/>
    </row>
    <row r="779" spans="2:98" x14ac:dyDescent="0.25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30"/>
      <c r="BQ779" s="30"/>
      <c r="BR779" s="30"/>
      <c r="BS779" s="30"/>
      <c r="BT779" s="30"/>
      <c r="BU779" s="30"/>
      <c r="BV779" s="30"/>
      <c r="BW779" s="30"/>
      <c r="BX779" s="30"/>
      <c r="BY779" s="30"/>
      <c r="BZ779" s="30"/>
      <c r="CA779" s="30"/>
      <c r="CB779" s="30"/>
      <c r="CC779" s="30"/>
      <c r="CD779" s="30"/>
      <c r="CE779" s="30"/>
      <c r="CF779" s="30"/>
      <c r="CG779" s="30"/>
      <c r="CH779" s="30"/>
      <c r="CI779" s="30"/>
      <c r="CJ779" s="30"/>
      <c r="CK779" s="30"/>
      <c r="CL779" s="30"/>
      <c r="CM779" s="30"/>
      <c r="CN779" s="30"/>
      <c r="CO779" s="30"/>
      <c r="CP779" s="30"/>
      <c r="CQ779" s="30"/>
      <c r="CR779" s="30"/>
      <c r="CS779" s="30"/>
      <c r="CT779" s="30"/>
    </row>
    <row r="780" spans="2:98" x14ac:dyDescent="0.25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30"/>
      <c r="BQ780" s="30"/>
      <c r="BR780" s="30"/>
      <c r="BS780" s="30"/>
      <c r="BT780" s="30"/>
      <c r="BU780" s="30"/>
      <c r="BV780" s="30"/>
      <c r="BW780" s="30"/>
      <c r="BX780" s="30"/>
      <c r="BY780" s="30"/>
      <c r="BZ780" s="30"/>
      <c r="CA780" s="30"/>
      <c r="CB780" s="30"/>
      <c r="CC780" s="30"/>
      <c r="CD780" s="30"/>
      <c r="CE780" s="30"/>
      <c r="CF780" s="30"/>
      <c r="CG780" s="30"/>
      <c r="CH780" s="30"/>
      <c r="CI780" s="30"/>
      <c r="CJ780" s="30"/>
      <c r="CK780" s="30"/>
      <c r="CL780" s="30"/>
      <c r="CM780" s="30"/>
      <c r="CN780" s="30"/>
      <c r="CO780" s="30"/>
      <c r="CP780" s="30"/>
      <c r="CQ780" s="30"/>
      <c r="CR780" s="30"/>
      <c r="CS780" s="30"/>
      <c r="CT780" s="30"/>
    </row>
    <row r="781" spans="2:98" x14ac:dyDescent="0.25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30"/>
      <c r="BQ781" s="30"/>
      <c r="BR781" s="30"/>
      <c r="BS781" s="30"/>
      <c r="BT781" s="30"/>
      <c r="BU781" s="30"/>
      <c r="BV781" s="30"/>
      <c r="BW781" s="30"/>
      <c r="BX781" s="30"/>
      <c r="BY781" s="30"/>
      <c r="BZ781" s="30"/>
      <c r="CA781" s="30"/>
      <c r="CB781" s="30"/>
      <c r="CC781" s="30"/>
      <c r="CD781" s="30"/>
      <c r="CE781" s="30"/>
      <c r="CF781" s="30"/>
      <c r="CG781" s="30"/>
      <c r="CH781" s="30"/>
      <c r="CI781" s="30"/>
      <c r="CJ781" s="30"/>
      <c r="CK781" s="30"/>
      <c r="CL781" s="30"/>
      <c r="CM781" s="30"/>
      <c r="CN781" s="30"/>
      <c r="CO781" s="30"/>
      <c r="CP781" s="30"/>
      <c r="CQ781" s="30"/>
      <c r="CR781" s="30"/>
      <c r="CS781" s="30"/>
      <c r="CT781" s="30"/>
    </row>
    <row r="782" spans="2:98" x14ac:dyDescent="0.25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30"/>
      <c r="BQ782" s="30"/>
      <c r="BR782" s="30"/>
      <c r="BS782" s="30"/>
      <c r="BT782" s="30"/>
      <c r="BU782" s="30"/>
      <c r="BV782" s="30"/>
      <c r="BW782" s="30"/>
      <c r="BX782" s="30"/>
      <c r="BY782" s="30"/>
      <c r="BZ782" s="30"/>
      <c r="CA782" s="30"/>
      <c r="CB782" s="30"/>
      <c r="CC782" s="30"/>
      <c r="CD782" s="30"/>
      <c r="CE782" s="30"/>
      <c r="CF782" s="30"/>
      <c r="CG782" s="30"/>
      <c r="CH782" s="30"/>
      <c r="CI782" s="30"/>
      <c r="CJ782" s="30"/>
      <c r="CK782" s="30"/>
      <c r="CL782" s="30"/>
      <c r="CM782" s="30"/>
      <c r="CN782" s="30"/>
      <c r="CO782" s="30"/>
      <c r="CP782" s="30"/>
      <c r="CQ782" s="30"/>
      <c r="CR782" s="30"/>
      <c r="CS782" s="30"/>
      <c r="CT782" s="30"/>
    </row>
    <row r="783" spans="2:98" x14ac:dyDescent="0.25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30"/>
      <c r="BQ783" s="30"/>
      <c r="BR783" s="30"/>
      <c r="BS783" s="30"/>
      <c r="BT783" s="30"/>
      <c r="BU783" s="30"/>
      <c r="BV783" s="30"/>
      <c r="BW783" s="30"/>
      <c r="BX783" s="30"/>
      <c r="BY783" s="30"/>
      <c r="BZ783" s="30"/>
      <c r="CA783" s="30"/>
      <c r="CB783" s="30"/>
      <c r="CC783" s="30"/>
      <c r="CD783" s="30"/>
      <c r="CE783" s="30"/>
      <c r="CF783" s="30"/>
      <c r="CG783" s="30"/>
      <c r="CH783" s="30"/>
      <c r="CI783" s="30"/>
      <c r="CJ783" s="30"/>
      <c r="CK783" s="30"/>
      <c r="CL783" s="30"/>
      <c r="CM783" s="30"/>
      <c r="CN783" s="30"/>
      <c r="CO783" s="30"/>
      <c r="CP783" s="30"/>
      <c r="CQ783" s="30"/>
      <c r="CR783" s="30"/>
      <c r="CS783" s="30"/>
      <c r="CT783" s="30"/>
    </row>
    <row r="784" spans="2:98" x14ac:dyDescent="0.25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30"/>
      <c r="BQ784" s="30"/>
      <c r="BR784" s="30"/>
      <c r="BS784" s="30"/>
      <c r="BT784" s="30"/>
      <c r="BU784" s="30"/>
      <c r="BV784" s="30"/>
      <c r="BW784" s="30"/>
      <c r="BX784" s="30"/>
      <c r="BY784" s="30"/>
      <c r="BZ784" s="30"/>
      <c r="CA784" s="30"/>
      <c r="CB784" s="30"/>
      <c r="CC784" s="30"/>
      <c r="CD784" s="30"/>
      <c r="CE784" s="30"/>
      <c r="CF784" s="30"/>
      <c r="CG784" s="30"/>
      <c r="CH784" s="30"/>
      <c r="CI784" s="30"/>
      <c r="CJ784" s="30"/>
      <c r="CK784" s="30"/>
      <c r="CL784" s="30"/>
      <c r="CM784" s="30"/>
      <c r="CN784" s="30"/>
      <c r="CO784" s="30"/>
      <c r="CP784" s="30"/>
      <c r="CQ784" s="30"/>
      <c r="CR784" s="30"/>
      <c r="CS784" s="30"/>
      <c r="CT784" s="30"/>
    </row>
    <row r="785" spans="2:98" x14ac:dyDescent="0.25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30"/>
      <c r="BQ785" s="30"/>
      <c r="BR785" s="30"/>
      <c r="BS785" s="30"/>
      <c r="BT785" s="30"/>
      <c r="BU785" s="30"/>
      <c r="BV785" s="30"/>
      <c r="BW785" s="30"/>
      <c r="BX785" s="30"/>
      <c r="BY785" s="30"/>
      <c r="BZ785" s="30"/>
      <c r="CA785" s="30"/>
      <c r="CB785" s="30"/>
      <c r="CC785" s="30"/>
      <c r="CD785" s="30"/>
      <c r="CE785" s="30"/>
      <c r="CF785" s="30"/>
      <c r="CG785" s="30"/>
      <c r="CH785" s="30"/>
      <c r="CI785" s="30"/>
      <c r="CJ785" s="30"/>
      <c r="CK785" s="30"/>
      <c r="CL785" s="30"/>
      <c r="CM785" s="30"/>
      <c r="CN785" s="30"/>
      <c r="CO785" s="30"/>
      <c r="CP785" s="30"/>
      <c r="CQ785" s="30"/>
      <c r="CR785" s="30"/>
      <c r="CS785" s="30"/>
      <c r="CT785" s="30"/>
    </row>
    <row r="786" spans="2:98" x14ac:dyDescent="0.25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30"/>
      <c r="BQ786" s="30"/>
      <c r="BR786" s="30"/>
      <c r="BS786" s="30"/>
      <c r="BT786" s="30"/>
      <c r="BU786" s="30"/>
      <c r="BV786" s="30"/>
      <c r="BW786" s="30"/>
      <c r="BX786" s="30"/>
      <c r="BY786" s="30"/>
      <c r="BZ786" s="30"/>
      <c r="CA786" s="30"/>
      <c r="CB786" s="30"/>
      <c r="CC786" s="30"/>
      <c r="CD786" s="30"/>
      <c r="CE786" s="30"/>
      <c r="CF786" s="30"/>
      <c r="CG786" s="30"/>
      <c r="CH786" s="30"/>
      <c r="CI786" s="30"/>
      <c r="CJ786" s="30"/>
      <c r="CK786" s="30"/>
      <c r="CL786" s="30"/>
      <c r="CM786" s="30"/>
      <c r="CN786" s="30"/>
      <c r="CO786" s="30"/>
      <c r="CP786" s="30"/>
      <c r="CQ786" s="30"/>
      <c r="CR786" s="30"/>
      <c r="CS786" s="30"/>
      <c r="CT786" s="30"/>
    </row>
    <row r="787" spans="2:98" x14ac:dyDescent="0.25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30"/>
      <c r="BQ787" s="30"/>
      <c r="BR787" s="30"/>
      <c r="BS787" s="30"/>
      <c r="BT787" s="30"/>
      <c r="BU787" s="30"/>
      <c r="BV787" s="30"/>
      <c r="BW787" s="30"/>
      <c r="BX787" s="30"/>
      <c r="BY787" s="30"/>
      <c r="BZ787" s="30"/>
      <c r="CA787" s="30"/>
      <c r="CB787" s="30"/>
      <c r="CC787" s="30"/>
      <c r="CD787" s="30"/>
      <c r="CE787" s="30"/>
      <c r="CF787" s="30"/>
      <c r="CG787" s="30"/>
      <c r="CH787" s="30"/>
      <c r="CI787" s="30"/>
      <c r="CJ787" s="30"/>
      <c r="CK787" s="30"/>
      <c r="CL787" s="30"/>
      <c r="CM787" s="30"/>
      <c r="CN787" s="30"/>
      <c r="CO787" s="30"/>
      <c r="CP787" s="30"/>
      <c r="CQ787" s="30"/>
      <c r="CR787" s="30"/>
      <c r="CS787" s="30"/>
      <c r="CT787" s="30"/>
    </row>
    <row r="788" spans="2:98" x14ac:dyDescent="0.25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30"/>
      <c r="BQ788" s="30"/>
      <c r="BR788" s="30"/>
      <c r="BS788" s="30"/>
      <c r="BT788" s="30"/>
      <c r="BU788" s="30"/>
      <c r="BV788" s="30"/>
      <c r="BW788" s="30"/>
      <c r="BX788" s="30"/>
      <c r="BY788" s="30"/>
      <c r="BZ788" s="30"/>
      <c r="CA788" s="30"/>
      <c r="CB788" s="30"/>
      <c r="CC788" s="30"/>
      <c r="CD788" s="30"/>
      <c r="CE788" s="30"/>
      <c r="CF788" s="30"/>
      <c r="CG788" s="30"/>
      <c r="CH788" s="30"/>
      <c r="CI788" s="30"/>
      <c r="CJ788" s="30"/>
      <c r="CK788" s="30"/>
      <c r="CL788" s="30"/>
      <c r="CM788" s="30"/>
      <c r="CN788" s="30"/>
      <c r="CO788" s="30"/>
      <c r="CP788" s="30"/>
      <c r="CQ788" s="30"/>
      <c r="CR788" s="30"/>
      <c r="CS788" s="30"/>
      <c r="CT788" s="30"/>
    </row>
    <row r="789" spans="2:98" x14ac:dyDescent="0.25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30"/>
      <c r="BQ789" s="30"/>
      <c r="BR789" s="30"/>
      <c r="BS789" s="30"/>
      <c r="BT789" s="30"/>
      <c r="BU789" s="30"/>
      <c r="BV789" s="30"/>
      <c r="BW789" s="30"/>
      <c r="BX789" s="30"/>
      <c r="BY789" s="30"/>
      <c r="BZ789" s="30"/>
      <c r="CA789" s="30"/>
      <c r="CB789" s="30"/>
      <c r="CC789" s="30"/>
      <c r="CD789" s="30"/>
      <c r="CE789" s="30"/>
      <c r="CF789" s="30"/>
      <c r="CG789" s="30"/>
      <c r="CH789" s="30"/>
      <c r="CI789" s="30"/>
      <c r="CJ789" s="30"/>
      <c r="CK789" s="30"/>
      <c r="CL789" s="30"/>
      <c r="CM789" s="30"/>
      <c r="CN789" s="30"/>
      <c r="CO789" s="30"/>
      <c r="CP789" s="30"/>
      <c r="CQ789" s="30"/>
      <c r="CR789" s="30"/>
      <c r="CS789" s="30"/>
      <c r="CT789" s="30"/>
    </row>
    <row r="790" spans="2:98" x14ac:dyDescent="0.25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30"/>
      <c r="BQ790" s="30"/>
      <c r="BR790" s="30"/>
      <c r="BS790" s="30"/>
      <c r="BT790" s="30"/>
      <c r="BU790" s="30"/>
      <c r="BV790" s="30"/>
      <c r="BW790" s="30"/>
      <c r="BX790" s="30"/>
      <c r="BY790" s="30"/>
      <c r="BZ790" s="30"/>
      <c r="CA790" s="30"/>
      <c r="CB790" s="30"/>
      <c r="CC790" s="30"/>
      <c r="CD790" s="30"/>
      <c r="CE790" s="30"/>
      <c r="CF790" s="30"/>
      <c r="CG790" s="30"/>
      <c r="CH790" s="30"/>
      <c r="CI790" s="30"/>
      <c r="CJ790" s="30"/>
      <c r="CK790" s="30"/>
      <c r="CL790" s="30"/>
      <c r="CM790" s="30"/>
      <c r="CN790" s="30"/>
      <c r="CO790" s="30"/>
      <c r="CP790" s="30"/>
      <c r="CQ790" s="30"/>
      <c r="CR790" s="30"/>
      <c r="CS790" s="30"/>
      <c r="CT790" s="30"/>
    </row>
    <row r="791" spans="2:98" x14ac:dyDescent="0.25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30"/>
      <c r="BQ791" s="30"/>
      <c r="BR791" s="30"/>
      <c r="BS791" s="30"/>
      <c r="BT791" s="30"/>
      <c r="BU791" s="30"/>
      <c r="BV791" s="30"/>
      <c r="BW791" s="30"/>
      <c r="BX791" s="30"/>
      <c r="BY791" s="30"/>
      <c r="BZ791" s="30"/>
      <c r="CA791" s="30"/>
      <c r="CB791" s="30"/>
      <c r="CC791" s="30"/>
      <c r="CD791" s="30"/>
      <c r="CE791" s="30"/>
      <c r="CF791" s="30"/>
      <c r="CG791" s="30"/>
      <c r="CH791" s="30"/>
      <c r="CI791" s="30"/>
      <c r="CJ791" s="30"/>
      <c r="CK791" s="30"/>
      <c r="CL791" s="30"/>
      <c r="CM791" s="30"/>
      <c r="CN791" s="30"/>
      <c r="CO791" s="30"/>
      <c r="CP791" s="30"/>
      <c r="CQ791" s="30"/>
      <c r="CR791" s="30"/>
      <c r="CS791" s="30"/>
      <c r="CT791" s="30"/>
    </row>
    <row r="792" spans="2:98" x14ac:dyDescent="0.25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30"/>
      <c r="BQ792" s="30"/>
      <c r="BR792" s="30"/>
      <c r="BS792" s="30"/>
      <c r="BT792" s="30"/>
      <c r="BU792" s="30"/>
      <c r="BV792" s="30"/>
      <c r="BW792" s="30"/>
      <c r="BX792" s="30"/>
      <c r="BY792" s="30"/>
      <c r="BZ792" s="30"/>
      <c r="CA792" s="30"/>
      <c r="CB792" s="30"/>
      <c r="CC792" s="30"/>
      <c r="CD792" s="30"/>
      <c r="CE792" s="30"/>
      <c r="CF792" s="30"/>
      <c r="CG792" s="30"/>
      <c r="CH792" s="30"/>
      <c r="CI792" s="30"/>
      <c r="CJ792" s="30"/>
      <c r="CK792" s="30"/>
      <c r="CL792" s="30"/>
      <c r="CM792" s="30"/>
      <c r="CN792" s="30"/>
      <c r="CO792" s="30"/>
      <c r="CP792" s="30"/>
      <c r="CQ792" s="30"/>
      <c r="CR792" s="30"/>
      <c r="CS792" s="30"/>
      <c r="CT792" s="30"/>
    </row>
    <row r="793" spans="2:98" x14ac:dyDescent="0.25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30"/>
      <c r="BQ793" s="30"/>
      <c r="BR793" s="30"/>
      <c r="BS793" s="30"/>
      <c r="BT793" s="30"/>
      <c r="BU793" s="30"/>
      <c r="BV793" s="30"/>
      <c r="BW793" s="30"/>
      <c r="BX793" s="30"/>
      <c r="BY793" s="30"/>
      <c r="BZ793" s="30"/>
      <c r="CA793" s="30"/>
      <c r="CB793" s="30"/>
      <c r="CC793" s="30"/>
      <c r="CD793" s="30"/>
      <c r="CE793" s="30"/>
      <c r="CF793" s="30"/>
      <c r="CG793" s="30"/>
      <c r="CH793" s="30"/>
      <c r="CI793" s="30"/>
      <c r="CJ793" s="30"/>
      <c r="CK793" s="30"/>
      <c r="CL793" s="30"/>
      <c r="CM793" s="30"/>
      <c r="CN793" s="30"/>
      <c r="CO793" s="30"/>
      <c r="CP793" s="30"/>
      <c r="CQ793" s="30"/>
      <c r="CR793" s="30"/>
      <c r="CS793" s="30"/>
      <c r="CT793" s="30"/>
    </row>
    <row r="794" spans="2:98" x14ac:dyDescent="0.25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30"/>
      <c r="BQ794" s="30"/>
      <c r="BR794" s="30"/>
      <c r="BS794" s="30"/>
      <c r="BT794" s="30"/>
      <c r="BU794" s="30"/>
      <c r="BV794" s="30"/>
      <c r="BW794" s="30"/>
      <c r="BX794" s="30"/>
      <c r="BY794" s="30"/>
      <c r="BZ794" s="30"/>
      <c r="CA794" s="30"/>
      <c r="CB794" s="30"/>
      <c r="CC794" s="30"/>
      <c r="CD794" s="30"/>
      <c r="CE794" s="30"/>
      <c r="CF794" s="30"/>
      <c r="CG794" s="30"/>
      <c r="CH794" s="30"/>
      <c r="CI794" s="30"/>
      <c r="CJ794" s="30"/>
      <c r="CK794" s="30"/>
      <c r="CL794" s="30"/>
      <c r="CM794" s="30"/>
      <c r="CN794" s="30"/>
      <c r="CO794" s="30"/>
      <c r="CP794" s="30"/>
      <c r="CQ794" s="30"/>
      <c r="CR794" s="30"/>
      <c r="CS794" s="30"/>
      <c r="CT794" s="30"/>
    </row>
    <row r="795" spans="2:98" x14ac:dyDescent="0.25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30"/>
      <c r="BQ795" s="30"/>
      <c r="BR795" s="30"/>
      <c r="BS795" s="30"/>
      <c r="BT795" s="30"/>
      <c r="BU795" s="30"/>
      <c r="BV795" s="30"/>
      <c r="BW795" s="30"/>
      <c r="BX795" s="30"/>
      <c r="BY795" s="30"/>
      <c r="BZ795" s="30"/>
      <c r="CA795" s="30"/>
      <c r="CB795" s="30"/>
      <c r="CC795" s="30"/>
      <c r="CD795" s="30"/>
      <c r="CE795" s="30"/>
      <c r="CF795" s="30"/>
      <c r="CG795" s="30"/>
      <c r="CH795" s="30"/>
      <c r="CI795" s="30"/>
      <c r="CJ795" s="30"/>
      <c r="CK795" s="30"/>
      <c r="CL795" s="30"/>
      <c r="CM795" s="30"/>
      <c r="CN795" s="30"/>
      <c r="CO795" s="30"/>
      <c r="CP795" s="30"/>
      <c r="CQ795" s="30"/>
      <c r="CR795" s="30"/>
      <c r="CS795" s="30"/>
      <c r="CT795" s="30"/>
    </row>
    <row r="796" spans="2:98" x14ac:dyDescent="0.25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30"/>
      <c r="BQ796" s="30"/>
      <c r="BR796" s="30"/>
      <c r="BS796" s="30"/>
      <c r="BT796" s="30"/>
      <c r="BU796" s="30"/>
      <c r="BV796" s="30"/>
      <c r="BW796" s="30"/>
      <c r="BX796" s="30"/>
      <c r="BY796" s="30"/>
      <c r="BZ796" s="30"/>
      <c r="CA796" s="30"/>
      <c r="CB796" s="30"/>
      <c r="CC796" s="30"/>
      <c r="CD796" s="30"/>
      <c r="CE796" s="30"/>
      <c r="CF796" s="30"/>
      <c r="CG796" s="30"/>
      <c r="CH796" s="30"/>
      <c r="CI796" s="30"/>
      <c r="CJ796" s="30"/>
      <c r="CK796" s="30"/>
      <c r="CL796" s="30"/>
      <c r="CM796" s="30"/>
      <c r="CN796" s="30"/>
      <c r="CO796" s="30"/>
      <c r="CP796" s="30"/>
      <c r="CQ796" s="30"/>
      <c r="CR796" s="30"/>
      <c r="CS796" s="30"/>
      <c r="CT796" s="30"/>
    </row>
    <row r="797" spans="2:98" x14ac:dyDescent="0.25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30"/>
      <c r="BQ797" s="30"/>
      <c r="BR797" s="30"/>
      <c r="BS797" s="30"/>
      <c r="BT797" s="30"/>
      <c r="BU797" s="30"/>
      <c r="BV797" s="30"/>
      <c r="BW797" s="30"/>
      <c r="BX797" s="30"/>
      <c r="BY797" s="30"/>
      <c r="BZ797" s="30"/>
      <c r="CA797" s="30"/>
      <c r="CB797" s="30"/>
      <c r="CC797" s="30"/>
      <c r="CD797" s="30"/>
      <c r="CE797" s="30"/>
      <c r="CF797" s="30"/>
      <c r="CG797" s="30"/>
      <c r="CH797" s="30"/>
      <c r="CI797" s="30"/>
      <c r="CJ797" s="30"/>
      <c r="CK797" s="30"/>
      <c r="CL797" s="30"/>
      <c r="CM797" s="30"/>
      <c r="CN797" s="30"/>
      <c r="CO797" s="30"/>
      <c r="CP797" s="30"/>
      <c r="CQ797" s="30"/>
      <c r="CR797" s="30"/>
      <c r="CS797" s="30"/>
      <c r="CT797" s="30"/>
    </row>
    <row r="798" spans="2:98" x14ac:dyDescent="0.25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30"/>
      <c r="BQ798" s="30"/>
      <c r="BR798" s="30"/>
      <c r="BS798" s="30"/>
      <c r="BT798" s="30"/>
      <c r="BU798" s="30"/>
      <c r="BV798" s="30"/>
      <c r="BW798" s="30"/>
      <c r="BX798" s="30"/>
      <c r="BY798" s="30"/>
      <c r="BZ798" s="30"/>
      <c r="CA798" s="30"/>
      <c r="CB798" s="30"/>
      <c r="CC798" s="30"/>
      <c r="CD798" s="30"/>
      <c r="CE798" s="30"/>
      <c r="CF798" s="30"/>
      <c r="CG798" s="30"/>
      <c r="CH798" s="30"/>
      <c r="CI798" s="30"/>
      <c r="CJ798" s="30"/>
      <c r="CK798" s="30"/>
      <c r="CL798" s="30"/>
      <c r="CM798" s="30"/>
      <c r="CN798" s="30"/>
      <c r="CO798" s="30"/>
      <c r="CP798" s="30"/>
      <c r="CQ798" s="30"/>
      <c r="CR798" s="30"/>
      <c r="CS798" s="30"/>
      <c r="CT798" s="30"/>
    </row>
    <row r="799" spans="2:98" x14ac:dyDescent="0.25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30"/>
      <c r="BQ799" s="30"/>
      <c r="BR799" s="30"/>
      <c r="BS799" s="30"/>
      <c r="BT799" s="30"/>
      <c r="BU799" s="30"/>
      <c r="BV799" s="30"/>
      <c r="BW799" s="30"/>
      <c r="BX799" s="30"/>
      <c r="BY799" s="30"/>
      <c r="BZ799" s="30"/>
      <c r="CA799" s="30"/>
      <c r="CB799" s="30"/>
      <c r="CC799" s="30"/>
      <c r="CD799" s="30"/>
      <c r="CE799" s="30"/>
      <c r="CF799" s="30"/>
      <c r="CG799" s="30"/>
      <c r="CH799" s="30"/>
      <c r="CI799" s="30"/>
      <c r="CJ799" s="30"/>
      <c r="CK799" s="30"/>
      <c r="CL799" s="30"/>
      <c r="CM799" s="30"/>
      <c r="CN799" s="30"/>
      <c r="CO799" s="30"/>
      <c r="CP799" s="30"/>
      <c r="CQ799" s="30"/>
      <c r="CR799" s="30"/>
      <c r="CS799" s="30"/>
      <c r="CT799" s="30"/>
    </row>
    <row r="800" spans="2:98" x14ac:dyDescent="0.25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30"/>
      <c r="BQ800" s="30"/>
      <c r="BR800" s="30"/>
      <c r="BS800" s="30"/>
      <c r="BT800" s="30"/>
      <c r="BU800" s="30"/>
      <c r="BV800" s="30"/>
      <c r="BW800" s="30"/>
      <c r="BX800" s="30"/>
      <c r="BY800" s="30"/>
      <c r="BZ800" s="30"/>
      <c r="CA800" s="30"/>
      <c r="CB800" s="30"/>
      <c r="CC800" s="30"/>
      <c r="CD800" s="30"/>
      <c r="CE800" s="30"/>
      <c r="CF800" s="30"/>
      <c r="CG800" s="30"/>
      <c r="CH800" s="30"/>
      <c r="CI800" s="30"/>
      <c r="CJ800" s="30"/>
      <c r="CK800" s="30"/>
      <c r="CL800" s="30"/>
      <c r="CM800" s="30"/>
      <c r="CN800" s="30"/>
      <c r="CO800" s="30"/>
      <c r="CP800" s="30"/>
      <c r="CQ800" s="30"/>
      <c r="CR800" s="30"/>
      <c r="CS800" s="30"/>
      <c r="CT800" s="30"/>
    </row>
    <row r="801" spans="2:98" x14ac:dyDescent="0.25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30"/>
      <c r="BQ801" s="30"/>
      <c r="BR801" s="30"/>
      <c r="BS801" s="30"/>
      <c r="BT801" s="30"/>
      <c r="BU801" s="30"/>
      <c r="BV801" s="30"/>
      <c r="BW801" s="30"/>
      <c r="BX801" s="30"/>
      <c r="BY801" s="30"/>
      <c r="BZ801" s="30"/>
      <c r="CA801" s="30"/>
      <c r="CB801" s="30"/>
      <c r="CC801" s="30"/>
      <c r="CD801" s="30"/>
      <c r="CE801" s="30"/>
      <c r="CF801" s="30"/>
      <c r="CG801" s="30"/>
      <c r="CH801" s="30"/>
      <c r="CI801" s="30"/>
      <c r="CJ801" s="30"/>
      <c r="CK801" s="30"/>
      <c r="CL801" s="30"/>
      <c r="CM801" s="30"/>
      <c r="CN801" s="30"/>
      <c r="CO801" s="30"/>
      <c r="CP801" s="30"/>
      <c r="CQ801" s="30"/>
      <c r="CR801" s="30"/>
      <c r="CS801" s="30"/>
      <c r="CT801" s="30"/>
    </row>
    <row r="802" spans="2:98" x14ac:dyDescent="0.25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30"/>
      <c r="BQ802" s="30"/>
      <c r="BR802" s="30"/>
      <c r="BS802" s="30"/>
      <c r="BT802" s="30"/>
      <c r="BU802" s="30"/>
      <c r="BV802" s="30"/>
      <c r="BW802" s="30"/>
      <c r="BX802" s="30"/>
      <c r="BY802" s="30"/>
      <c r="BZ802" s="30"/>
      <c r="CA802" s="30"/>
      <c r="CB802" s="30"/>
      <c r="CC802" s="30"/>
      <c r="CD802" s="30"/>
      <c r="CE802" s="30"/>
      <c r="CF802" s="30"/>
      <c r="CG802" s="30"/>
      <c r="CH802" s="30"/>
      <c r="CI802" s="30"/>
      <c r="CJ802" s="30"/>
      <c r="CK802" s="30"/>
      <c r="CL802" s="30"/>
      <c r="CM802" s="30"/>
      <c r="CN802" s="30"/>
      <c r="CO802" s="30"/>
      <c r="CP802" s="30"/>
      <c r="CQ802" s="30"/>
      <c r="CR802" s="30"/>
      <c r="CS802" s="30"/>
      <c r="CT802" s="30"/>
    </row>
    <row r="803" spans="2:98" x14ac:dyDescent="0.25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30"/>
      <c r="BQ803" s="30"/>
      <c r="BR803" s="30"/>
      <c r="BS803" s="30"/>
      <c r="BT803" s="30"/>
      <c r="BU803" s="30"/>
      <c r="BV803" s="30"/>
      <c r="BW803" s="30"/>
      <c r="BX803" s="30"/>
      <c r="BY803" s="30"/>
      <c r="BZ803" s="30"/>
      <c r="CA803" s="30"/>
      <c r="CB803" s="30"/>
      <c r="CC803" s="30"/>
      <c r="CD803" s="30"/>
      <c r="CE803" s="30"/>
      <c r="CF803" s="30"/>
      <c r="CG803" s="30"/>
      <c r="CH803" s="30"/>
      <c r="CI803" s="30"/>
      <c r="CJ803" s="30"/>
      <c r="CK803" s="30"/>
      <c r="CL803" s="30"/>
      <c r="CM803" s="30"/>
      <c r="CN803" s="30"/>
      <c r="CO803" s="30"/>
      <c r="CP803" s="30"/>
      <c r="CQ803" s="30"/>
      <c r="CR803" s="30"/>
      <c r="CS803" s="30"/>
      <c r="CT803" s="30"/>
    </row>
    <row r="804" spans="2:98" x14ac:dyDescent="0.25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30"/>
      <c r="BQ804" s="30"/>
      <c r="BR804" s="30"/>
      <c r="BS804" s="30"/>
      <c r="BT804" s="30"/>
      <c r="BU804" s="30"/>
      <c r="BV804" s="30"/>
      <c r="BW804" s="30"/>
      <c r="BX804" s="30"/>
      <c r="BY804" s="30"/>
      <c r="BZ804" s="30"/>
      <c r="CA804" s="30"/>
      <c r="CB804" s="30"/>
      <c r="CC804" s="30"/>
      <c r="CD804" s="30"/>
      <c r="CE804" s="30"/>
      <c r="CF804" s="30"/>
      <c r="CG804" s="30"/>
      <c r="CH804" s="30"/>
      <c r="CI804" s="30"/>
      <c r="CJ804" s="30"/>
      <c r="CK804" s="30"/>
      <c r="CL804" s="30"/>
      <c r="CM804" s="30"/>
      <c r="CN804" s="30"/>
      <c r="CO804" s="30"/>
      <c r="CP804" s="30"/>
      <c r="CQ804" s="30"/>
      <c r="CR804" s="30"/>
      <c r="CS804" s="30"/>
      <c r="CT804" s="30"/>
    </row>
    <row r="805" spans="2:98" x14ac:dyDescent="0.25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30"/>
      <c r="BQ805" s="30"/>
      <c r="BR805" s="30"/>
      <c r="BS805" s="30"/>
      <c r="BT805" s="30"/>
      <c r="BU805" s="30"/>
      <c r="BV805" s="30"/>
      <c r="BW805" s="30"/>
      <c r="BX805" s="30"/>
      <c r="BY805" s="30"/>
      <c r="BZ805" s="30"/>
      <c r="CA805" s="30"/>
      <c r="CB805" s="30"/>
      <c r="CC805" s="30"/>
      <c r="CD805" s="30"/>
      <c r="CE805" s="30"/>
      <c r="CF805" s="30"/>
      <c r="CG805" s="30"/>
      <c r="CH805" s="30"/>
      <c r="CI805" s="30"/>
      <c r="CJ805" s="30"/>
      <c r="CK805" s="30"/>
      <c r="CL805" s="30"/>
      <c r="CM805" s="30"/>
      <c r="CN805" s="30"/>
      <c r="CO805" s="30"/>
      <c r="CP805" s="30"/>
      <c r="CQ805" s="30"/>
      <c r="CR805" s="30"/>
      <c r="CS805" s="30"/>
      <c r="CT805" s="30"/>
    </row>
    <row r="806" spans="2:98" x14ac:dyDescent="0.25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30"/>
      <c r="BQ806" s="30"/>
      <c r="BR806" s="30"/>
      <c r="BS806" s="30"/>
      <c r="BT806" s="30"/>
      <c r="BU806" s="30"/>
      <c r="BV806" s="30"/>
      <c r="BW806" s="30"/>
      <c r="BX806" s="30"/>
      <c r="BY806" s="30"/>
      <c r="BZ806" s="30"/>
      <c r="CA806" s="30"/>
      <c r="CB806" s="30"/>
      <c r="CC806" s="30"/>
      <c r="CD806" s="30"/>
      <c r="CE806" s="30"/>
      <c r="CF806" s="30"/>
      <c r="CG806" s="30"/>
      <c r="CH806" s="30"/>
      <c r="CI806" s="30"/>
      <c r="CJ806" s="30"/>
      <c r="CK806" s="30"/>
      <c r="CL806" s="30"/>
      <c r="CM806" s="30"/>
      <c r="CN806" s="30"/>
      <c r="CO806" s="30"/>
      <c r="CP806" s="30"/>
      <c r="CQ806" s="30"/>
      <c r="CR806" s="30"/>
      <c r="CS806" s="30"/>
      <c r="CT806" s="30"/>
    </row>
    <row r="807" spans="2:98" x14ac:dyDescent="0.25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30"/>
      <c r="BQ807" s="30"/>
      <c r="BR807" s="30"/>
      <c r="BS807" s="30"/>
      <c r="BT807" s="30"/>
      <c r="BU807" s="30"/>
      <c r="BV807" s="30"/>
      <c r="BW807" s="30"/>
      <c r="BX807" s="30"/>
      <c r="BY807" s="30"/>
      <c r="BZ807" s="30"/>
      <c r="CA807" s="30"/>
      <c r="CB807" s="30"/>
      <c r="CC807" s="30"/>
      <c r="CD807" s="30"/>
      <c r="CE807" s="30"/>
      <c r="CF807" s="30"/>
      <c r="CG807" s="30"/>
      <c r="CH807" s="30"/>
      <c r="CI807" s="30"/>
      <c r="CJ807" s="30"/>
      <c r="CK807" s="30"/>
      <c r="CL807" s="30"/>
      <c r="CM807" s="30"/>
      <c r="CN807" s="30"/>
      <c r="CO807" s="30"/>
      <c r="CP807" s="30"/>
      <c r="CQ807" s="30"/>
      <c r="CR807" s="30"/>
      <c r="CS807" s="30"/>
      <c r="CT807" s="30"/>
    </row>
    <row r="808" spans="2:98" x14ac:dyDescent="0.25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30"/>
      <c r="BQ808" s="30"/>
      <c r="BR808" s="30"/>
      <c r="BS808" s="30"/>
      <c r="BT808" s="30"/>
      <c r="BU808" s="30"/>
      <c r="BV808" s="30"/>
      <c r="BW808" s="30"/>
      <c r="BX808" s="30"/>
      <c r="BY808" s="30"/>
      <c r="BZ808" s="30"/>
      <c r="CA808" s="30"/>
      <c r="CB808" s="30"/>
      <c r="CC808" s="30"/>
      <c r="CD808" s="30"/>
      <c r="CE808" s="30"/>
      <c r="CF808" s="30"/>
      <c r="CG808" s="30"/>
      <c r="CH808" s="30"/>
      <c r="CI808" s="30"/>
      <c r="CJ808" s="30"/>
      <c r="CK808" s="30"/>
      <c r="CL808" s="30"/>
      <c r="CM808" s="30"/>
      <c r="CN808" s="30"/>
      <c r="CO808" s="30"/>
      <c r="CP808" s="30"/>
      <c r="CQ808" s="30"/>
      <c r="CR808" s="30"/>
      <c r="CS808" s="30"/>
      <c r="CT808" s="30"/>
    </row>
    <row r="809" spans="2:98" x14ac:dyDescent="0.25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30"/>
      <c r="BQ809" s="30"/>
      <c r="BR809" s="30"/>
      <c r="BS809" s="30"/>
      <c r="BT809" s="30"/>
      <c r="BU809" s="30"/>
      <c r="BV809" s="30"/>
      <c r="BW809" s="30"/>
      <c r="BX809" s="30"/>
      <c r="BY809" s="30"/>
      <c r="BZ809" s="30"/>
      <c r="CA809" s="30"/>
      <c r="CB809" s="30"/>
      <c r="CC809" s="30"/>
      <c r="CD809" s="30"/>
      <c r="CE809" s="30"/>
      <c r="CF809" s="30"/>
      <c r="CG809" s="30"/>
      <c r="CH809" s="30"/>
      <c r="CI809" s="30"/>
      <c r="CJ809" s="30"/>
      <c r="CK809" s="30"/>
      <c r="CL809" s="30"/>
      <c r="CM809" s="30"/>
      <c r="CN809" s="30"/>
      <c r="CO809" s="30"/>
      <c r="CP809" s="30"/>
      <c r="CQ809" s="30"/>
      <c r="CR809" s="30"/>
      <c r="CS809" s="30"/>
      <c r="CT809" s="30"/>
    </row>
    <row r="810" spans="2:98" x14ac:dyDescent="0.25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30"/>
      <c r="BQ810" s="30"/>
      <c r="BR810" s="30"/>
      <c r="BS810" s="30"/>
      <c r="BT810" s="30"/>
      <c r="BU810" s="30"/>
      <c r="BV810" s="30"/>
      <c r="BW810" s="30"/>
      <c r="BX810" s="30"/>
      <c r="BY810" s="30"/>
      <c r="BZ810" s="30"/>
      <c r="CA810" s="30"/>
      <c r="CB810" s="30"/>
      <c r="CC810" s="30"/>
      <c r="CD810" s="30"/>
      <c r="CE810" s="30"/>
      <c r="CF810" s="30"/>
      <c r="CG810" s="30"/>
      <c r="CH810" s="30"/>
      <c r="CI810" s="30"/>
      <c r="CJ810" s="30"/>
      <c r="CK810" s="30"/>
      <c r="CL810" s="30"/>
      <c r="CM810" s="30"/>
      <c r="CN810" s="30"/>
      <c r="CO810" s="30"/>
      <c r="CP810" s="30"/>
      <c r="CQ810" s="30"/>
      <c r="CR810" s="30"/>
      <c r="CS810" s="30"/>
      <c r="CT810" s="30"/>
    </row>
    <row r="811" spans="2:98" x14ac:dyDescent="0.25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30"/>
      <c r="BQ811" s="30"/>
      <c r="BR811" s="30"/>
      <c r="BS811" s="30"/>
      <c r="BT811" s="30"/>
      <c r="BU811" s="30"/>
      <c r="BV811" s="30"/>
      <c r="BW811" s="30"/>
      <c r="BX811" s="30"/>
      <c r="BY811" s="30"/>
      <c r="BZ811" s="30"/>
      <c r="CA811" s="30"/>
      <c r="CB811" s="30"/>
      <c r="CC811" s="30"/>
      <c r="CD811" s="30"/>
      <c r="CE811" s="30"/>
      <c r="CF811" s="30"/>
      <c r="CG811" s="30"/>
      <c r="CH811" s="30"/>
      <c r="CI811" s="30"/>
      <c r="CJ811" s="30"/>
      <c r="CK811" s="30"/>
      <c r="CL811" s="30"/>
      <c r="CM811" s="30"/>
      <c r="CN811" s="30"/>
      <c r="CO811" s="30"/>
      <c r="CP811" s="30"/>
      <c r="CQ811" s="30"/>
      <c r="CR811" s="30"/>
      <c r="CS811" s="30"/>
      <c r="CT811" s="30"/>
    </row>
    <row r="812" spans="2:98" x14ac:dyDescent="0.25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30"/>
      <c r="BQ812" s="30"/>
      <c r="BR812" s="30"/>
      <c r="BS812" s="30"/>
      <c r="BT812" s="30"/>
      <c r="BU812" s="30"/>
      <c r="BV812" s="30"/>
      <c r="BW812" s="30"/>
      <c r="BX812" s="30"/>
      <c r="BY812" s="30"/>
      <c r="BZ812" s="30"/>
      <c r="CA812" s="30"/>
      <c r="CB812" s="30"/>
      <c r="CC812" s="30"/>
      <c r="CD812" s="30"/>
      <c r="CE812" s="30"/>
      <c r="CF812" s="30"/>
      <c r="CG812" s="30"/>
      <c r="CH812" s="30"/>
      <c r="CI812" s="30"/>
      <c r="CJ812" s="30"/>
      <c r="CK812" s="30"/>
      <c r="CL812" s="30"/>
      <c r="CM812" s="30"/>
      <c r="CN812" s="30"/>
      <c r="CO812" s="30"/>
      <c r="CP812" s="30"/>
      <c r="CQ812" s="30"/>
      <c r="CR812" s="30"/>
      <c r="CS812" s="30"/>
      <c r="CT812" s="30"/>
    </row>
    <row r="813" spans="2:98" x14ac:dyDescent="0.25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30"/>
      <c r="BQ813" s="30"/>
      <c r="BR813" s="30"/>
      <c r="BS813" s="30"/>
      <c r="BT813" s="30"/>
      <c r="BU813" s="30"/>
      <c r="BV813" s="30"/>
      <c r="BW813" s="30"/>
      <c r="BX813" s="30"/>
      <c r="BY813" s="30"/>
      <c r="BZ813" s="30"/>
      <c r="CA813" s="30"/>
      <c r="CB813" s="30"/>
      <c r="CC813" s="30"/>
      <c r="CD813" s="30"/>
      <c r="CE813" s="30"/>
      <c r="CF813" s="30"/>
      <c r="CG813" s="30"/>
      <c r="CH813" s="30"/>
      <c r="CI813" s="30"/>
      <c r="CJ813" s="30"/>
      <c r="CK813" s="30"/>
      <c r="CL813" s="30"/>
      <c r="CM813" s="30"/>
      <c r="CN813" s="30"/>
      <c r="CO813" s="30"/>
      <c r="CP813" s="30"/>
      <c r="CQ813" s="30"/>
      <c r="CR813" s="30"/>
      <c r="CS813" s="30"/>
      <c r="CT813" s="30"/>
    </row>
    <row r="814" spans="2:98" x14ac:dyDescent="0.25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30"/>
      <c r="BQ814" s="30"/>
      <c r="BR814" s="30"/>
      <c r="BS814" s="30"/>
      <c r="BT814" s="30"/>
      <c r="BU814" s="30"/>
      <c r="BV814" s="30"/>
      <c r="BW814" s="30"/>
      <c r="BX814" s="30"/>
      <c r="BY814" s="30"/>
      <c r="BZ814" s="30"/>
      <c r="CA814" s="30"/>
      <c r="CB814" s="30"/>
      <c r="CC814" s="30"/>
      <c r="CD814" s="30"/>
      <c r="CE814" s="30"/>
      <c r="CF814" s="30"/>
      <c r="CG814" s="30"/>
      <c r="CH814" s="30"/>
      <c r="CI814" s="30"/>
      <c r="CJ814" s="30"/>
      <c r="CK814" s="30"/>
      <c r="CL814" s="30"/>
      <c r="CM814" s="30"/>
      <c r="CN814" s="30"/>
      <c r="CO814" s="30"/>
      <c r="CP814" s="30"/>
      <c r="CQ814" s="30"/>
      <c r="CR814" s="30"/>
      <c r="CS814" s="30"/>
      <c r="CT814" s="30"/>
    </row>
    <row r="815" spans="2:98" x14ac:dyDescent="0.25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30"/>
      <c r="BQ815" s="30"/>
      <c r="BR815" s="30"/>
      <c r="BS815" s="30"/>
      <c r="BT815" s="30"/>
      <c r="BU815" s="30"/>
      <c r="BV815" s="30"/>
      <c r="BW815" s="30"/>
      <c r="BX815" s="30"/>
      <c r="BY815" s="30"/>
      <c r="BZ815" s="30"/>
      <c r="CA815" s="30"/>
      <c r="CB815" s="30"/>
      <c r="CC815" s="30"/>
      <c r="CD815" s="30"/>
      <c r="CE815" s="30"/>
      <c r="CF815" s="30"/>
      <c r="CG815" s="30"/>
      <c r="CH815" s="30"/>
      <c r="CI815" s="30"/>
      <c r="CJ815" s="30"/>
      <c r="CK815" s="30"/>
      <c r="CL815" s="30"/>
      <c r="CM815" s="30"/>
      <c r="CN815" s="30"/>
      <c r="CO815" s="30"/>
      <c r="CP815" s="30"/>
      <c r="CQ815" s="30"/>
      <c r="CR815" s="30"/>
      <c r="CS815" s="30"/>
      <c r="CT815" s="30"/>
    </row>
    <row r="816" spans="2:98" x14ac:dyDescent="0.25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30"/>
      <c r="BQ816" s="30"/>
      <c r="BR816" s="30"/>
      <c r="BS816" s="30"/>
      <c r="BT816" s="30"/>
      <c r="BU816" s="30"/>
      <c r="BV816" s="30"/>
      <c r="BW816" s="30"/>
      <c r="BX816" s="30"/>
      <c r="BY816" s="30"/>
      <c r="BZ816" s="30"/>
      <c r="CA816" s="30"/>
      <c r="CB816" s="30"/>
      <c r="CC816" s="30"/>
      <c r="CD816" s="30"/>
      <c r="CE816" s="30"/>
      <c r="CF816" s="30"/>
      <c r="CG816" s="30"/>
      <c r="CH816" s="30"/>
      <c r="CI816" s="30"/>
      <c r="CJ816" s="30"/>
      <c r="CK816" s="30"/>
      <c r="CL816" s="30"/>
      <c r="CM816" s="30"/>
      <c r="CN816" s="30"/>
      <c r="CO816" s="30"/>
      <c r="CP816" s="30"/>
      <c r="CQ816" s="30"/>
      <c r="CR816" s="30"/>
      <c r="CS816" s="30"/>
      <c r="CT816" s="30"/>
    </row>
    <row r="817" spans="2:98" x14ac:dyDescent="0.25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30"/>
      <c r="BQ817" s="30"/>
      <c r="BR817" s="30"/>
      <c r="BS817" s="30"/>
      <c r="BT817" s="30"/>
      <c r="BU817" s="30"/>
      <c r="BV817" s="30"/>
      <c r="BW817" s="30"/>
      <c r="BX817" s="30"/>
      <c r="BY817" s="30"/>
      <c r="BZ817" s="30"/>
      <c r="CA817" s="30"/>
      <c r="CB817" s="30"/>
      <c r="CC817" s="30"/>
      <c r="CD817" s="30"/>
      <c r="CE817" s="30"/>
      <c r="CF817" s="30"/>
      <c r="CG817" s="30"/>
      <c r="CH817" s="30"/>
      <c r="CI817" s="30"/>
      <c r="CJ817" s="30"/>
      <c r="CK817" s="30"/>
      <c r="CL817" s="30"/>
      <c r="CM817" s="30"/>
      <c r="CN817" s="30"/>
      <c r="CO817" s="30"/>
      <c r="CP817" s="30"/>
      <c r="CQ817" s="30"/>
      <c r="CR817" s="30"/>
      <c r="CS817" s="30"/>
      <c r="CT817" s="30"/>
    </row>
    <row r="818" spans="2:98" x14ac:dyDescent="0.25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30"/>
      <c r="BQ818" s="30"/>
      <c r="BR818" s="30"/>
      <c r="BS818" s="30"/>
      <c r="BT818" s="30"/>
      <c r="BU818" s="30"/>
      <c r="BV818" s="30"/>
      <c r="BW818" s="30"/>
      <c r="BX818" s="30"/>
      <c r="BY818" s="30"/>
      <c r="BZ818" s="30"/>
      <c r="CA818" s="30"/>
      <c r="CB818" s="30"/>
      <c r="CC818" s="30"/>
      <c r="CD818" s="30"/>
      <c r="CE818" s="30"/>
      <c r="CF818" s="30"/>
      <c r="CG818" s="30"/>
      <c r="CH818" s="30"/>
      <c r="CI818" s="30"/>
      <c r="CJ818" s="30"/>
      <c r="CK818" s="30"/>
      <c r="CL818" s="30"/>
      <c r="CM818" s="30"/>
      <c r="CN818" s="30"/>
      <c r="CO818" s="30"/>
      <c r="CP818" s="30"/>
      <c r="CQ818" s="30"/>
      <c r="CR818" s="30"/>
      <c r="CS818" s="30"/>
      <c r="CT818" s="30"/>
    </row>
    <row r="819" spans="2:98" x14ac:dyDescent="0.25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30"/>
      <c r="BQ819" s="30"/>
      <c r="BR819" s="30"/>
      <c r="BS819" s="30"/>
      <c r="BT819" s="30"/>
      <c r="BU819" s="30"/>
      <c r="BV819" s="30"/>
      <c r="BW819" s="30"/>
      <c r="BX819" s="30"/>
      <c r="BY819" s="30"/>
      <c r="BZ819" s="30"/>
      <c r="CA819" s="30"/>
      <c r="CB819" s="30"/>
      <c r="CC819" s="30"/>
      <c r="CD819" s="30"/>
      <c r="CE819" s="30"/>
      <c r="CF819" s="30"/>
      <c r="CG819" s="30"/>
      <c r="CH819" s="30"/>
      <c r="CI819" s="30"/>
      <c r="CJ819" s="30"/>
      <c r="CK819" s="30"/>
      <c r="CL819" s="30"/>
      <c r="CM819" s="30"/>
      <c r="CN819" s="30"/>
      <c r="CO819" s="30"/>
      <c r="CP819" s="30"/>
      <c r="CQ819" s="30"/>
      <c r="CR819" s="30"/>
      <c r="CS819" s="30"/>
      <c r="CT819" s="30"/>
    </row>
    <row r="820" spans="2:98" x14ac:dyDescent="0.25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30"/>
      <c r="BQ820" s="30"/>
      <c r="BR820" s="30"/>
      <c r="BS820" s="30"/>
      <c r="BT820" s="30"/>
      <c r="BU820" s="30"/>
      <c r="BV820" s="30"/>
      <c r="BW820" s="30"/>
      <c r="BX820" s="30"/>
      <c r="BY820" s="30"/>
      <c r="BZ820" s="30"/>
      <c r="CA820" s="30"/>
      <c r="CB820" s="30"/>
      <c r="CC820" s="30"/>
      <c r="CD820" s="30"/>
      <c r="CE820" s="30"/>
      <c r="CF820" s="30"/>
      <c r="CG820" s="30"/>
      <c r="CH820" s="30"/>
      <c r="CI820" s="30"/>
      <c r="CJ820" s="30"/>
      <c r="CK820" s="30"/>
      <c r="CL820" s="30"/>
      <c r="CM820" s="30"/>
      <c r="CN820" s="30"/>
      <c r="CO820" s="30"/>
      <c r="CP820" s="30"/>
      <c r="CQ820" s="30"/>
      <c r="CR820" s="30"/>
      <c r="CS820" s="30"/>
      <c r="CT820" s="30"/>
    </row>
    <row r="821" spans="2:98" x14ac:dyDescent="0.25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30"/>
      <c r="BQ821" s="30"/>
      <c r="BR821" s="30"/>
      <c r="BS821" s="30"/>
      <c r="BT821" s="30"/>
      <c r="BU821" s="30"/>
      <c r="BV821" s="30"/>
      <c r="BW821" s="30"/>
      <c r="BX821" s="30"/>
      <c r="BY821" s="30"/>
      <c r="BZ821" s="30"/>
      <c r="CA821" s="30"/>
      <c r="CB821" s="30"/>
      <c r="CC821" s="30"/>
      <c r="CD821" s="30"/>
      <c r="CE821" s="30"/>
      <c r="CF821" s="30"/>
      <c r="CG821" s="30"/>
      <c r="CH821" s="30"/>
      <c r="CI821" s="30"/>
      <c r="CJ821" s="30"/>
      <c r="CK821" s="30"/>
      <c r="CL821" s="30"/>
      <c r="CM821" s="30"/>
      <c r="CN821" s="30"/>
      <c r="CO821" s="30"/>
      <c r="CP821" s="30"/>
      <c r="CQ821" s="30"/>
      <c r="CR821" s="30"/>
      <c r="CS821" s="30"/>
      <c r="CT821" s="30"/>
    </row>
    <row r="822" spans="2:98" x14ac:dyDescent="0.25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30"/>
      <c r="BQ822" s="30"/>
      <c r="BR822" s="30"/>
      <c r="BS822" s="30"/>
      <c r="BT822" s="30"/>
      <c r="BU822" s="30"/>
      <c r="BV822" s="30"/>
      <c r="BW822" s="30"/>
      <c r="BX822" s="30"/>
      <c r="BY822" s="30"/>
      <c r="BZ822" s="30"/>
      <c r="CA822" s="30"/>
      <c r="CB822" s="30"/>
      <c r="CC822" s="30"/>
      <c r="CD822" s="30"/>
      <c r="CE822" s="30"/>
      <c r="CF822" s="30"/>
      <c r="CG822" s="30"/>
      <c r="CH822" s="30"/>
      <c r="CI822" s="30"/>
      <c r="CJ822" s="30"/>
      <c r="CK822" s="30"/>
      <c r="CL822" s="30"/>
      <c r="CM822" s="30"/>
      <c r="CN822" s="30"/>
      <c r="CO822" s="30"/>
      <c r="CP822" s="30"/>
      <c r="CQ822" s="30"/>
      <c r="CR822" s="30"/>
      <c r="CS822" s="30"/>
      <c r="CT822" s="30"/>
    </row>
    <row r="823" spans="2:98" x14ac:dyDescent="0.25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30"/>
      <c r="BQ823" s="30"/>
      <c r="BR823" s="30"/>
      <c r="BS823" s="30"/>
      <c r="BT823" s="30"/>
      <c r="BU823" s="30"/>
      <c r="BV823" s="30"/>
      <c r="BW823" s="30"/>
      <c r="BX823" s="30"/>
      <c r="BY823" s="30"/>
      <c r="BZ823" s="30"/>
      <c r="CA823" s="30"/>
      <c r="CB823" s="30"/>
      <c r="CC823" s="30"/>
      <c r="CD823" s="30"/>
      <c r="CE823" s="30"/>
      <c r="CF823" s="30"/>
      <c r="CG823" s="30"/>
      <c r="CH823" s="30"/>
      <c r="CI823" s="30"/>
      <c r="CJ823" s="30"/>
      <c r="CK823" s="30"/>
      <c r="CL823" s="30"/>
      <c r="CM823" s="30"/>
      <c r="CN823" s="30"/>
      <c r="CO823" s="30"/>
      <c r="CP823" s="30"/>
      <c r="CQ823" s="30"/>
      <c r="CR823" s="30"/>
      <c r="CS823" s="30"/>
      <c r="CT823" s="30"/>
    </row>
    <row r="824" spans="2:98" x14ac:dyDescent="0.25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30"/>
      <c r="BQ824" s="30"/>
      <c r="BR824" s="30"/>
      <c r="BS824" s="30"/>
      <c r="BT824" s="30"/>
      <c r="BU824" s="30"/>
      <c r="BV824" s="30"/>
      <c r="BW824" s="30"/>
      <c r="BX824" s="30"/>
      <c r="BY824" s="30"/>
      <c r="BZ824" s="30"/>
      <c r="CA824" s="30"/>
      <c r="CB824" s="30"/>
      <c r="CC824" s="30"/>
      <c r="CD824" s="30"/>
      <c r="CE824" s="30"/>
      <c r="CF824" s="30"/>
      <c r="CG824" s="30"/>
      <c r="CH824" s="30"/>
      <c r="CI824" s="30"/>
      <c r="CJ824" s="30"/>
      <c r="CK824" s="30"/>
      <c r="CL824" s="30"/>
      <c r="CM824" s="30"/>
      <c r="CN824" s="30"/>
      <c r="CO824" s="30"/>
      <c r="CP824" s="30"/>
      <c r="CQ824" s="30"/>
      <c r="CR824" s="30"/>
      <c r="CS824" s="30"/>
      <c r="CT824" s="30"/>
    </row>
    <row r="825" spans="2:98" x14ac:dyDescent="0.25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30"/>
      <c r="BQ825" s="30"/>
      <c r="BR825" s="30"/>
      <c r="BS825" s="30"/>
      <c r="BT825" s="30"/>
      <c r="BU825" s="30"/>
      <c r="BV825" s="30"/>
      <c r="BW825" s="30"/>
      <c r="BX825" s="30"/>
      <c r="BY825" s="30"/>
      <c r="BZ825" s="30"/>
      <c r="CA825" s="30"/>
      <c r="CB825" s="30"/>
      <c r="CC825" s="30"/>
      <c r="CD825" s="30"/>
      <c r="CE825" s="30"/>
      <c r="CF825" s="30"/>
      <c r="CG825" s="30"/>
      <c r="CH825" s="30"/>
      <c r="CI825" s="30"/>
      <c r="CJ825" s="30"/>
      <c r="CK825" s="30"/>
      <c r="CL825" s="30"/>
      <c r="CM825" s="30"/>
      <c r="CN825" s="30"/>
      <c r="CO825" s="30"/>
      <c r="CP825" s="30"/>
      <c r="CQ825" s="30"/>
      <c r="CR825" s="30"/>
      <c r="CS825" s="30"/>
      <c r="CT825" s="30"/>
    </row>
    <row r="826" spans="2:98" x14ac:dyDescent="0.25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30"/>
      <c r="BQ826" s="30"/>
      <c r="BR826" s="30"/>
      <c r="BS826" s="30"/>
      <c r="BT826" s="30"/>
      <c r="BU826" s="30"/>
      <c r="BV826" s="30"/>
      <c r="BW826" s="30"/>
      <c r="BX826" s="30"/>
      <c r="BY826" s="30"/>
      <c r="BZ826" s="30"/>
      <c r="CA826" s="30"/>
      <c r="CB826" s="30"/>
      <c r="CC826" s="30"/>
      <c r="CD826" s="30"/>
      <c r="CE826" s="30"/>
      <c r="CF826" s="30"/>
      <c r="CG826" s="30"/>
      <c r="CH826" s="30"/>
      <c r="CI826" s="30"/>
      <c r="CJ826" s="30"/>
      <c r="CK826" s="30"/>
      <c r="CL826" s="30"/>
      <c r="CM826" s="30"/>
      <c r="CN826" s="30"/>
      <c r="CO826" s="30"/>
      <c r="CP826" s="30"/>
      <c r="CQ826" s="30"/>
      <c r="CR826" s="30"/>
      <c r="CS826" s="30"/>
      <c r="CT826" s="30"/>
    </row>
    <row r="827" spans="2:98" x14ac:dyDescent="0.25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30"/>
      <c r="BQ827" s="30"/>
      <c r="BR827" s="30"/>
      <c r="BS827" s="30"/>
      <c r="BT827" s="30"/>
      <c r="BU827" s="30"/>
      <c r="BV827" s="30"/>
      <c r="BW827" s="30"/>
      <c r="BX827" s="30"/>
      <c r="BY827" s="30"/>
      <c r="BZ827" s="30"/>
      <c r="CA827" s="30"/>
      <c r="CB827" s="30"/>
      <c r="CC827" s="30"/>
      <c r="CD827" s="30"/>
      <c r="CE827" s="30"/>
      <c r="CF827" s="30"/>
      <c r="CG827" s="30"/>
      <c r="CH827" s="30"/>
      <c r="CI827" s="30"/>
      <c r="CJ827" s="30"/>
      <c r="CK827" s="30"/>
      <c r="CL827" s="30"/>
      <c r="CM827" s="30"/>
      <c r="CN827" s="30"/>
      <c r="CO827" s="30"/>
      <c r="CP827" s="30"/>
      <c r="CQ827" s="30"/>
      <c r="CR827" s="30"/>
      <c r="CS827" s="30"/>
      <c r="CT827" s="30"/>
    </row>
    <row r="828" spans="2:98" x14ac:dyDescent="0.25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30"/>
      <c r="BQ828" s="30"/>
      <c r="BR828" s="30"/>
      <c r="BS828" s="30"/>
      <c r="BT828" s="30"/>
      <c r="BU828" s="30"/>
      <c r="BV828" s="30"/>
      <c r="BW828" s="30"/>
      <c r="BX828" s="30"/>
      <c r="BY828" s="30"/>
      <c r="BZ828" s="30"/>
      <c r="CA828" s="30"/>
      <c r="CB828" s="30"/>
      <c r="CC828" s="30"/>
      <c r="CD828" s="30"/>
      <c r="CE828" s="30"/>
      <c r="CF828" s="30"/>
      <c r="CG828" s="30"/>
      <c r="CH828" s="30"/>
      <c r="CI828" s="30"/>
      <c r="CJ828" s="30"/>
      <c r="CK828" s="30"/>
      <c r="CL828" s="30"/>
      <c r="CM828" s="30"/>
      <c r="CN828" s="30"/>
      <c r="CO828" s="30"/>
      <c r="CP828" s="30"/>
      <c r="CQ828" s="30"/>
      <c r="CR828" s="30"/>
      <c r="CS828" s="30"/>
      <c r="CT828" s="30"/>
    </row>
    <row r="829" spans="2:98" x14ac:dyDescent="0.25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30"/>
      <c r="BQ829" s="30"/>
      <c r="BR829" s="30"/>
      <c r="BS829" s="30"/>
      <c r="BT829" s="30"/>
      <c r="BU829" s="30"/>
      <c r="BV829" s="30"/>
      <c r="BW829" s="30"/>
      <c r="BX829" s="30"/>
      <c r="BY829" s="30"/>
      <c r="BZ829" s="30"/>
      <c r="CA829" s="30"/>
      <c r="CB829" s="30"/>
      <c r="CC829" s="30"/>
      <c r="CD829" s="30"/>
      <c r="CE829" s="30"/>
      <c r="CF829" s="30"/>
      <c r="CG829" s="30"/>
      <c r="CH829" s="30"/>
      <c r="CI829" s="30"/>
      <c r="CJ829" s="30"/>
      <c r="CK829" s="30"/>
      <c r="CL829" s="30"/>
      <c r="CM829" s="30"/>
      <c r="CN829" s="30"/>
      <c r="CO829" s="30"/>
      <c r="CP829" s="30"/>
      <c r="CQ829" s="30"/>
      <c r="CR829" s="30"/>
      <c r="CS829" s="30"/>
      <c r="CT829" s="30"/>
    </row>
    <row r="830" spans="2:98" x14ac:dyDescent="0.25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30"/>
      <c r="BQ830" s="30"/>
      <c r="BR830" s="30"/>
      <c r="BS830" s="30"/>
      <c r="BT830" s="30"/>
      <c r="BU830" s="30"/>
      <c r="BV830" s="30"/>
      <c r="BW830" s="30"/>
      <c r="BX830" s="30"/>
      <c r="BY830" s="30"/>
      <c r="BZ830" s="30"/>
      <c r="CA830" s="30"/>
      <c r="CB830" s="30"/>
      <c r="CC830" s="30"/>
      <c r="CD830" s="30"/>
      <c r="CE830" s="30"/>
      <c r="CF830" s="30"/>
      <c r="CG830" s="30"/>
      <c r="CH830" s="30"/>
      <c r="CI830" s="30"/>
      <c r="CJ830" s="30"/>
      <c r="CK830" s="30"/>
      <c r="CL830" s="30"/>
      <c r="CM830" s="30"/>
      <c r="CN830" s="30"/>
      <c r="CO830" s="30"/>
      <c r="CP830" s="30"/>
      <c r="CQ830" s="30"/>
      <c r="CR830" s="30"/>
      <c r="CS830" s="30"/>
      <c r="CT830" s="30"/>
    </row>
    <row r="831" spans="2:98" x14ac:dyDescent="0.25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30"/>
      <c r="BQ831" s="30"/>
      <c r="BR831" s="30"/>
      <c r="BS831" s="30"/>
      <c r="BT831" s="30"/>
      <c r="BU831" s="30"/>
      <c r="BV831" s="30"/>
      <c r="BW831" s="30"/>
      <c r="BX831" s="30"/>
      <c r="BY831" s="30"/>
      <c r="BZ831" s="30"/>
      <c r="CA831" s="30"/>
      <c r="CB831" s="30"/>
      <c r="CC831" s="30"/>
      <c r="CD831" s="30"/>
      <c r="CE831" s="30"/>
      <c r="CF831" s="30"/>
      <c r="CG831" s="30"/>
      <c r="CH831" s="30"/>
      <c r="CI831" s="30"/>
      <c r="CJ831" s="30"/>
      <c r="CK831" s="30"/>
      <c r="CL831" s="30"/>
      <c r="CM831" s="30"/>
      <c r="CN831" s="30"/>
      <c r="CO831" s="30"/>
      <c r="CP831" s="30"/>
      <c r="CQ831" s="30"/>
      <c r="CR831" s="30"/>
      <c r="CS831" s="30"/>
      <c r="CT831" s="30"/>
    </row>
    <row r="832" spans="2:98" x14ac:dyDescent="0.25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30"/>
      <c r="BQ832" s="30"/>
      <c r="BR832" s="30"/>
      <c r="BS832" s="30"/>
      <c r="BT832" s="30"/>
      <c r="BU832" s="30"/>
      <c r="BV832" s="30"/>
      <c r="BW832" s="30"/>
      <c r="BX832" s="30"/>
      <c r="BY832" s="30"/>
      <c r="BZ832" s="30"/>
      <c r="CA832" s="30"/>
      <c r="CB832" s="30"/>
      <c r="CC832" s="30"/>
      <c r="CD832" s="30"/>
      <c r="CE832" s="30"/>
      <c r="CF832" s="30"/>
      <c r="CG832" s="30"/>
      <c r="CH832" s="30"/>
      <c r="CI832" s="30"/>
      <c r="CJ832" s="30"/>
      <c r="CK832" s="30"/>
      <c r="CL832" s="30"/>
      <c r="CM832" s="30"/>
      <c r="CN832" s="30"/>
      <c r="CO832" s="30"/>
      <c r="CP832" s="30"/>
      <c r="CQ832" s="30"/>
      <c r="CR832" s="30"/>
      <c r="CS832" s="30"/>
      <c r="CT832" s="30"/>
    </row>
    <row r="833" spans="2:98" x14ac:dyDescent="0.25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30"/>
      <c r="BQ833" s="30"/>
      <c r="BR833" s="30"/>
      <c r="BS833" s="30"/>
      <c r="BT833" s="30"/>
      <c r="BU833" s="30"/>
      <c r="BV833" s="30"/>
      <c r="BW833" s="30"/>
      <c r="BX833" s="30"/>
      <c r="BY833" s="30"/>
      <c r="BZ833" s="30"/>
      <c r="CA833" s="30"/>
      <c r="CB833" s="30"/>
      <c r="CC833" s="30"/>
      <c r="CD833" s="30"/>
      <c r="CE833" s="30"/>
      <c r="CF833" s="30"/>
      <c r="CG833" s="30"/>
      <c r="CH833" s="30"/>
      <c r="CI833" s="30"/>
      <c r="CJ833" s="30"/>
      <c r="CK833" s="30"/>
      <c r="CL833" s="30"/>
      <c r="CM833" s="30"/>
      <c r="CN833" s="30"/>
      <c r="CO833" s="30"/>
      <c r="CP833" s="30"/>
      <c r="CQ833" s="30"/>
      <c r="CR833" s="30"/>
      <c r="CS833" s="30"/>
      <c r="CT833" s="30"/>
    </row>
    <row r="834" spans="2:98" x14ac:dyDescent="0.25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30"/>
      <c r="BQ834" s="30"/>
      <c r="BR834" s="30"/>
      <c r="BS834" s="30"/>
      <c r="BT834" s="30"/>
      <c r="BU834" s="30"/>
      <c r="BV834" s="30"/>
      <c r="BW834" s="30"/>
      <c r="BX834" s="30"/>
      <c r="BY834" s="30"/>
      <c r="BZ834" s="30"/>
      <c r="CA834" s="30"/>
      <c r="CB834" s="30"/>
      <c r="CC834" s="30"/>
      <c r="CD834" s="30"/>
      <c r="CE834" s="30"/>
      <c r="CF834" s="30"/>
      <c r="CG834" s="30"/>
      <c r="CH834" s="30"/>
      <c r="CI834" s="30"/>
      <c r="CJ834" s="30"/>
      <c r="CK834" s="30"/>
      <c r="CL834" s="30"/>
      <c r="CM834" s="30"/>
      <c r="CN834" s="30"/>
      <c r="CO834" s="30"/>
      <c r="CP834" s="30"/>
      <c r="CQ834" s="30"/>
      <c r="CR834" s="30"/>
      <c r="CS834" s="30"/>
      <c r="CT834" s="30"/>
    </row>
    <row r="835" spans="2:98" x14ac:dyDescent="0.25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30"/>
      <c r="BQ835" s="30"/>
      <c r="BR835" s="30"/>
      <c r="BS835" s="30"/>
      <c r="BT835" s="30"/>
      <c r="BU835" s="30"/>
      <c r="BV835" s="30"/>
      <c r="BW835" s="30"/>
      <c r="BX835" s="30"/>
      <c r="BY835" s="30"/>
      <c r="BZ835" s="30"/>
      <c r="CA835" s="30"/>
      <c r="CB835" s="30"/>
      <c r="CC835" s="30"/>
      <c r="CD835" s="30"/>
      <c r="CE835" s="30"/>
      <c r="CF835" s="30"/>
      <c r="CG835" s="30"/>
      <c r="CH835" s="30"/>
      <c r="CI835" s="30"/>
      <c r="CJ835" s="30"/>
      <c r="CK835" s="30"/>
      <c r="CL835" s="30"/>
      <c r="CM835" s="30"/>
      <c r="CN835" s="30"/>
      <c r="CO835" s="30"/>
      <c r="CP835" s="30"/>
      <c r="CQ835" s="30"/>
      <c r="CR835" s="30"/>
      <c r="CS835" s="30"/>
      <c r="CT835" s="30"/>
    </row>
    <row r="836" spans="2:98" x14ac:dyDescent="0.25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30"/>
      <c r="BQ836" s="30"/>
      <c r="BR836" s="30"/>
      <c r="BS836" s="30"/>
      <c r="BT836" s="30"/>
      <c r="BU836" s="30"/>
      <c r="BV836" s="30"/>
      <c r="BW836" s="30"/>
      <c r="BX836" s="30"/>
      <c r="BY836" s="30"/>
      <c r="BZ836" s="30"/>
      <c r="CA836" s="30"/>
      <c r="CB836" s="30"/>
      <c r="CC836" s="30"/>
      <c r="CD836" s="30"/>
      <c r="CE836" s="30"/>
      <c r="CF836" s="30"/>
      <c r="CG836" s="30"/>
      <c r="CH836" s="30"/>
      <c r="CI836" s="30"/>
      <c r="CJ836" s="30"/>
      <c r="CK836" s="30"/>
      <c r="CL836" s="30"/>
      <c r="CM836" s="30"/>
      <c r="CN836" s="30"/>
      <c r="CO836" s="30"/>
      <c r="CP836" s="30"/>
      <c r="CQ836" s="30"/>
      <c r="CR836" s="30"/>
      <c r="CS836" s="30"/>
      <c r="CT836" s="30"/>
    </row>
    <row r="837" spans="2:98" x14ac:dyDescent="0.25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30"/>
      <c r="BQ837" s="30"/>
      <c r="BR837" s="30"/>
      <c r="BS837" s="30"/>
      <c r="BT837" s="30"/>
      <c r="BU837" s="30"/>
      <c r="BV837" s="30"/>
      <c r="BW837" s="30"/>
      <c r="BX837" s="30"/>
      <c r="BY837" s="30"/>
      <c r="BZ837" s="30"/>
      <c r="CA837" s="30"/>
      <c r="CB837" s="30"/>
      <c r="CC837" s="30"/>
      <c r="CD837" s="30"/>
      <c r="CE837" s="30"/>
      <c r="CF837" s="30"/>
      <c r="CG837" s="30"/>
      <c r="CH837" s="30"/>
      <c r="CI837" s="30"/>
      <c r="CJ837" s="30"/>
      <c r="CK837" s="30"/>
      <c r="CL837" s="30"/>
      <c r="CM837" s="30"/>
      <c r="CN837" s="30"/>
      <c r="CO837" s="30"/>
      <c r="CP837" s="30"/>
      <c r="CQ837" s="30"/>
      <c r="CR837" s="30"/>
      <c r="CS837" s="30"/>
      <c r="CT837" s="30"/>
    </row>
    <row r="838" spans="2:98" x14ac:dyDescent="0.25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30"/>
      <c r="BQ838" s="30"/>
      <c r="BR838" s="30"/>
      <c r="BS838" s="30"/>
      <c r="BT838" s="30"/>
      <c r="BU838" s="30"/>
      <c r="BV838" s="30"/>
      <c r="BW838" s="30"/>
      <c r="BX838" s="30"/>
      <c r="BY838" s="30"/>
      <c r="BZ838" s="30"/>
      <c r="CA838" s="30"/>
      <c r="CB838" s="30"/>
      <c r="CC838" s="30"/>
      <c r="CD838" s="30"/>
      <c r="CE838" s="30"/>
      <c r="CF838" s="30"/>
      <c r="CG838" s="30"/>
      <c r="CH838" s="30"/>
      <c r="CI838" s="30"/>
      <c r="CJ838" s="30"/>
      <c r="CK838" s="30"/>
      <c r="CL838" s="30"/>
      <c r="CM838" s="30"/>
      <c r="CN838" s="30"/>
      <c r="CO838" s="30"/>
      <c r="CP838" s="30"/>
      <c r="CQ838" s="30"/>
      <c r="CR838" s="30"/>
      <c r="CS838" s="30"/>
      <c r="CT838" s="30"/>
    </row>
    <row r="839" spans="2:98" x14ac:dyDescent="0.25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30"/>
      <c r="BQ839" s="30"/>
      <c r="BR839" s="30"/>
      <c r="BS839" s="30"/>
      <c r="BT839" s="30"/>
      <c r="BU839" s="30"/>
      <c r="BV839" s="30"/>
      <c r="BW839" s="30"/>
      <c r="BX839" s="30"/>
      <c r="BY839" s="30"/>
      <c r="BZ839" s="30"/>
      <c r="CA839" s="30"/>
      <c r="CB839" s="30"/>
      <c r="CC839" s="30"/>
      <c r="CD839" s="30"/>
      <c r="CE839" s="30"/>
      <c r="CF839" s="30"/>
      <c r="CG839" s="30"/>
      <c r="CH839" s="30"/>
      <c r="CI839" s="30"/>
      <c r="CJ839" s="30"/>
      <c r="CK839" s="30"/>
      <c r="CL839" s="30"/>
      <c r="CM839" s="30"/>
      <c r="CN839" s="30"/>
      <c r="CO839" s="30"/>
      <c r="CP839" s="30"/>
      <c r="CQ839" s="30"/>
      <c r="CR839" s="30"/>
      <c r="CS839" s="30"/>
      <c r="CT839" s="30"/>
    </row>
    <row r="840" spans="2:98" x14ac:dyDescent="0.25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30"/>
      <c r="BQ840" s="30"/>
      <c r="BR840" s="30"/>
      <c r="BS840" s="30"/>
      <c r="BT840" s="30"/>
      <c r="BU840" s="30"/>
      <c r="BV840" s="30"/>
      <c r="BW840" s="30"/>
      <c r="BX840" s="30"/>
      <c r="BY840" s="30"/>
      <c r="BZ840" s="30"/>
      <c r="CA840" s="30"/>
      <c r="CB840" s="30"/>
      <c r="CC840" s="30"/>
      <c r="CD840" s="30"/>
      <c r="CE840" s="30"/>
      <c r="CF840" s="30"/>
      <c r="CG840" s="30"/>
      <c r="CH840" s="30"/>
      <c r="CI840" s="30"/>
      <c r="CJ840" s="30"/>
      <c r="CK840" s="30"/>
      <c r="CL840" s="30"/>
      <c r="CM840" s="30"/>
      <c r="CN840" s="30"/>
      <c r="CO840" s="30"/>
      <c r="CP840" s="30"/>
      <c r="CQ840" s="30"/>
      <c r="CR840" s="30"/>
      <c r="CS840" s="30"/>
      <c r="CT840" s="30"/>
    </row>
    <row r="841" spans="2:98" x14ac:dyDescent="0.25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30"/>
      <c r="BQ841" s="30"/>
      <c r="BR841" s="30"/>
      <c r="BS841" s="30"/>
      <c r="BT841" s="30"/>
      <c r="BU841" s="30"/>
      <c r="BV841" s="30"/>
      <c r="BW841" s="30"/>
      <c r="BX841" s="30"/>
      <c r="BY841" s="30"/>
      <c r="BZ841" s="30"/>
      <c r="CA841" s="30"/>
      <c r="CB841" s="30"/>
      <c r="CC841" s="30"/>
      <c r="CD841" s="30"/>
      <c r="CE841" s="30"/>
      <c r="CF841" s="30"/>
      <c r="CG841" s="30"/>
      <c r="CH841" s="30"/>
      <c r="CI841" s="30"/>
      <c r="CJ841" s="30"/>
      <c r="CK841" s="30"/>
      <c r="CL841" s="30"/>
      <c r="CM841" s="30"/>
      <c r="CN841" s="30"/>
      <c r="CO841" s="30"/>
      <c r="CP841" s="30"/>
      <c r="CQ841" s="30"/>
      <c r="CR841" s="30"/>
      <c r="CS841" s="30"/>
      <c r="CT841" s="30"/>
    </row>
    <row r="842" spans="2:98" x14ac:dyDescent="0.25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30"/>
      <c r="BQ842" s="30"/>
      <c r="BR842" s="30"/>
      <c r="BS842" s="30"/>
      <c r="BT842" s="30"/>
      <c r="BU842" s="30"/>
      <c r="BV842" s="30"/>
      <c r="BW842" s="30"/>
      <c r="BX842" s="30"/>
      <c r="BY842" s="30"/>
      <c r="BZ842" s="30"/>
      <c r="CA842" s="30"/>
      <c r="CB842" s="30"/>
      <c r="CC842" s="30"/>
      <c r="CD842" s="30"/>
      <c r="CE842" s="30"/>
      <c r="CF842" s="30"/>
      <c r="CG842" s="30"/>
      <c r="CH842" s="30"/>
      <c r="CI842" s="30"/>
      <c r="CJ842" s="30"/>
      <c r="CK842" s="30"/>
      <c r="CL842" s="30"/>
      <c r="CM842" s="30"/>
      <c r="CN842" s="30"/>
      <c r="CO842" s="30"/>
      <c r="CP842" s="30"/>
      <c r="CQ842" s="30"/>
      <c r="CR842" s="30"/>
      <c r="CS842" s="30"/>
      <c r="CT842" s="30"/>
    </row>
    <row r="843" spans="2:98" x14ac:dyDescent="0.25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30"/>
      <c r="BQ843" s="30"/>
      <c r="BR843" s="30"/>
      <c r="BS843" s="30"/>
      <c r="BT843" s="30"/>
      <c r="BU843" s="30"/>
      <c r="BV843" s="30"/>
      <c r="BW843" s="30"/>
      <c r="BX843" s="30"/>
      <c r="BY843" s="30"/>
      <c r="BZ843" s="30"/>
      <c r="CA843" s="30"/>
      <c r="CB843" s="30"/>
      <c r="CC843" s="30"/>
      <c r="CD843" s="30"/>
      <c r="CE843" s="30"/>
      <c r="CF843" s="30"/>
      <c r="CG843" s="30"/>
      <c r="CH843" s="30"/>
      <c r="CI843" s="30"/>
      <c r="CJ843" s="30"/>
      <c r="CK843" s="30"/>
      <c r="CL843" s="30"/>
      <c r="CM843" s="30"/>
      <c r="CN843" s="30"/>
      <c r="CO843" s="30"/>
      <c r="CP843" s="30"/>
      <c r="CQ843" s="30"/>
      <c r="CR843" s="30"/>
      <c r="CS843" s="30"/>
      <c r="CT843" s="30"/>
    </row>
    <row r="844" spans="2:98" x14ac:dyDescent="0.25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30"/>
      <c r="BQ844" s="30"/>
      <c r="BR844" s="30"/>
      <c r="BS844" s="30"/>
      <c r="BT844" s="30"/>
      <c r="BU844" s="30"/>
      <c r="BV844" s="30"/>
      <c r="BW844" s="30"/>
      <c r="BX844" s="30"/>
      <c r="BY844" s="30"/>
      <c r="BZ844" s="30"/>
      <c r="CA844" s="30"/>
      <c r="CB844" s="30"/>
      <c r="CC844" s="30"/>
      <c r="CD844" s="30"/>
      <c r="CE844" s="30"/>
      <c r="CF844" s="30"/>
      <c r="CG844" s="30"/>
      <c r="CH844" s="30"/>
      <c r="CI844" s="30"/>
      <c r="CJ844" s="30"/>
      <c r="CK844" s="30"/>
      <c r="CL844" s="30"/>
      <c r="CM844" s="30"/>
      <c r="CN844" s="30"/>
      <c r="CO844" s="30"/>
      <c r="CP844" s="30"/>
      <c r="CQ844" s="30"/>
      <c r="CR844" s="30"/>
      <c r="CS844" s="30"/>
      <c r="CT844" s="30"/>
    </row>
    <row r="845" spans="2:98" x14ac:dyDescent="0.25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30"/>
      <c r="BQ845" s="30"/>
      <c r="BR845" s="30"/>
      <c r="BS845" s="30"/>
      <c r="BT845" s="30"/>
      <c r="BU845" s="30"/>
      <c r="BV845" s="30"/>
      <c r="BW845" s="30"/>
      <c r="BX845" s="30"/>
      <c r="BY845" s="30"/>
      <c r="BZ845" s="30"/>
      <c r="CA845" s="30"/>
      <c r="CB845" s="30"/>
      <c r="CC845" s="30"/>
      <c r="CD845" s="30"/>
      <c r="CE845" s="30"/>
      <c r="CF845" s="30"/>
      <c r="CG845" s="30"/>
      <c r="CH845" s="30"/>
      <c r="CI845" s="30"/>
      <c r="CJ845" s="30"/>
      <c r="CK845" s="30"/>
      <c r="CL845" s="30"/>
      <c r="CM845" s="30"/>
      <c r="CN845" s="30"/>
      <c r="CO845" s="30"/>
      <c r="CP845" s="30"/>
      <c r="CQ845" s="30"/>
      <c r="CR845" s="30"/>
      <c r="CS845" s="30"/>
      <c r="CT845" s="30"/>
    </row>
    <row r="846" spans="2:98" x14ac:dyDescent="0.25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30"/>
      <c r="BQ846" s="30"/>
      <c r="BR846" s="30"/>
      <c r="BS846" s="30"/>
      <c r="BT846" s="30"/>
      <c r="BU846" s="30"/>
      <c r="BV846" s="30"/>
      <c r="BW846" s="30"/>
      <c r="BX846" s="30"/>
      <c r="BY846" s="30"/>
      <c r="BZ846" s="30"/>
      <c r="CA846" s="30"/>
      <c r="CB846" s="30"/>
      <c r="CC846" s="30"/>
      <c r="CD846" s="30"/>
      <c r="CE846" s="30"/>
      <c r="CF846" s="30"/>
      <c r="CG846" s="30"/>
      <c r="CH846" s="30"/>
      <c r="CI846" s="30"/>
      <c r="CJ846" s="30"/>
      <c r="CK846" s="30"/>
      <c r="CL846" s="30"/>
      <c r="CM846" s="30"/>
      <c r="CN846" s="30"/>
      <c r="CO846" s="30"/>
      <c r="CP846" s="30"/>
      <c r="CQ846" s="30"/>
      <c r="CR846" s="30"/>
      <c r="CS846" s="30"/>
      <c r="CT846" s="30"/>
    </row>
    <row r="847" spans="2:98" x14ac:dyDescent="0.25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30"/>
      <c r="BQ847" s="30"/>
      <c r="BR847" s="30"/>
      <c r="BS847" s="30"/>
      <c r="BT847" s="30"/>
      <c r="BU847" s="30"/>
      <c r="BV847" s="30"/>
      <c r="BW847" s="30"/>
      <c r="BX847" s="30"/>
      <c r="BY847" s="30"/>
      <c r="BZ847" s="30"/>
      <c r="CA847" s="30"/>
      <c r="CB847" s="30"/>
      <c r="CC847" s="30"/>
      <c r="CD847" s="30"/>
      <c r="CE847" s="30"/>
      <c r="CF847" s="30"/>
      <c r="CG847" s="30"/>
      <c r="CH847" s="30"/>
      <c r="CI847" s="30"/>
      <c r="CJ847" s="30"/>
      <c r="CK847" s="30"/>
      <c r="CL847" s="30"/>
      <c r="CM847" s="30"/>
      <c r="CN847" s="30"/>
      <c r="CO847" s="30"/>
      <c r="CP847" s="30"/>
      <c r="CQ847" s="30"/>
      <c r="CR847" s="30"/>
      <c r="CS847" s="30"/>
      <c r="CT847" s="30"/>
    </row>
    <row r="848" spans="2:98" x14ac:dyDescent="0.25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30"/>
      <c r="BQ848" s="30"/>
      <c r="BR848" s="30"/>
      <c r="BS848" s="30"/>
      <c r="BT848" s="30"/>
      <c r="BU848" s="30"/>
      <c r="BV848" s="30"/>
      <c r="BW848" s="30"/>
      <c r="BX848" s="30"/>
      <c r="BY848" s="30"/>
      <c r="BZ848" s="30"/>
      <c r="CA848" s="30"/>
      <c r="CB848" s="30"/>
      <c r="CC848" s="30"/>
      <c r="CD848" s="30"/>
      <c r="CE848" s="30"/>
      <c r="CF848" s="30"/>
      <c r="CG848" s="30"/>
      <c r="CH848" s="30"/>
      <c r="CI848" s="30"/>
      <c r="CJ848" s="30"/>
      <c r="CK848" s="30"/>
      <c r="CL848" s="30"/>
      <c r="CM848" s="30"/>
      <c r="CN848" s="30"/>
      <c r="CO848" s="30"/>
      <c r="CP848" s="30"/>
      <c r="CQ848" s="30"/>
      <c r="CR848" s="30"/>
      <c r="CS848" s="30"/>
      <c r="CT848" s="30"/>
    </row>
    <row r="849" spans="2:98" x14ac:dyDescent="0.25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30"/>
      <c r="BQ849" s="30"/>
      <c r="BR849" s="30"/>
      <c r="BS849" s="30"/>
      <c r="BT849" s="30"/>
      <c r="BU849" s="30"/>
      <c r="BV849" s="30"/>
      <c r="BW849" s="30"/>
      <c r="BX849" s="30"/>
      <c r="BY849" s="30"/>
      <c r="BZ849" s="30"/>
      <c r="CA849" s="30"/>
      <c r="CB849" s="30"/>
      <c r="CC849" s="30"/>
      <c r="CD849" s="30"/>
      <c r="CE849" s="30"/>
      <c r="CF849" s="30"/>
      <c r="CG849" s="30"/>
      <c r="CH849" s="30"/>
      <c r="CI849" s="30"/>
      <c r="CJ849" s="30"/>
      <c r="CK849" s="30"/>
      <c r="CL849" s="30"/>
      <c r="CM849" s="30"/>
      <c r="CN849" s="30"/>
      <c r="CO849" s="30"/>
      <c r="CP849" s="30"/>
      <c r="CQ849" s="30"/>
      <c r="CR849" s="30"/>
      <c r="CS849" s="30"/>
      <c r="CT849" s="30"/>
    </row>
    <row r="850" spans="2:98" x14ac:dyDescent="0.25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30"/>
      <c r="BQ850" s="30"/>
      <c r="BR850" s="30"/>
      <c r="BS850" s="30"/>
      <c r="BT850" s="30"/>
      <c r="BU850" s="30"/>
      <c r="BV850" s="30"/>
      <c r="BW850" s="30"/>
      <c r="BX850" s="30"/>
      <c r="BY850" s="30"/>
      <c r="BZ850" s="30"/>
      <c r="CA850" s="30"/>
      <c r="CB850" s="30"/>
      <c r="CC850" s="30"/>
      <c r="CD850" s="30"/>
      <c r="CE850" s="30"/>
      <c r="CF850" s="30"/>
      <c r="CG850" s="30"/>
      <c r="CH850" s="30"/>
      <c r="CI850" s="30"/>
      <c r="CJ850" s="30"/>
      <c r="CK850" s="30"/>
      <c r="CL850" s="30"/>
      <c r="CM850" s="30"/>
      <c r="CN850" s="30"/>
      <c r="CO850" s="30"/>
      <c r="CP850" s="30"/>
      <c r="CQ850" s="30"/>
      <c r="CR850" s="30"/>
      <c r="CS850" s="30"/>
      <c r="CT850" s="30"/>
    </row>
    <row r="851" spans="2:98" x14ac:dyDescent="0.25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30"/>
      <c r="BQ851" s="30"/>
      <c r="BR851" s="30"/>
      <c r="BS851" s="30"/>
      <c r="BT851" s="30"/>
      <c r="BU851" s="30"/>
      <c r="BV851" s="30"/>
      <c r="BW851" s="30"/>
      <c r="BX851" s="30"/>
      <c r="BY851" s="30"/>
      <c r="BZ851" s="30"/>
      <c r="CA851" s="30"/>
      <c r="CB851" s="30"/>
      <c r="CC851" s="30"/>
      <c r="CD851" s="30"/>
      <c r="CE851" s="30"/>
      <c r="CF851" s="30"/>
      <c r="CG851" s="30"/>
      <c r="CH851" s="30"/>
      <c r="CI851" s="30"/>
      <c r="CJ851" s="30"/>
      <c r="CK851" s="30"/>
      <c r="CL851" s="30"/>
      <c r="CM851" s="30"/>
      <c r="CN851" s="30"/>
      <c r="CO851" s="30"/>
      <c r="CP851" s="30"/>
      <c r="CQ851" s="30"/>
      <c r="CR851" s="30"/>
      <c r="CS851" s="30"/>
      <c r="CT851" s="30"/>
    </row>
    <row r="852" spans="2:98" x14ac:dyDescent="0.25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30"/>
      <c r="BQ852" s="30"/>
      <c r="BR852" s="30"/>
      <c r="BS852" s="30"/>
      <c r="BT852" s="30"/>
      <c r="BU852" s="30"/>
      <c r="BV852" s="30"/>
      <c r="BW852" s="30"/>
      <c r="BX852" s="30"/>
      <c r="BY852" s="30"/>
      <c r="BZ852" s="30"/>
      <c r="CA852" s="30"/>
      <c r="CB852" s="30"/>
      <c r="CC852" s="30"/>
      <c r="CD852" s="30"/>
      <c r="CE852" s="30"/>
      <c r="CF852" s="30"/>
      <c r="CG852" s="30"/>
      <c r="CH852" s="30"/>
      <c r="CI852" s="30"/>
      <c r="CJ852" s="30"/>
      <c r="CK852" s="30"/>
      <c r="CL852" s="30"/>
      <c r="CM852" s="30"/>
      <c r="CN852" s="30"/>
      <c r="CO852" s="30"/>
      <c r="CP852" s="30"/>
      <c r="CQ852" s="30"/>
      <c r="CR852" s="30"/>
      <c r="CS852" s="30"/>
      <c r="CT852" s="30"/>
    </row>
    <row r="853" spans="2:98" x14ac:dyDescent="0.25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30"/>
      <c r="BQ853" s="30"/>
      <c r="BR853" s="30"/>
      <c r="BS853" s="30"/>
      <c r="BT853" s="30"/>
      <c r="BU853" s="30"/>
      <c r="BV853" s="30"/>
      <c r="BW853" s="30"/>
      <c r="BX853" s="30"/>
      <c r="BY853" s="30"/>
      <c r="BZ853" s="30"/>
      <c r="CA853" s="30"/>
      <c r="CB853" s="30"/>
      <c r="CC853" s="30"/>
      <c r="CD853" s="30"/>
      <c r="CE853" s="30"/>
      <c r="CF853" s="30"/>
      <c r="CG853" s="30"/>
      <c r="CH853" s="30"/>
      <c r="CI853" s="30"/>
      <c r="CJ853" s="30"/>
      <c r="CK853" s="30"/>
      <c r="CL853" s="30"/>
      <c r="CM853" s="30"/>
      <c r="CN853" s="30"/>
      <c r="CO853" s="30"/>
      <c r="CP853" s="30"/>
      <c r="CQ853" s="30"/>
      <c r="CR853" s="30"/>
      <c r="CS853" s="30"/>
      <c r="CT853" s="30"/>
    </row>
    <row r="854" spans="2:98" x14ac:dyDescent="0.25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30"/>
      <c r="BQ854" s="30"/>
      <c r="BR854" s="30"/>
      <c r="BS854" s="30"/>
      <c r="BT854" s="30"/>
      <c r="BU854" s="30"/>
      <c r="BV854" s="30"/>
      <c r="BW854" s="30"/>
      <c r="BX854" s="30"/>
      <c r="BY854" s="30"/>
      <c r="BZ854" s="30"/>
      <c r="CA854" s="30"/>
      <c r="CB854" s="30"/>
      <c r="CC854" s="30"/>
      <c r="CD854" s="30"/>
      <c r="CE854" s="30"/>
      <c r="CF854" s="30"/>
      <c r="CG854" s="30"/>
      <c r="CH854" s="30"/>
      <c r="CI854" s="30"/>
      <c r="CJ854" s="30"/>
      <c r="CK854" s="30"/>
      <c r="CL854" s="30"/>
      <c r="CM854" s="30"/>
      <c r="CN854" s="30"/>
      <c r="CO854" s="30"/>
      <c r="CP854" s="30"/>
      <c r="CQ854" s="30"/>
      <c r="CR854" s="30"/>
      <c r="CS854" s="30"/>
      <c r="CT854" s="30"/>
    </row>
    <row r="855" spans="2:98" x14ac:dyDescent="0.25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30"/>
      <c r="BQ855" s="30"/>
      <c r="BR855" s="30"/>
      <c r="BS855" s="30"/>
      <c r="BT855" s="30"/>
      <c r="BU855" s="30"/>
      <c r="BV855" s="30"/>
      <c r="BW855" s="30"/>
      <c r="BX855" s="30"/>
      <c r="BY855" s="30"/>
      <c r="BZ855" s="30"/>
      <c r="CA855" s="30"/>
      <c r="CB855" s="30"/>
      <c r="CC855" s="30"/>
      <c r="CD855" s="30"/>
      <c r="CE855" s="30"/>
      <c r="CF855" s="30"/>
      <c r="CG855" s="30"/>
      <c r="CH855" s="30"/>
      <c r="CI855" s="30"/>
      <c r="CJ855" s="30"/>
      <c r="CK855" s="30"/>
      <c r="CL855" s="30"/>
      <c r="CM855" s="30"/>
      <c r="CN855" s="30"/>
      <c r="CO855" s="30"/>
      <c r="CP855" s="30"/>
      <c r="CQ855" s="30"/>
      <c r="CR855" s="30"/>
      <c r="CS855" s="30"/>
      <c r="CT855" s="30"/>
    </row>
    <row r="856" spans="2:98" x14ac:dyDescent="0.25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30"/>
      <c r="BQ856" s="30"/>
      <c r="BR856" s="30"/>
      <c r="BS856" s="30"/>
      <c r="BT856" s="30"/>
      <c r="BU856" s="30"/>
      <c r="BV856" s="30"/>
      <c r="BW856" s="30"/>
      <c r="BX856" s="30"/>
      <c r="BY856" s="30"/>
      <c r="BZ856" s="30"/>
      <c r="CA856" s="30"/>
      <c r="CB856" s="30"/>
      <c r="CC856" s="30"/>
      <c r="CD856" s="30"/>
      <c r="CE856" s="30"/>
      <c r="CF856" s="30"/>
      <c r="CG856" s="30"/>
      <c r="CH856" s="30"/>
      <c r="CI856" s="30"/>
      <c r="CJ856" s="30"/>
      <c r="CK856" s="30"/>
      <c r="CL856" s="30"/>
      <c r="CM856" s="30"/>
      <c r="CN856" s="30"/>
      <c r="CO856" s="30"/>
      <c r="CP856" s="30"/>
      <c r="CQ856" s="30"/>
      <c r="CR856" s="30"/>
      <c r="CS856" s="30"/>
      <c r="CT856" s="30"/>
    </row>
    <row r="857" spans="2:98" x14ac:dyDescent="0.25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30"/>
      <c r="BQ857" s="30"/>
      <c r="BR857" s="30"/>
      <c r="BS857" s="30"/>
      <c r="BT857" s="30"/>
      <c r="BU857" s="30"/>
      <c r="BV857" s="30"/>
      <c r="BW857" s="30"/>
      <c r="BX857" s="30"/>
      <c r="BY857" s="30"/>
      <c r="BZ857" s="30"/>
      <c r="CA857" s="30"/>
      <c r="CB857" s="30"/>
      <c r="CC857" s="30"/>
      <c r="CD857" s="30"/>
      <c r="CE857" s="30"/>
      <c r="CF857" s="30"/>
      <c r="CG857" s="30"/>
      <c r="CH857" s="30"/>
      <c r="CI857" s="30"/>
      <c r="CJ857" s="30"/>
      <c r="CK857" s="30"/>
      <c r="CL857" s="30"/>
      <c r="CM857" s="30"/>
      <c r="CN857" s="30"/>
      <c r="CO857" s="30"/>
      <c r="CP857" s="30"/>
      <c r="CQ857" s="30"/>
      <c r="CR857" s="30"/>
      <c r="CS857" s="30"/>
      <c r="CT857" s="30"/>
    </row>
    <row r="858" spans="2:98" x14ac:dyDescent="0.25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30"/>
      <c r="BQ858" s="30"/>
      <c r="BR858" s="30"/>
      <c r="BS858" s="30"/>
      <c r="BT858" s="30"/>
      <c r="BU858" s="30"/>
      <c r="BV858" s="30"/>
      <c r="BW858" s="30"/>
      <c r="BX858" s="30"/>
      <c r="BY858" s="30"/>
      <c r="BZ858" s="30"/>
      <c r="CA858" s="30"/>
      <c r="CB858" s="30"/>
      <c r="CC858" s="30"/>
      <c r="CD858" s="30"/>
      <c r="CE858" s="30"/>
      <c r="CF858" s="30"/>
      <c r="CG858" s="30"/>
      <c r="CH858" s="30"/>
      <c r="CI858" s="30"/>
      <c r="CJ858" s="30"/>
      <c r="CK858" s="30"/>
      <c r="CL858" s="30"/>
      <c r="CM858" s="30"/>
      <c r="CN858" s="30"/>
      <c r="CO858" s="30"/>
      <c r="CP858" s="30"/>
      <c r="CQ858" s="30"/>
      <c r="CR858" s="30"/>
      <c r="CS858" s="30"/>
      <c r="CT858" s="30"/>
    </row>
    <row r="859" spans="2:98" x14ac:dyDescent="0.25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30"/>
      <c r="BQ859" s="30"/>
      <c r="BR859" s="30"/>
      <c r="BS859" s="30"/>
      <c r="BT859" s="30"/>
      <c r="BU859" s="30"/>
      <c r="BV859" s="30"/>
      <c r="BW859" s="30"/>
      <c r="BX859" s="30"/>
      <c r="BY859" s="30"/>
      <c r="BZ859" s="30"/>
      <c r="CA859" s="30"/>
      <c r="CB859" s="30"/>
      <c r="CC859" s="30"/>
      <c r="CD859" s="30"/>
      <c r="CE859" s="30"/>
      <c r="CF859" s="30"/>
      <c r="CG859" s="30"/>
      <c r="CH859" s="30"/>
      <c r="CI859" s="30"/>
      <c r="CJ859" s="30"/>
      <c r="CK859" s="30"/>
      <c r="CL859" s="30"/>
      <c r="CM859" s="30"/>
      <c r="CN859" s="30"/>
      <c r="CO859" s="30"/>
      <c r="CP859" s="30"/>
      <c r="CQ859" s="30"/>
      <c r="CR859" s="30"/>
      <c r="CS859" s="30"/>
      <c r="CT859" s="30"/>
    </row>
    <row r="860" spans="2:98" x14ac:dyDescent="0.25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30"/>
      <c r="BQ860" s="30"/>
      <c r="BR860" s="30"/>
      <c r="BS860" s="30"/>
      <c r="BT860" s="30"/>
      <c r="BU860" s="30"/>
      <c r="BV860" s="30"/>
      <c r="BW860" s="30"/>
      <c r="BX860" s="30"/>
      <c r="BY860" s="30"/>
      <c r="BZ860" s="30"/>
      <c r="CA860" s="30"/>
      <c r="CB860" s="30"/>
      <c r="CC860" s="30"/>
      <c r="CD860" s="30"/>
      <c r="CE860" s="30"/>
      <c r="CF860" s="30"/>
      <c r="CG860" s="30"/>
      <c r="CH860" s="30"/>
      <c r="CI860" s="30"/>
      <c r="CJ860" s="30"/>
      <c r="CK860" s="30"/>
      <c r="CL860" s="30"/>
      <c r="CM860" s="30"/>
      <c r="CN860" s="30"/>
      <c r="CO860" s="30"/>
      <c r="CP860" s="30"/>
      <c r="CQ860" s="30"/>
      <c r="CR860" s="30"/>
      <c r="CS860" s="30"/>
      <c r="CT860" s="30"/>
    </row>
    <row r="861" spans="2:98" x14ac:dyDescent="0.25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30"/>
      <c r="BQ861" s="30"/>
      <c r="BR861" s="30"/>
      <c r="BS861" s="30"/>
      <c r="BT861" s="30"/>
      <c r="BU861" s="30"/>
      <c r="BV861" s="30"/>
      <c r="BW861" s="30"/>
      <c r="BX861" s="30"/>
      <c r="BY861" s="30"/>
      <c r="BZ861" s="30"/>
      <c r="CA861" s="30"/>
      <c r="CB861" s="30"/>
      <c r="CC861" s="30"/>
      <c r="CD861" s="30"/>
      <c r="CE861" s="30"/>
      <c r="CF861" s="30"/>
      <c r="CG861" s="30"/>
      <c r="CH861" s="30"/>
      <c r="CI861" s="30"/>
      <c r="CJ861" s="30"/>
      <c r="CK861" s="30"/>
      <c r="CL861" s="30"/>
      <c r="CM861" s="30"/>
      <c r="CN861" s="30"/>
      <c r="CO861" s="30"/>
      <c r="CP861" s="30"/>
      <c r="CQ861" s="30"/>
      <c r="CR861" s="30"/>
      <c r="CS861" s="30"/>
      <c r="CT861" s="30"/>
    </row>
    <row r="862" spans="2:98" x14ac:dyDescent="0.25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30"/>
      <c r="BQ862" s="30"/>
      <c r="BR862" s="30"/>
      <c r="BS862" s="30"/>
      <c r="BT862" s="30"/>
      <c r="BU862" s="30"/>
      <c r="BV862" s="30"/>
      <c r="BW862" s="30"/>
      <c r="BX862" s="30"/>
      <c r="BY862" s="30"/>
      <c r="BZ862" s="30"/>
      <c r="CA862" s="30"/>
      <c r="CB862" s="30"/>
      <c r="CC862" s="30"/>
      <c r="CD862" s="30"/>
      <c r="CE862" s="30"/>
      <c r="CF862" s="30"/>
      <c r="CG862" s="30"/>
      <c r="CH862" s="30"/>
      <c r="CI862" s="30"/>
      <c r="CJ862" s="30"/>
      <c r="CK862" s="30"/>
      <c r="CL862" s="30"/>
      <c r="CM862" s="30"/>
      <c r="CN862" s="30"/>
      <c r="CO862" s="30"/>
      <c r="CP862" s="30"/>
      <c r="CQ862" s="30"/>
      <c r="CR862" s="30"/>
      <c r="CS862" s="30"/>
      <c r="CT862" s="30"/>
    </row>
    <row r="863" spans="2:98" x14ac:dyDescent="0.25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30"/>
      <c r="BQ863" s="30"/>
      <c r="BR863" s="30"/>
      <c r="BS863" s="30"/>
      <c r="BT863" s="30"/>
      <c r="BU863" s="30"/>
      <c r="BV863" s="30"/>
      <c r="BW863" s="30"/>
      <c r="BX863" s="30"/>
      <c r="BY863" s="30"/>
      <c r="BZ863" s="30"/>
      <c r="CA863" s="30"/>
      <c r="CB863" s="30"/>
      <c r="CC863" s="30"/>
      <c r="CD863" s="30"/>
      <c r="CE863" s="30"/>
      <c r="CF863" s="30"/>
      <c r="CG863" s="30"/>
      <c r="CH863" s="30"/>
      <c r="CI863" s="30"/>
      <c r="CJ863" s="30"/>
      <c r="CK863" s="30"/>
      <c r="CL863" s="30"/>
      <c r="CM863" s="30"/>
      <c r="CN863" s="30"/>
      <c r="CO863" s="30"/>
      <c r="CP863" s="30"/>
      <c r="CQ863" s="30"/>
      <c r="CR863" s="30"/>
      <c r="CS863" s="30"/>
      <c r="CT863" s="30"/>
    </row>
    <row r="864" spans="2:98" x14ac:dyDescent="0.25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30"/>
      <c r="BQ864" s="30"/>
      <c r="BR864" s="30"/>
      <c r="BS864" s="30"/>
      <c r="BT864" s="30"/>
      <c r="BU864" s="30"/>
      <c r="BV864" s="30"/>
      <c r="BW864" s="30"/>
      <c r="BX864" s="30"/>
      <c r="BY864" s="30"/>
      <c r="BZ864" s="30"/>
      <c r="CA864" s="30"/>
      <c r="CB864" s="30"/>
      <c r="CC864" s="30"/>
      <c r="CD864" s="30"/>
      <c r="CE864" s="30"/>
      <c r="CF864" s="30"/>
      <c r="CG864" s="30"/>
      <c r="CH864" s="30"/>
      <c r="CI864" s="30"/>
      <c r="CJ864" s="30"/>
      <c r="CK864" s="30"/>
      <c r="CL864" s="30"/>
      <c r="CM864" s="30"/>
      <c r="CN864" s="30"/>
      <c r="CO864" s="30"/>
      <c r="CP864" s="30"/>
      <c r="CQ864" s="30"/>
      <c r="CR864" s="30"/>
      <c r="CS864" s="30"/>
      <c r="CT864" s="30"/>
    </row>
    <row r="865" spans="2:98" x14ac:dyDescent="0.25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30"/>
      <c r="BQ865" s="30"/>
      <c r="BR865" s="30"/>
      <c r="BS865" s="30"/>
      <c r="BT865" s="30"/>
      <c r="BU865" s="30"/>
      <c r="BV865" s="30"/>
      <c r="BW865" s="30"/>
      <c r="BX865" s="30"/>
      <c r="BY865" s="30"/>
      <c r="BZ865" s="30"/>
      <c r="CA865" s="30"/>
      <c r="CB865" s="30"/>
      <c r="CC865" s="30"/>
      <c r="CD865" s="30"/>
      <c r="CE865" s="30"/>
      <c r="CF865" s="30"/>
      <c r="CG865" s="30"/>
      <c r="CH865" s="30"/>
      <c r="CI865" s="30"/>
      <c r="CJ865" s="30"/>
      <c r="CK865" s="30"/>
      <c r="CL865" s="30"/>
      <c r="CM865" s="30"/>
      <c r="CN865" s="30"/>
      <c r="CO865" s="30"/>
      <c r="CP865" s="30"/>
      <c r="CQ865" s="30"/>
      <c r="CR865" s="30"/>
      <c r="CS865" s="30"/>
      <c r="CT865" s="30"/>
    </row>
    <row r="866" spans="2:98" x14ac:dyDescent="0.25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30"/>
      <c r="BQ866" s="30"/>
      <c r="BR866" s="30"/>
      <c r="BS866" s="30"/>
      <c r="BT866" s="30"/>
      <c r="BU866" s="30"/>
      <c r="BV866" s="30"/>
      <c r="BW866" s="30"/>
      <c r="BX866" s="30"/>
      <c r="BY866" s="30"/>
      <c r="BZ866" s="30"/>
      <c r="CA866" s="30"/>
      <c r="CB866" s="30"/>
      <c r="CC866" s="30"/>
      <c r="CD866" s="30"/>
      <c r="CE866" s="30"/>
      <c r="CF866" s="30"/>
      <c r="CG866" s="30"/>
      <c r="CH866" s="30"/>
      <c r="CI866" s="30"/>
      <c r="CJ866" s="30"/>
      <c r="CK866" s="30"/>
      <c r="CL866" s="30"/>
      <c r="CM866" s="30"/>
      <c r="CN866" s="30"/>
      <c r="CO866" s="30"/>
      <c r="CP866" s="30"/>
      <c r="CQ866" s="30"/>
      <c r="CR866" s="30"/>
      <c r="CS866" s="30"/>
      <c r="CT866" s="30"/>
    </row>
    <row r="867" spans="2:98" x14ac:dyDescent="0.25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30"/>
      <c r="BQ867" s="30"/>
      <c r="BR867" s="30"/>
      <c r="BS867" s="30"/>
      <c r="BT867" s="30"/>
      <c r="BU867" s="30"/>
      <c r="BV867" s="30"/>
      <c r="BW867" s="30"/>
      <c r="BX867" s="30"/>
      <c r="BY867" s="30"/>
      <c r="BZ867" s="30"/>
      <c r="CA867" s="30"/>
      <c r="CB867" s="30"/>
      <c r="CC867" s="30"/>
      <c r="CD867" s="30"/>
      <c r="CE867" s="30"/>
      <c r="CF867" s="30"/>
      <c r="CG867" s="30"/>
      <c r="CH867" s="30"/>
      <c r="CI867" s="30"/>
      <c r="CJ867" s="30"/>
      <c r="CK867" s="30"/>
      <c r="CL867" s="30"/>
      <c r="CM867" s="30"/>
      <c r="CN867" s="30"/>
      <c r="CO867" s="30"/>
      <c r="CP867" s="30"/>
      <c r="CQ867" s="30"/>
      <c r="CR867" s="30"/>
      <c r="CS867" s="30"/>
      <c r="CT867" s="30"/>
    </row>
    <row r="868" spans="2:98" x14ac:dyDescent="0.25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30"/>
      <c r="BQ868" s="30"/>
      <c r="BR868" s="30"/>
      <c r="BS868" s="30"/>
      <c r="BT868" s="30"/>
      <c r="BU868" s="30"/>
      <c r="BV868" s="30"/>
      <c r="BW868" s="30"/>
      <c r="BX868" s="30"/>
      <c r="BY868" s="30"/>
      <c r="BZ868" s="30"/>
      <c r="CA868" s="30"/>
      <c r="CB868" s="30"/>
      <c r="CC868" s="30"/>
      <c r="CD868" s="30"/>
      <c r="CE868" s="30"/>
      <c r="CF868" s="30"/>
      <c r="CG868" s="30"/>
      <c r="CH868" s="30"/>
      <c r="CI868" s="30"/>
      <c r="CJ868" s="30"/>
      <c r="CK868" s="30"/>
      <c r="CL868" s="30"/>
      <c r="CM868" s="30"/>
      <c r="CN868" s="30"/>
      <c r="CO868" s="30"/>
      <c r="CP868" s="30"/>
      <c r="CQ868" s="30"/>
      <c r="CR868" s="30"/>
      <c r="CS868" s="30"/>
      <c r="CT868" s="30"/>
    </row>
    <row r="869" spans="2:98" x14ac:dyDescent="0.25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30"/>
      <c r="BQ869" s="30"/>
      <c r="BR869" s="30"/>
      <c r="BS869" s="30"/>
      <c r="BT869" s="30"/>
      <c r="BU869" s="30"/>
      <c r="BV869" s="30"/>
      <c r="BW869" s="30"/>
      <c r="BX869" s="30"/>
      <c r="BY869" s="30"/>
      <c r="BZ869" s="30"/>
      <c r="CA869" s="30"/>
      <c r="CB869" s="30"/>
      <c r="CC869" s="30"/>
      <c r="CD869" s="30"/>
      <c r="CE869" s="30"/>
      <c r="CF869" s="30"/>
      <c r="CG869" s="30"/>
      <c r="CH869" s="30"/>
      <c r="CI869" s="30"/>
      <c r="CJ869" s="30"/>
      <c r="CK869" s="30"/>
      <c r="CL869" s="30"/>
      <c r="CM869" s="30"/>
      <c r="CN869" s="30"/>
      <c r="CO869" s="30"/>
      <c r="CP869" s="30"/>
      <c r="CQ869" s="30"/>
      <c r="CR869" s="30"/>
      <c r="CS869" s="30"/>
      <c r="CT869" s="30"/>
    </row>
    <row r="870" spans="2:98" x14ac:dyDescent="0.25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30"/>
      <c r="BQ870" s="30"/>
      <c r="BR870" s="30"/>
      <c r="BS870" s="30"/>
      <c r="BT870" s="30"/>
      <c r="BU870" s="30"/>
      <c r="BV870" s="30"/>
      <c r="BW870" s="30"/>
      <c r="BX870" s="30"/>
      <c r="BY870" s="30"/>
      <c r="BZ870" s="30"/>
      <c r="CA870" s="30"/>
      <c r="CB870" s="30"/>
      <c r="CC870" s="30"/>
      <c r="CD870" s="30"/>
      <c r="CE870" s="30"/>
      <c r="CF870" s="30"/>
      <c r="CG870" s="30"/>
      <c r="CH870" s="30"/>
      <c r="CI870" s="30"/>
      <c r="CJ870" s="30"/>
      <c r="CK870" s="30"/>
      <c r="CL870" s="30"/>
      <c r="CM870" s="30"/>
      <c r="CN870" s="30"/>
      <c r="CO870" s="30"/>
      <c r="CP870" s="30"/>
      <c r="CQ870" s="30"/>
      <c r="CR870" s="30"/>
      <c r="CS870" s="30"/>
      <c r="CT870" s="30"/>
    </row>
    <row r="871" spans="2:98" x14ac:dyDescent="0.25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30"/>
      <c r="BQ871" s="30"/>
      <c r="BR871" s="30"/>
      <c r="BS871" s="30"/>
      <c r="BT871" s="30"/>
      <c r="BU871" s="30"/>
      <c r="BV871" s="30"/>
      <c r="BW871" s="30"/>
      <c r="BX871" s="30"/>
      <c r="BY871" s="30"/>
      <c r="BZ871" s="30"/>
      <c r="CA871" s="30"/>
      <c r="CB871" s="30"/>
      <c r="CC871" s="30"/>
      <c r="CD871" s="30"/>
      <c r="CE871" s="30"/>
      <c r="CF871" s="30"/>
      <c r="CG871" s="30"/>
      <c r="CH871" s="30"/>
      <c r="CI871" s="30"/>
      <c r="CJ871" s="30"/>
      <c r="CK871" s="30"/>
      <c r="CL871" s="30"/>
      <c r="CM871" s="30"/>
      <c r="CN871" s="30"/>
      <c r="CO871" s="30"/>
      <c r="CP871" s="30"/>
      <c r="CQ871" s="30"/>
      <c r="CR871" s="30"/>
      <c r="CS871" s="30"/>
      <c r="CT871" s="30"/>
    </row>
    <row r="872" spans="2:98" x14ac:dyDescent="0.25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30"/>
      <c r="BQ872" s="30"/>
      <c r="BR872" s="30"/>
      <c r="BS872" s="30"/>
      <c r="BT872" s="30"/>
      <c r="BU872" s="30"/>
      <c r="BV872" s="30"/>
      <c r="BW872" s="30"/>
      <c r="BX872" s="30"/>
      <c r="BY872" s="30"/>
      <c r="BZ872" s="30"/>
      <c r="CA872" s="30"/>
      <c r="CB872" s="30"/>
      <c r="CC872" s="30"/>
      <c r="CD872" s="30"/>
      <c r="CE872" s="30"/>
      <c r="CF872" s="30"/>
      <c r="CG872" s="30"/>
      <c r="CH872" s="30"/>
      <c r="CI872" s="30"/>
      <c r="CJ872" s="30"/>
      <c r="CK872" s="30"/>
      <c r="CL872" s="30"/>
      <c r="CM872" s="30"/>
      <c r="CN872" s="30"/>
      <c r="CO872" s="30"/>
      <c r="CP872" s="30"/>
      <c r="CQ872" s="30"/>
      <c r="CR872" s="30"/>
      <c r="CS872" s="30"/>
      <c r="CT872" s="30"/>
    </row>
    <row r="873" spans="2:98" x14ac:dyDescent="0.25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30"/>
      <c r="BQ873" s="30"/>
      <c r="BR873" s="30"/>
      <c r="BS873" s="30"/>
      <c r="BT873" s="30"/>
      <c r="BU873" s="30"/>
      <c r="BV873" s="30"/>
      <c r="BW873" s="30"/>
      <c r="BX873" s="30"/>
      <c r="BY873" s="30"/>
      <c r="BZ873" s="30"/>
      <c r="CA873" s="30"/>
      <c r="CB873" s="30"/>
      <c r="CC873" s="30"/>
      <c r="CD873" s="30"/>
      <c r="CE873" s="30"/>
      <c r="CF873" s="30"/>
      <c r="CG873" s="30"/>
      <c r="CH873" s="30"/>
      <c r="CI873" s="30"/>
      <c r="CJ873" s="30"/>
      <c r="CK873" s="30"/>
      <c r="CL873" s="30"/>
      <c r="CM873" s="30"/>
      <c r="CN873" s="30"/>
      <c r="CO873" s="30"/>
      <c r="CP873" s="30"/>
      <c r="CQ873" s="30"/>
      <c r="CR873" s="30"/>
      <c r="CS873" s="30"/>
      <c r="CT873" s="30"/>
    </row>
    <row r="874" spans="2:98" x14ac:dyDescent="0.25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30"/>
      <c r="BQ874" s="30"/>
      <c r="BR874" s="30"/>
      <c r="BS874" s="30"/>
      <c r="BT874" s="30"/>
      <c r="BU874" s="30"/>
      <c r="BV874" s="30"/>
      <c r="BW874" s="30"/>
      <c r="BX874" s="30"/>
      <c r="BY874" s="30"/>
      <c r="BZ874" s="30"/>
      <c r="CA874" s="30"/>
      <c r="CB874" s="30"/>
      <c r="CC874" s="30"/>
      <c r="CD874" s="30"/>
      <c r="CE874" s="30"/>
      <c r="CF874" s="30"/>
      <c r="CG874" s="30"/>
      <c r="CH874" s="30"/>
      <c r="CI874" s="30"/>
      <c r="CJ874" s="30"/>
      <c r="CK874" s="30"/>
      <c r="CL874" s="30"/>
      <c r="CM874" s="30"/>
      <c r="CN874" s="30"/>
      <c r="CO874" s="30"/>
      <c r="CP874" s="30"/>
      <c r="CQ874" s="30"/>
      <c r="CR874" s="30"/>
      <c r="CS874" s="30"/>
      <c r="CT874" s="30"/>
    </row>
    <row r="875" spans="2:98" x14ac:dyDescent="0.25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30"/>
      <c r="BQ875" s="30"/>
      <c r="BR875" s="30"/>
      <c r="BS875" s="30"/>
      <c r="BT875" s="30"/>
      <c r="BU875" s="30"/>
      <c r="BV875" s="30"/>
      <c r="BW875" s="30"/>
      <c r="BX875" s="30"/>
      <c r="BY875" s="30"/>
      <c r="BZ875" s="30"/>
      <c r="CA875" s="30"/>
      <c r="CB875" s="30"/>
      <c r="CC875" s="30"/>
      <c r="CD875" s="30"/>
      <c r="CE875" s="30"/>
      <c r="CF875" s="30"/>
      <c r="CG875" s="30"/>
      <c r="CH875" s="30"/>
      <c r="CI875" s="30"/>
      <c r="CJ875" s="30"/>
      <c r="CK875" s="30"/>
      <c r="CL875" s="30"/>
      <c r="CM875" s="30"/>
      <c r="CN875" s="30"/>
      <c r="CO875" s="30"/>
      <c r="CP875" s="30"/>
      <c r="CQ875" s="30"/>
      <c r="CR875" s="30"/>
      <c r="CS875" s="30"/>
      <c r="CT875" s="30"/>
    </row>
    <row r="876" spans="2:98" x14ac:dyDescent="0.25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30"/>
      <c r="BQ876" s="30"/>
      <c r="BR876" s="30"/>
      <c r="BS876" s="30"/>
      <c r="BT876" s="30"/>
      <c r="BU876" s="30"/>
      <c r="BV876" s="30"/>
      <c r="BW876" s="30"/>
      <c r="BX876" s="30"/>
      <c r="BY876" s="30"/>
      <c r="BZ876" s="30"/>
      <c r="CA876" s="30"/>
      <c r="CB876" s="30"/>
      <c r="CC876" s="30"/>
      <c r="CD876" s="30"/>
      <c r="CE876" s="30"/>
      <c r="CF876" s="30"/>
      <c r="CG876" s="30"/>
      <c r="CH876" s="30"/>
      <c r="CI876" s="30"/>
      <c r="CJ876" s="30"/>
      <c r="CK876" s="30"/>
      <c r="CL876" s="30"/>
      <c r="CM876" s="30"/>
      <c r="CN876" s="30"/>
      <c r="CO876" s="30"/>
      <c r="CP876" s="30"/>
      <c r="CQ876" s="30"/>
      <c r="CR876" s="30"/>
      <c r="CS876" s="30"/>
      <c r="CT876" s="30"/>
    </row>
    <row r="877" spans="2:98" x14ac:dyDescent="0.25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30"/>
      <c r="BQ877" s="30"/>
      <c r="BR877" s="30"/>
      <c r="BS877" s="30"/>
      <c r="BT877" s="30"/>
      <c r="BU877" s="30"/>
      <c r="BV877" s="30"/>
      <c r="BW877" s="30"/>
      <c r="BX877" s="30"/>
      <c r="BY877" s="30"/>
      <c r="BZ877" s="30"/>
      <c r="CA877" s="30"/>
      <c r="CB877" s="30"/>
      <c r="CC877" s="30"/>
      <c r="CD877" s="30"/>
      <c r="CE877" s="30"/>
      <c r="CF877" s="30"/>
      <c r="CG877" s="30"/>
      <c r="CH877" s="30"/>
      <c r="CI877" s="30"/>
      <c r="CJ877" s="30"/>
      <c r="CK877" s="30"/>
      <c r="CL877" s="30"/>
      <c r="CM877" s="30"/>
      <c r="CN877" s="30"/>
      <c r="CO877" s="30"/>
      <c r="CP877" s="30"/>
      <c r="CQ877" s="30"/>
      <c r="CR877" s="30"/>
      <c r="CS877" s="30"/>
      <c r="CT877" s="30"/>
    </row>
    <row r="878" spans="2:98" x14ac:dyDescent="0.25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30"/>
      <c r="BQ878" s="30"/>
      <c r="BR878" s="30"/>
      <c r="BS878" s="30"/>
      <c r="BT878" s="30"/>
      <c r="BU878" s="30"/>
      <c r="BV878" s="30"/>
      <c r="BW878" s="30"/>
      <c r="BX878" s="30"/>
      <c r="BY878" s="30"/>
      <c r="BZ878" s="30"/>
      <c r="CA878" s="30"/>
      <c r="CB878" s="30"/>
      <c r="CC878" s="30"/>
      <c r="CD878" s="30"/>
      <c r="CE878" s="30"/>
      <c r="CF878" s="30"/>
      <c r="CG878" s="30"/>
      <c r="CH878" s="30"/>
      <c r="CI878" s="30"/>
      <c r="CJ878" s="30"/>
      <c r="CK878" s="30"/>
      <c r="CL878" s="30"/>
      <c r="CM878" s="30"/>
      <c r="CN878" s="30"/>
      <c r="CO878" s="30"/>
      <c r="CP878" s="30"/>
      <c r="CQ878" s="30"/>
      <c r="CR878" s="30"/>
      <c r="CS878" s="30"/>
      <c r="CT878" s="30"/>
    </row>
  </sheetData>
  <mergeCells count="12">
    <mergeCell ref="C52:D52"/>
    <mergeCell ref="N76:N80"/>
    <mergeCell ref="P76:P80"/>
    <mergeCell ref="O78:O80"/>
    <mergeCell ref="C82:D82"/>
    <mergeCell ref="O14:O16"/>
    <mergeCell ref="C18:D18"/>
    <mergeCell ref="N12:N16"/>
    <mergeCell ref="P12:P16"/>
    <mergeCell ref="N46:N50"/>
    <mergeCell ref="P46:P50"/>
    <mergeCell ref="O48:O50"/>
  </mergeCells>
  <pageMargins left="0.7" right="0.2" top="0.25" bottom="0.25" header="0.3" footer="0.3"/>
  <pageSetup scale="5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5"/>
  <sheetViews>
    <sheetView zoomScaleNormal="100" workbookViewId="0"/>
  </sheetViews>
  <sheetFormatPr defaultColWidth="9.140625" defaultRowHeight="15" x14ac:dyDescent="0.25"/>
  <cols>
    <col min="1" max="1" width="1.7109375" style="34" customWidth="1"/>
    <col min="2" max="2" width="6.85546875" style="34" customWidth="1"/>
    <col min="3" max="3" width="19.5703125" style="34" customWidth="1"/>
    <col min="4" max="4" width="8.7109375" style="34" customWidth="1"/>
    <col min="5" max="5" width="15.42578125" style="34" customWidth="1"/>
    <col min="6" max="6" width="14.5703125" style="34" customWidth="1"/>
    <col min="7" max="7" width="17.140625" style="34" customWidth="1"/>
    <col min="8" max="8" width="14.5703125" style="34" customWidth="1"/>
    <col min="9" max="9" width="13.140625" style="34" customWidth="1"/>
    <col min="10" max="10" width="12.7109375" style="34" customWidth="1"/>
    <col min="11" max="11" width="13.28515625" style="34" customWidth="1"/>
    <col min="12" max="12" width="14.7109375" style="34" customWidth="1"/>
    <col min="13" max="13" width="3.85546875" style="34" customWidth="1"/>
    <col min="14" max="14" width="14.7109375" style="34" customWidth="1"/>
    <col min="15" max="15" width="14.28515625" style="34" customWidth="1"/>
    <col min="16" max="16" width="14.85546875" style="34" customWidth="1"/>
    <col min="17" max="16384" width="9.140625" style="34"/>
  </cols>
  <sheetData>
    <row r="1" spans="2:16" x14ac:dyDescent="0.25">
      <c r="B1" s="224" t="s">
        <v>153</v>
      </c>
    </row>
    <row r="2" spans="2:16" x14ac:dyDescent="0.25">
      <c r="B2" s="296" t="s">
        <v>197</v>
      </c>
    </row>
    <row r="3" spans="2:16" x14ac:dyDescent="0.25">
      <c r="B3" s="224" t="s">
        <v>126</v>
      </c>
    </row>
    <row r="4" spans="2:16" ht="15.75" thickBot="1" x14ac:dyDescent="0.3"/>
    <row r="5" spans="2:16" ht="18.75" x14ac:dyDescent="0.3">
      <c r="B5" s="177" t="s">
        <v>154</v>
      </c>
      <c r="C5" s="178"/>
      <c r="D5" s="178"/>
      <c r="E5" s="178"/>
      <c r="F5" s="247">
        <f>VLOOKUP(D7,'List of ROE by TO'!$B$8:$D$29,3,FALSE)</f>
        <v>0.12379999999999999</v>
      </c>
      <c r="G5" s="178"/>
      <c r="H5" s="178"/>
      <c r="I5" s="178"/>
      <c r="J5" s="178"/>
      <c r="K5" s="178"/>
      <c r="L5" s="179"/>
    </row>
    <row r="6" spans="2:16" x14ac:dyDescent="0.25">
      <c r="B6" s="180" t="s">
        <v>76</v>
      </c>
      <c r="C6" s="181"/>
      <c r="D6" s="181"/>
      <c r="E6" s="181"/>
      <c r="F6" s="181"/>
      <c r="G6" s="181"/>
      <c r="H6" s="181"/>
      <c r="I6" s="181"/>
      <c r="J6" s="181"/>
      <c r="K6" s="181"/>
      <c r="L6" s="182"/>
    </row>
    <row r="7" spans="2:16" ht="18.75" x14ac:dyDescent="0.3">
      <c r="B7" s="180"/>
      <c r="C7" s="183" t="s">
        <v>18</v>
      </c>
      <c r="D7" s="218" t="str">
        <f>'2016 TU'!A1</f>
        <v>CMMPA</v>
      </c>
      <c r="E7" s="181"/>
      <c r="F7" s="181"/>
      <c r="G7" s="181"/>
      <c r="H7" s="181"/>
      <c r="I7" s="181"/>
      <c r="J7" s="181"/>
      <c r="K7" s="181"/>
      <c r="L7" s="182"/>
    </row>
    <row r="8" spans="2:16" x14ac:dyDescent="0.25">
      <c r="B8" s="147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29</v>
      </c>
      <c r="L8" s="184" t="s">
        <v>30</v>
      </c>
    </row>
    <row r="9" spans="2:16" x14ac:dyDescent="0.25">
      <c r="B9" s="185"/>
      <c r="C9" s="36"/>
      <c r="D9" s="36"/>
      <c r="E9" s="36"/>
      <c r="F9" s="36"/>
      <c r="G9" s="37" t="s">
        <v>31</v>
      </c>
      <c r="H9" s="36"/>
      <c r="I9" s="36"/>
      <c r="J9" s="36"/>
      <c r="K9" s="36"/>
      <c r="L9" s="186"/>
    </row>
    <row r="10" spans="2:16" x14ac:dyDescent="0.25">
      <c r="B10" s="187"/>
      <c r="C10" s="38"/>
      <c r="D10" s="38"/>
      <c r="E10" s="38"/>
      <c r="F10" s="2" t="s">
        <v>32</v>
      </c>
      <c r="G10" s="2" t="s">
        <v>77</v>
      </c>
      <c r="H10" s="2" t="s">
        <v>31</v>
      </c>
      <c r="I10" s="2" t="s">
        <v>34</v>
      </c>
      <c r="J10" s="2"/>
      <c r="K10" s="2"/>
      <c r="L10" s="188"/>
    </row>
    <row r="11" spans="2:16" x14ac:dyDescent="0.25">
      <c r="B11" s="187"/>
      <c r="C11" s="38"/>
      <c r="D11" s="2" t="s">
        <v>36</v>
      </c>
      <c r="E11" s="2" t="s">
        <v>31</v>
      </c>
      <c r="F11" s="2" t="s">
        <v>37</v>
      </c>
      <c r="G11" s="2" t="s">
        <v>38</v>
      </c>
      <c r="H11" s="2" t="s">
        <v>37</v>
      </c>
      <c r="I11" s="2" t="s">
        <v>39</v>
      </c>
      <c r="J11" s="2"/>
      <c r="K11" s="2"/>
      <c r="L11" s="184"/>
    </row>
    <row r="12" spans="2:16" x14ac:dyDescent="0.25">
      <c r="B12" s="147" t="s">
        <v>41</v>
      </c>
      <c r="C12" s="2" t="s">
        <v>42</v>
      </c>
      <c r="D12" s="2" t="s">
        <v>42</v>
      </c>
      <c r="E12" s="2" t="s">
        <v>77</v>
      </c>
      <c r="F12" s="2" t="s">
        <v>3</v>
      </c>
      <c r="G12" s="2" t="s">
        <v>43</v>
      </c>
      <c r="H12" s="2" t="s">
        <v>3</v>
      </c>
      <c r="I12" s="2" t="s">
        <v>44</v>
      </c>
      <c r="J12" s="2"/>
      <c r="K12" s="2"/>
      <c r="L12" s="184"/>
      <c r="N12" s="319"/>
      <c r="O12" s="14"/>
      <c r="P12" s="319"/>
    </row>
    <row r="13" spans="2:16" ht="17.25" customHeight="1" x14ac:dyDescent="0.25">
      <c r="B13" s="189" t="s">
        <v>46</v>
      </c>
      <c r="C13" s="39" t="s">
        <v>47</v>
      </c>
      <c r="D13" s="39" t="s">
        <v>48</v>
      </c>
      <c r="E13" s="270" t="s">
        <v>187</v>
      </c>
      <c r="F13" s="39" t="s">
        <v>49</v>
      </c>
      <c r="G13" s="39" t="s">
        <v>50</v>
      </c>
      <c r="H13" s="39" t="s">
        <v>49</v>
      </c>
      <c r="I13" s="39" t="s">
        <v>51</v>
      </c>
      <c r="J13" s="39"/>
      <c r="K13" s="39"/>
      <c r="L13" s="190"/>
      <c r="N13" s="319"/>
      <c r="O13" s="14"/>
      <c r="P13" s="319"/>
    </row>
    <row r="14" spans="2:16" x14ac:dyDescent="0.25">
      <c r="B14" s="187"/>
      <c r="C14" s="38"/>
      <c r="D14" s="38"/>
      <c r="E14" s="38"/>
      <c r="F14" s="40" t="s">
        <v>32</v>
      </c>
      <c r="G14" s="40" t="s">
        <v>52</v>
      </c>
      <c r="H14" s="40" t="s">
        <v>31</v>
      </c>
      <c r="I14" s="38"/>
      <c r="J14" s="38"/>
      <c r="K14" s="38"/>
      <c r="L14" s="188"/>
      <c r="N14" s="319"/>
      <c r="O14" s="319"/>
      <c r="P14" s="319"/>
    </row>
    <row r="15" spans="2:16" ht="15" customHeight="1" x14ac:dyDescent="0.25">
      <c r="B15" s="187"/>
      <c r="C15" s="38"/>
      <c r="D15" s="38"/>
      <c r="E15" s="38"/>
      <c r="F15" s="40" t="s">
        <v>77</v>
      </c>
      <c r="G15" s="40" t="s">
        <v>53</v>
      </c>
      <c r="H15" s="40" t="s">
        <v>77</v>
      </c>
      <c r="I15" s="38"/>
      <c r="J15" s="40"/>
      <c r="K15" s="40"/>
      <c r="L15" s="188"/>
      <c r="N15" s="319"/>
      <c r="O15" s="319"/>
      <c r="P15" s="319"/>
    </row>
    <row r="16" spans="2:16" ht="17.25" x14ac:dyDescent="0.25">
      <c r="B16" s="191"/>
      <c r="C16" s="41"/>
      <c r="D16" s="41"/>
      <c r="E16" s="41"/>
      <c r="F16" s="42" t="s">
        <v>78</v>
      </c>
      <c r="G16" s="42" t="s">
        <v>56</v>
      </c>
      <c r="H16" s="42" t="s">
        <v>78</v>
      </c>
      <c r="I16" s="42" t="s">
        <v>57</v>
      </c>
      <c r="J16" s="42"/>
      <c r="K16" s="42"/>
      <c r="L16" s="190"/>
      <c r="N16" s="319"/>
      <c r="O16" s="319"/>
      <c r="P16" s="319"/>
    </row>
    <row r="17" spans="2:16" ht="9.75" customHeight="1" x14ac:dyDescent="0.25">
      <c r="B17" s="185"/>
      <c r="C17" s="36"/>
      <c r="D17" s="36"/>
      <c r="E17" s="36"/>
      <c r="F17" s="36"/>
      <c r="G17" s="36"/>
      <c r="H17" s="36"/>
      <c r="I17" s="36"/>
      <c r="J17" s="36"/>
      <c r="K17" s="36"/>
      <c r="L17" s="186"/>
    </row>
    <row r="18" spans="2:16" ht="32.25" customHeight="1" x14ac:dyDescent="0.25">
      <c r="B18" s="192">
        <v>1</v>
      </c>
      <c r="C18" s="318" t="s">
        <v>79</v>
      </c>
      <c r="D18" s="318"/>
      <c r="E18" s="33">
        <v>6090420</v>
      </c>
      <c r="F18" s="38"/>
      <c r="G18" s="38"/>
      <c r="H18" s="38"/>
      <c r="I18" s="38"/>
      <c r="J18" s="38"/>
      <c r="K18" s="38"/>
      <c r="L18" s="188"/>
      <c r="N18" s="14"/>
      <c r="O18" s="31"/>
      <c r="P18" s="14"/>
    </row>
    <row r="19" spans="2:16" ht="6.75" customHeight="1" x14ac:dyDescent="0.25">
      <c r="B19" s="147"/>
      <c r="C19" s="38"/>
      <c r="D19" s="38"/>
      <c r="E19" s="38"/>
      <c r="F19" s="38"/>
      <c r="G19" s="38"/>
      <c r="H19" s="38"/>
      <c r="I19" s="38"/>
      <c r="J19" s="38"/>
      <c r="K19" s="38"/>
      <c r="L19" s="188"/>
      <c r="N19" s="31"/>
      <c r="O19" s="14"/>
      <c r="P19" s="14"/>
    </row>
    <row r="20" spans="2:16" x14ac:dyDescent="0.25">
      <c r="B20" s="147" t="s">
        <v>62</v>
      </c>
      <c r="C20" s="24" t="s">
        <v>72</v>
      </c>
      <c r="D20" s="228">
        <v>0</v>
      </c>
      <c r="E20" s="44"/>
      <c r="F20" s="230">
        <v>6172679.3899999997</v>
      </c>
      <c r="G20" s="44">
        <f t="shared" ref="G20:G28" si="0">IF(F20=0,0,ROUND($E$18*(F20/$F$30),0))</f>
        <v>6090420</v>
      </c>
      <c r="H20" s="230">
        <v>6391123.5</v>
      </c>
      <c r="I20" s="45">
        <f>ROUND(+H20-G20,0)</f>
        <v>300704</v>
      </c>
      <c r="J20" s="46"/>
      <c r="K20" s="45"/>
      <c r="L20" s="193"/>
      <c r="N20" s="32"/>
      <c r="O20" s="14"/>
      <c r="P20" s="32"/>
    </row>
    <row r="21" spans="2:16" x14ac:dyDescent="0.25">
      <c r="B21" s="147" t="s">
        <v>63</v>
      </c>
      <c r="C21" s="24" t="s">
        <v>73</v>
      </c>
      <c r="D21" s="228">
        <v>0</v>
      </c>
      <c r="E21" s="44"/>
      <c r="F21" s="230">
        <v>0</v>
      </c>
      <c r="G21" s="44">
        <f t="shared" si="0"/>
        <v>0</v>
      </c>
      <c r="H21" s="230">
        <v>0</v>
      </c>
      <c r="I21" s="45">
        <f t="shared" ref="I21:I28" si="1">ROUND(+H21-G21,0)</f>
        <v>0</v>
      </c>
      <c r="J21" s="46"/>
      <c r="K21" s="45"/>
      <c r="L21" s="193"/>
      <c r="N21" s="32"/>
      <c r="O21" s="14"/>
      <c r="P21" s="32"/>
    </row>
    <row r="22" spans="2:16" x14ac:dyDescent="0.25">
      <c r="B22" s="147" t="s">
        <v>64</v>
      </c>
      <c r="C22" s="24" t="s">
        <v>74</v>
      </c>
      <c r="D22" s="228">
        <v>0</v>
      </c>
      <c r="E22" s="44"/>
      <c r="F22" s="230">
        <v>0</v>
      </c>
      <c r="G22" s="44">
        <f t="shared" si="0"/>
        <v>0</v>
      </c>
      <c r="H22" s="230">
        <v>0</v>
      </c>
      <c r="I22" s="45">
        <f t="shared" si="1"/>
        <v>0</v>
      </c>
      <c r="J22" s="46"/>
      <c r="K22" s="45"/>
      <c r="L22" s="193"/>
      <c r="N22" s="32"/>
      <c r="O22" s="14"/>
      <c r="P22" s="32"/>
    </row>
    <row r="23" spans="2:16" x14ac:dyDescent="0.25">
      <c r="B23" s="147" t="s">
        <v>65</v>
      </c>
      <c r="C23" s="24" t="s">
        <v>75</v>
      </c>
      <c r="D23" s="228">
        <v>0</v>
      </c>
      <c r="E23" s="44"/>
      <c r="F23" s="230">
        <v>0</v>
      </c>
      <c r="G23" s="44">
        <f t="shared" si="0"/>
        <v>0</v>
      </c>
      <c r="H23" s="230">
        <v>0</v>
      </c>
      <c r="I23" s="45">
        <f t="shared" si="1"/>
        <v>0</v>
      </c>
      <c r="J23" s="46"/>
      <c r="K23" s="45"/>
      <c r="L23" s="193"/>
      <c r="N23" s="32"/>
      <c r="O23" s="14"/>
      <c r="P23" s="32"/>
    </row>
    <row r="24" spans="2:16" x14ac:dyDescent="0.25">
      <c r="B24" s="147" t="s">
        <v>80</v>
      </c>
      <c r="C24" s="24" t="s">
        <v>176</v>
      </c>
      <c r="D24" s="228">
        <v>0</v>
      </c>
      <c r="E24" s="44"/>
      <c r="F24" s="230">
        <v>0</v>
      </c>
      <c r="G24" s="44">
        <f t="shared" si="0"/>
        <v>0</v>
      </c>
      <c r="H24" s="230">
        <v>0</v>
      </c>
      <c r="I24" s="45">
        <f t="shared" si="1"/>
        <v>0</v>
      </c>
      <c r="J24" s="46"/>
      <c r="K24" s="45"/>
      <c r="L24" s="193"/>
      <c r="N24" s="32"/>
      <c r="P24" s="32"/>
    </row>
    <row r="25" spans="2:16" x14ac:dyDescent="0.25">
      <c r="B25" s="147" t="s">
        <v>81</v>
      </c>
      <c r="C25" s="24" t="s">
        <v>177</v>
      </c>
      <c r="D25" s="228">
        <v>0</v>
      </c>
      <c r="E25" s="38"/>
      <c r="F25" s="230">
        <v>0</v>
      </c>
      <c r="G25" s="44">
        <f t="shared" si="0"/>
        <v>0</v>
      </c>
      <c r="H25" s="230">
        <v>0</v>
      </c>
      <c r="I25" s="45">
        <f t="shared" si="1"/>
        <v>0</v>
      </c>
      <c r="J25" s="46"/>
      <c r="K25" s="45"/>
      <c r="L25" s="193"/>
      <c r="N25" s="32"/>
      <c r="P25" s="32"/>
    </row>
    <row r="26" spans="2:16" x14ac:dyDescent="0.25">
      <c r="B26" s="147" t="s">
        <v>82</v>
      </c>
      <c r="C26" s="24" t="s">
        <v>178</v>
      </c>
      <c r="D26" s="228">
        <v>0</v>
      </c>
      <c r="E26" s="38"/>
      <c r="F26" s="230">
        <v>0</v>
      </c>
      <c r="G26" s="44">
        <f t="shared" si="0"/>
        <v>0</v>
      </c>
      <c r="H26" s="230">
        <v>0</v>
      </c>
      <c r="I26" s="45">
        <f t="shared" si="1"/>
        <v>0</v>
      </c>
      <c r="J26" s="46"/>
      <c r="K26" s="45"/>
      <c r="L26" s="193"/>
      <c r="N26" s="32"/>
      <c r="P26" s="32"/>
    </row>
    <row r="27" spans="2:16" x14ac:dyDescent="0.25">
      <c r="B27" s="261" t="s">
        <v>83</v>
      </c>
      <c r="C27" s="24" t="s">
        <v>179</v>
      </c>
      <c r="D27" s="228">
        <v>0</v>
      </c>
      <c r="E27" s="38"/>
      <c r="F27" s="230">
        <v>0</v>
      </c>
      <c r="G27" s="44">
        <f t="shared" si="0"/>
        <v>0</v>
      </c>
      <c r="H27" s="230">
        <v>0</v>
      </c>
      <c r="I27" s="45">
        <f t="shared" si="1"/>
        <v>0</v>
      </c>
      <c r="J27" s="46"/>
      <c r="K27" s="45"/>
      <c r="L27" s="193"/>
      <c r="N27" s="32"/>
      <c r="P27" s="32"/>
    </row>
    <row r="28" spans="2:16" x14ac:dyDescent="0.25">
      <c r="B28" s="261" t="s">
        <v>84</v>
      </c>
      <c r="C28" s="43"/>
      <c r="D28" s="228">
        <v>0</v>
      </c>
      <c r="E28" s="38"/>
      <c r="F28" s="230">
        <v>0</v>
      </c>
      <c r="G28" s="44">
        <f t="shared" si="0"/>
        <v>0</v>
      </c>
      <c r="H28" s="230">
        <v>0</v>
      </c>
      <c r="I28" s="45">
        <f t="shared" si="1"/>
        <v>0</v>
      </c>
      <c r="J28" s="46"/>
      <c r="K28" s="45"/>
      <c r="L28" s="193"/>
      <c r="N28" s="32"/>
      <c r="P28" s="32"/>
    </row>
    <row r="29" spans="2:16" x14ac:dyDescent="0.25">
      <c r="B29" s="189"/>
      <c r="C29" s="41"/>
      <c r="D29" s="41"/>
      <c r="E29" s="41"/>
      <c r="F29" s="41"/>
      <c r="G29" s="41"/>
      <c r="H29" s="41"/>
      <c r="I29" s="41"/>
      <c r="J29" s="41"/>
      <c r="K29" s="41"/>
      <c r="L29" s="194"/>
    </row>
    <row r="30" spans="2:16" x14ac:dyDescent="0.25">
      <c r="B30" s="147">
        <v>3</v>
      </c>
      <c r="C30" s="38" t="s">
        <v>66</v>
      </c>
      <c r="D30" s="38"/>
      <c r="E30" s="195"/>
      <c r="F30" s="195">
        <f>SUM(F20:F29)</f>
        <v>6172679.3899999997</v>
      </c>
      <c r="G30" s="195">
        <f>SUM(G20:G29)</f>
        <v>6090420</v>
      </c>
      <c r="H30" s="195">
        <f>SUM(H20:H29)</f>
        <v>6391123.5</v>
      </c>
      <c r="I30" s="195"/>
      <c r="J30" s="38"/>
      <c r="K30" s="38"/>
      <c r="L30" s="188"/>
    </row>
    <row r="31" spans="2:16" x14ac:dyDescent="0.25">
      <c r="B31" s="147">
        <v>4</v>
      </c>
      <c r="C31" s="38" t="s">
        <v>67</v>
      </c>
      <c r="D31" s="38"/>
      <c r="E31" s="38"/>
      <c r="F31" s="38"/>
      <c r="G31" s="38"/>
      <c r="H31" s="38"/>
      <c r="I31" s="195">
        <f>SUM(I20:I29)</f>
        <v>300704</v>
      </c>
      <c r="J31" s="38"/>
      <c r="K31" s="195"/>
      <c r="L31" s="196"/>
      <c r="N31" s="47"/>
      <c r="P31" s="47"/>
    </row>
    <row r="32" spans="2:16" ht="15.75" customHeight="1" x14ac:dyDescent="0.25">
      <c r="B32" s="197" t="s">
        <v>69</v>
      </c>
      <c r="C32" s="38" t="s">
        <v>86</v>
      </c>
      <c r="D32" s="38"/>
      <c r="E32" s="38"/>
      <c r="F32" s="38"/>
      <c r="G32" s="38"/>
      <c r="H32" s="38"/>
      <c r="I32" s="38"/>
      <c r="J32" s="38"/>
      <c r="K32" s="38"/>
      <c r="L32" s="188"/>
    </row>
    <row r="33" spans="2:12" ht="15.75" customHeight="1" x14ac:dyDescent="0.25">
      <c r="B33" s="197"/>
      <c r="C33" s="272" t="s">
        <v>184</v>
      </c>
      <c r="D33" s="38"/>
      <c r="E33" s="38"/>
      <c r="F33" s="38"/>
      <c r="G33" s="38"/>
      <c r="H33" s="38"/>
      <c r="I33" s="38"/>
      <c r="J33" s="38"/>
      <c r="K33" s="38"/>
      <c r="L33" s="188"/>
    </row>
    <row r="34" spans="2:12" ht="15.75" customHeight="1" thickBot="1" x14ac:dyDescent="0.3">
      <c r="B34" s="198" t="s">
        <v>70</v>
      </c>
      <c r="C34" s="199" t="s">
        <v>71</v>
      </c>
      <c r="D34" s="199"/>
      <c r="E34" s="199"/>
      <c r="F34" s="199"/>
      <c r="G34" s="199"/>
      <c r="H34" s="199"/>
      <c r="I34" s="199"/>
      <c r="J34" s="199"/>
      <c r="K34" s="199"/>
      <c r="L34" s="200"/>
    </row>
    <row r="35" spans="2:12" ht="15.75" customHeight="1" thickBot="1" x14ac:dyDescent="0.3"/>
    <row r="36" spans="2:12" ht="15.75" customHeight="1" x14ac:dyDescent="0.3">
      <c r="B36" s="201" t="s">
        <v>154</v>
      </c>
      <c r="C36" s="202"/>
      <c r="D36" s="202"/>
      <c r="E36" s="202"/>
      <c r="F36" s="248">
        <f>VLOOKUP(D38,'List of ROE by TO'!$B$8:$E$29,4,FALSE)</f>
        <v>0.1082</v>
      </c>
      <c r="G36" s="202"/>
      <c r="H36" s="202"/>
      <c r="I36" s="202"/>
      <c r="J36" s="202"/>
      <c r="K36" s="202"/>
      <c r="L36" s="203"/>
    </row>
    <row r="37" spans="2:12" ht="15.75" customHeight="1" x14ac:dyDescent="0.25">
      <c r="B37" s="204" t="s">
        <v>76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6"/>
    </row>
    <row r="38" spans="2:12" ht="15.75" customHeight="1" x14ac:dyDescent="0.3">
      <c r="B38" s="204"/>
      <c r="C38" s="207" t="s">
        <v>18</v>
      </c>
      <c r="D38" s="219" t="str">
        <f>D7</f>
        <v>CMMPA</v>
      </c>
      <c r="E38" s="205"/>
      <c r="F38" s="205"/>
      <c r="G38" s="205"/>
      <c r="H38" s="205"/>
      <c r="I38" s="205"/>
      <c r="J38" s="205"/>
      <c r="K38" s="205"/>
      <c r="L38" s="206"/>
    </row>
    <row r="39" spans="2:12" ht="15.75" customHeight="1" x14ac:dyDescent="0.25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6"/>
    </row>
    <row r="40" spans="2:12" ht="15.75" customHeight="1" x14ac:dyDescent="0.25">
      <c r="B40" s="147" t="s">
        <v>20</v>
      </c>
      <c r="C40" s="2" t="s">
        <v>21</v>
      </c>
      <c r="D40" s="2" t="s">
        <v>22</v>
      </c>
      <c r="E40" s="2" t="s">
        <v>23</v>
      </c>
      <c r="F40" s="2" t="s">
        <v>24</v>
      </c>
      <c r="G40" s="2" t="s">
        <v>25</v>
      </c>
      <c r="H40" s="2" t="s">
        <v>26</v>
      </c>
      <c r="I40" s="2" t="s">
        <v>27</v>
      </c>
      <c r="J40" s="2" t="s">
        <v>28</v>
      </c>
      <c r="K40" s="2" t="s">
        <v>29</v>
      </c>
      <c r="L40" s="184" t="s">
        <v>30</v>
      </c>
    </row>
    <row r="41" spans="2:12" ht="15.75" customHeight="1" x14ac:dyDescent="0.25">
      <c r="B41" s="185"/>
      <c r="C41" s="36"/>
      <c r="D41" s="36"/>
      <c r="E41" s="36"/>
      <c r="F41" s="36"/>
      <c r="G41" s="37" t="s">
        <v>31</v>
      </c>
      <c r="H41" s="36"/>
      <c r="I41" s="36"/>
      <c r="J41" s="36"/>
      <c r="K41" s="36"/>
      <c r="L41" s="186"/>
    </row>
    <row r="42" spans="2:12" ht="15.75" customHeight="1" x14ac:dyDescent="0.25">
      <c r="B42" s="187"/>
      <c r="C42" s="38"/>
      <c r="D42" s="38"/>
      <c r="E42" s="38"/>
      <c r="F42" s="2" t="s">
        <v>32</v>
      </c>
      <c r="G42" s="2" t="s">
        <v>77</v>
      </c>
      <c r="H42" s="2" t="s">
        <v>31</v>
      </c>
      <c r="I42" s="2" t="s">
        <v>34</v>
      </c>
      <c r="J42" s="2"/>
      <c r="K42" s="2"/>
      <c r="L42" s="188"/>
    </row>
    <row r="43" spans="2:12" ht="15.75" customHeight="1" x14ac:dyDescent="0.25">
      <c r="B43" s="187"/>
      <c r="C43" s="38"/>
      <c r="D43" s="2" t="s">
        <v>36</v>
      </c>
      <c r="E43" s="2" t="s">
        <v>31</v>
      </c>
      <c r="F43" s="2" t="s">
        <v>37</v>
      </c>
      <c r="G43" s="2" t="s">
        <v>38</v>
      </c>
      <c r="H43" s="2" t="s">
        <v>37</v>
      </c>
      <c r="I43" s="2" t="s">
        <v>39</v>
      </c>
      <c r="J43" s="2"/>
      <c r="K43" s="2"/>
      <c r="L43" s="184"/>
    </row>
    <row r="44" spans="2:12" x14ac:dyDescent="0.25">
      <c r="B44" s="147" t="s">
        <v>41</v>
      </c>
      <c r="C44" s="2" t="s">
        <v>42</v>
      </c>
      <c r="D44" s="2" t="s">
        <v>42</v>
      </c>
      <c r="E44" s="2" t="s">
        <v>77</v>
      </c>
      <c r="F44" s="2" t="s">
        <v>3</v>
      </c>
      <c r="G44" s="2" t="s">
        <v>43</v>
      </c>
      <c r="H44" s="2" t="s">
        <v>3</v>
      </c>
      <c r="I44" s="2" t="s">
        <v>44</v>
      </c>
      <c r="J44" s="2"/>
      <c r="K44" s="2"/>
      <c r="L44" s="184"/>
    </row>
    <row r="45" spans="2:12" ht="17.25" x14ac:dyDescent="0.25">
      <c r="B45" s="189" t="s">
        <v>46</v>
      </c>
      <c r="C45" s="39" t="s">
        <v>47</v>
      </c>
      <c r="D45" s="39" t="s">
        <v>48</v>
      </c>
      <c r="E45" s="270" t="s">
        <v>185</v>
      </c>
      <c r="F45" s="39" t="s">
        <v>49</v>
      </c>
      <c r="G45" s="39" t="s">
        <v>50</v>
      </c>
      <c r="H45" s="39" t="s">
        <v>49</v>
      </c>
      <c r="I45" s="39" t="s">
        <v>51</v>
      </c>
      <c r="J45" s="39"/>
      <c r="K45" s="39"/>
      <c r="L45" s="190"/>
    </row>
    <row r="46" spans="2:12" x14ac:dyDescent="0.25">
      <c r="B46" s="187"/>
      <c r="C46" s="38"/>
      <c r="D46" s="38"/>
      <c r="E46" s="38"/>
      <c r="F46" s="40" t="s">
        <v>32</v>
      </c>
      <c r="G46" s="40" t="s">
        <v>52</v>
      </c>
      <c r="H46" s="40" t="s">
        <v>31</v>
      </c>
      <c r="I46" s="38"/>
      <c r="J46" s="38"/>
      <c r="K46" s="38"/>
      <c r="L46" s="188"/>
    </row>
    <row r="47" spans="2:12" x14ac:dyDescent="0.25">
      <c r="B47" s="187"/>
      <c r="C47" s="38"/>
      <c r="D47" s="38"/>
      <c r="E47" s="38"/>
      <c r="F47" s="40" t="s">
        <v>77</v>
      </c>
      <c r="G47" s="40" t="s">
        <v>53</v>
      </c>
      <c r="H47" s="40" t="s">
        <v>77</v>
      </c>
      <c r="I47" s="38"/>
      <c r="J47" s="40"/>
      <c r="K47" s="40"/>
      <c r="L47" s="188"/>
    </row>
    <row r="48" spans="2:12" ht="17.25" x14ac:dyDescent="0.25">
      <c r="B48" s="191"/>
      <c r="C48" s="41"/>
      <c r="D48" s="41"/>
      <c r="E48" s="41"/>
      <c r="F48" s="42" t="s">
        <v>78</v>
      </c>
      <c r="G48" s="42" t="s">
        <v>56</v>
      </c>
      <c r="H48" s="42" t="s">
        <v>78</v>
      </c>
      <c r="I48" s="42" t="s">
        <v>57</v>
      </c>
      <c r="J48" s="42"/>
      <c r="K48" s="42"/>
      <c r="L48" s="190"/>
    </row>
    <row r="49" spans="2:12" x14ac:dyDescent="0.25">
      <c r="B49" s="185"/>
      <c r="C49" s="36"/>
      <c r="D49" s="36"/>
      <c r="E49" s="36"/>
      <c r="F49" s="36"/>
      <c r="G49" s="36"/>
      <c r="H49" s="36"/>
      <c r="I49" s="36"/>
      <c r="J49" s="36"/>
      <c r="K49" s="36"/>
      <c r="L49" s="186"/>
    </row>
    <row r="50" spans="2:12" x14ac:dyDescent="0.25">
      <c r="B50" s="192">
        <v>1</v>
      </c>
      <c r="C50" s="318" t="s">
        <v>79</v>
      </c>
      <c r="D50" s="318"/>
      <c r="E50" s="33">
        <f>$E$18</f>
        <v>6090420</v>
      </c>
      <c r="F50" s="38"/>
      <c r="G50" s="38"/>
      <c r="H50" s="38"/>
      <c r="I50" s="38"/>
      <c r="J50" s="38"/>
      <c r="K50" s="38"/>
      <c r="L50" s="188"/>
    </row>
    <row r="51" spans="2:12" x14ac:dyDescent="0.25">
      <c r="B51" s="147"/>
      <c r="C51" s="38"/>
      <c r="D51" s="38"/>
      <c r="E51" s="38"/>
      <c r="F51" s="38"/>
      <c r="G51" s="38"/>
      <c r="H51" s="38"/>
      <c r="I51" s="38"/>
      <c r="J51" s="38"/>
      <c r="K51" s="38"/>
      <c r="L51" s="188"/>
    </row>
    <row r="52" spans="2:12" x14ac:dyDescent="0.25">
      <c r="B52" s="147" t="s">
        <v>62</v>
      </c>
      <c r="C52" s="24" t="str">
        <f t="shared" ref="C52:D60" si="2">C20</f>
        <v>project 1</v>
      </c>
      <c r="D52" s="231">
        <f t="shared" si="2"/>
        <v>0</v>
      </c>
      <c r="E52" s="44"/>
      <c r="F52" s="230">
        <f>+F20</f>
        <v>6172679.3899999997</v>
      </c>
      <c r="G52" s="44">
        <f t="shared" ref="G52:G60" si="3">IF(F52=0,0,ROUND($E$50*(F52/$F$62),0))</f>
        <v>6090420</v>
      </c>
      <c r="H52" s="230">
        <v>6168865</v>
      </c>
      <c r="I52" s="45">
        <f>ROUND(+H52-G52,0)</f>
        <v>78445</v>
      </c>
      <c r="J52" s="46"/>
      <c r="K52" s="45"/>
      <c r="L52" s="193"/>
    </row>
    <row r="53" spans="2:12" x14ac:dyDescent="0.25">
      <c r="B53" s="147" t="s">
        <v>63</v>
      </c>
      <c r="C53" s="24" t="str">
        <f t="shared" si="2"/>
        <v>project 2</v>
      </c>
      <c r="D53" s="231">
        <f t="shared" si="2"/>
        <v>0</v>
      </c>
      <c r="E53" s="44"/>
      <c r="F53" s="230">
        <v>0</v>
      </c>
      <c r="G53" s="44">
        <f t="shared" si="3"/>
        <v>0</v>
      </c>
      <c r="H53" s="230">
        <v>0</v>
      </c>
      <c r="I53" s="45">
        <f t="shared" ref="I53:I60" si="4">ROUND(+H53-G53,0)</f>
        <v>0</v>
      </c>
      <c r="J53" s="46"/>
      <c r="K53" s="45"/>
      <c r="L53" s="193"/>
    </row>
    <row r="54" spans="2:12" x14ac:dyDescent="0.25">
      <c r="B54" s="147" t="s">
        <v>64</v>
      </c>
      <c r="C54" s="24" t="str">
        <f t="shared" si="2"/>
        <v>project 3</v>
      </c>
      <c r="D54" s="231">
        <f t="shared" si="2"/>
        <v>0</v>
      </c>
      <c r="E54" s="44"/>
      <c r="F54" s="230">
        <v>0</v>
      </c>
      <c r="G54" s="44">
        <f t="shared" si="3"/>
        <v>0</v>
      </c>
      <c r="H54" s="230">
        <v>0</v>
      </c>
      <c r="I54" s="45">
        <f t="shared" si="4"/>
        <v>0</v>
      </c>
      <c r="J54" s="46"/>
      <c r="K54" s="45"/>
      <c r="L54" s="193"/>
    </row>
    <row r="55" spans="2:12" x14ac:dyDescent="0.25">
      <c r="B55" s="147" t="s">
        <v>65</v>
      </c>
      <c r="C55" s="24" t="str">
        <f>C23</f>
        <v>project 4</v>
      </c>
      <c r="D55" s="231">
        <f t="shared" si="2"/>
        <v>0</v>
      </c>
      <c r="E55" s="44"/>
      <c r="F55" s="230">
        <v>0</v>
      </c>
      <c r="G55" s="44">
        <f t="shared" si="3"/>
        <v>0</v>
      </c>
      <c r="H55" s="230">
        <v>0</v>
      </c>
      <c r="I55" s="45">
        <f t="shared" si="4"/>
        <v>0</v>
      </c>
      <c r="J55" s="46"/>
      <c r="K55" s="45"/>
      <c r="L55" s="193"/>
    </row>
    <row r="56" spans="2:12" x14ac:dyDescent="0.25">
      <c r="B56" s="147" t="s">
        <v>80</v>
      </c>
      <c r="C56" s="24" t="str">
        <f>C24</f>
        <v>project 5</v>
      </c>
      <c r="D56" s="231">
        <f t="shared" si="2"/>
        <v>0</v>
      </c>
      <c r="E56" s="44"/>
      <c r="F56" s="230">
        <v>0</v>
      </c>
      <c r="G56" s="44">
        <f t="shared" si="3"/>
        <v>0</v>
      </c>
      <c r="H56" s="230">
        <v>0</v>
      </c>
      <c r="I56" s="45">
        <f t="shared" si="4"/>
        <v>0</v>
      </c>
      <c r="J56" s="46"/>
      <c r="K56" s="45"/>
      <c r="L56" s="193"/>
    </row>
    <row r="57" spans="2:12" x14ac:dyDescent="0.25">
      <c r="B57" s="147" t="s">
        <v>81</v>
      </c>
      <c r="C57" s="24" t="str">
        <f>C25</f>
        <v>project 6</v>
      </c>
      <c r="D57" s="231">
        <f t="shared" si="2"/>
        <v>0</v>
      </c>
      <c r="E57" s="38"/>
      <c r="F57" s="230">
        <v>0</v>
      </c>
      <c r="G57" s="44">
        <f t="shared" si="3"/>
        <v>0</v>
      </c>
      <c r="H57" s="230">
        <v>0</v>
      </c>
      <c r="I57" s="45">
        <f t="shared" si="4"/>
        <v>0</v>
      </c>
      <c r="J57" s="46"/>
      <c r="K57" s="45"/>
      <c r="L57" s="193"/>
    </row>
    <row r="58" spans="2:12" x14ac:dyDescent="0.25">
      <c r="B58" s="147" t="s">
        <v>82</v>
      </c>
      <c r="C58" s="24" t="str">
        <f>C26</f>
        <v>project 7</v>
      </c>
      <c r="D58" s="231">
        <f t="shared" si="2"/>
        <v>0</v>
      </c>
      <c r="E58" s="38"/>
      <c r="F58" s="230">
        <v>0</v>
      </c>
      <c r="G58" s="44">
        <f t="shared" si="3"/>
        <v>0</v>
      </c>
      <c r="H58" s="230">
        <v>0</v>
      </c>
      <c r="I58" s="45">
        <f t="shared" si="4"/>
        <v>0</v>
      </c>
      <c r="J58" s="46"/>
      <c r="K58" s="45"/>
      <c r="L58" s="193"/>
    </row>
    <row r="59" spans="2:12" x14ac:dyDescent="0.25">
      <c r="B59" s="261" t="s">
        <v>83</v>
      </c>
      <c r="C59" s="24" t="str">
        <f>C27</f>
        <v>project 8</v>
      </c>
      <c r="D59" s="231">
        <f t="shared" si="2"/>
        <v>0</v>
      </c>
      <c r="E59" s="38"/>
      <c r="F59" s="230">
        <v>0</v>
      </c>
      <c r="G59" s="44">
        <f t="shared" si="3"/>
        <v>0</v>
      </c>
      <c r="H59" s="230">
        <v>0</v>
      </c>
      <c r="I59" s="45">
        <f t="shared" si="4"/>
        <v>0</v>
      </c>
      <c r="J59" s="46"/>
      <c r="K59" s="45"/>
      <c r="L59" s="193"/>
    </row>
    <row r="60" spans="2:12" x14ac:dyDescent="0.25">
      <c r="B60" s="261" t="s">
        <v>84</v>
      </c>
      <c r="C60" s="43"/>
      <c r="D60" s="231">
        <f t="shared" si="2"/>
        <v>0</v>
      </c>
      <c r="E60" s="38"/>
      <c r="F60" s="230">
        <v>0</v>
      </c>
      <c r="G60" s="44">
        <f t="shared" si="3"/>
        <v>0</v>
      </c>
      <c r="H60" s="230">
        <v>0</v>
      </c>
      <c r="I60" s="45">
        <f t="shared" si="4"/>
        <v>0</v>
      </c>
      <c r="J60" s="46"/>
      <c r="K60" s="45"/>
      <c r="L60" s="193"/>
    </row>
    <row r="61" spans="2:12" x14ac:dyDescent="0.25">
      <c r="B61" s="189"/>
      <c r="C61" s="41"/>
      <c r="D61" s="41"/>
      <c r="E61" s="41"/>
      <c r="F61" s="41"/>
      <c r="G61" s="41"/>
      <c r="H61" s="41"/>
      <c r="I61" s="41"/>
      <c r="J61" s="41"/>
      <c r="K61" s="41"/>
      <c r="L61" s="194"/>
    </row>
    <row r="62" spans="2:12" x14ac:dyDescent="0.25">
      <c r="B62" s="147">
        <v>3</v>
      </c>
      <c r="C62" s="38" t="s">
        <v>66</v>
      </c>
      <c r="D62" s="38"/>
      <c r="E62" s="195"/>
      <c r="F62" s="195">
        <f>SUM(F52:F61)</f>
        <v>6172679.3899999997</v>
      </c>
      <c r="G62" s="195">
        <f>SUM(G52:G61)</f>
        <v>6090420</v>
      </c>
      <c r="H62" s="195">
        <f>SUM(H52:H61)</f>
        <v>6168865</v>
      </c>
      <c r="I62" s="195"/>
      <c r="J62" s="38"/>
      <c r="K62" s="38"/>
      <c r="L62" s="188"/>
    </row>
    <row r="63" spans="2:12" ht="15.75" thickBot="1" x14ac:dyDescent="0.3">
      <c r="B63" s="208">
        <v>4</v>
      </c>
      <c r="C63" s="199" t="s">
        <v>67</v>
      </c>
      <c r="D63" s="199"/>
      <c r="E63" s="199"/>
      <c r="F63" s="199"/>
      <c r="G63" s="199"/>
      <c r="H63" s="199"/>
      <c r="I63" s="209">
        <f>SUM(I52:I61)</f>
        <v>78445</v>
      </c>
      <c r="J63" s="199"/>
      <c r="K63" s="209"/>
      <c r="L63" s="210"/>
    </row>
    <row r="64" spans="2:12" x14ac:dyDescent="0.25">
      <c r="B64" s="35"/>
    </row>
    <row r="65" spans="2:12" ht="15.75" thickBot="1" x14ac:dyDescent="0.3"/>
    <row r="66" spans="2:12" ht="18.75" x14ac:dyDescent="0.3">
      <c r="B66" s="211" t="s">
        <v>116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3"/>
    </row>
    <row r="67" spans="2:12" x14ac:dyDescent="0.25">
      <c r="B67" s="214" t="s">
        <v>76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6"/>
    </row>
    <row r="68" spans="2:12" x14ac:dyDescent="0.25">
      <c r="B68" s="214"/>
      <c r="C68" s="215"/>
      <c r="D68" s="215"/>
      <c r="E68" s="215"/>
      <c r="F68" s="215"/>
      <c r="G68" s="215"/>
      <c r="H68" s="215"/>
      <c r="I68" s="215"/>
      <c r="J68" s="215"/>
      <c r="K68" s="215"/>
      <c r="L68" s="216"/>
    </row>
    <row r="69" spans="2:12" ht="18.75" x14ac:dyDescent="0.3">
      <c r="B69" s="214"/>
      <c r="C69" s="217" t="s">
        <v>18</v>
      </c>
      <c r="D69" s="220" t="str">
        <f>D7</f>
        <v>CMMPA</v>
      </c>
      <c r="E69" s="215"/>
      <c r="F69" s="215" t="str">
        <f>VLOOKUP(D69,'List of ROE by TO'!B8:C29,2,FALSE)</f>
        <v>Aggregate</v>
      </c>
      <c r="G69" s="215"/>
      <c r="H69" s="215"/>
      <c r="I69" s="215"/>
      <c r="J69" s="215"/>
      <c r="K69" s="215"/>
      <c r="L69" s="216"/>
    </row>
    <row r="70" spans="2:12" x14ac:dyDescent="0.25">
      <c r="B70" s="214"/>
      <c r="C70" s="215"/>
      <c r="D70" s="215"/>
      <c r="E70" s="215"/>
      <c r="F70" s="215"/>
      <c r="G70" s="215"/>
      <c r="H70" s="215"/>
      <c r="I70" s="215"/>
      <c r="J70" s="215"/>
      <c r="K70" s="215"/>
      <c r="L70" s="216"/>
    </row>
    <row r="71" spans="2:12" x14ac:dyDescent="0.25">
      <c r="B71" s="147" t="s">
        <v>20</v>
      </c>
      <c r="C71" s="2" t="s">
        <v>21</v>
      </c>
      <c r="D71" s="2" t="s">
        <v>22</v>
      </c>
      <c r="E71" s="2" t="s">
        <v>23</v>
      </c>
      <c r="F71" s="2" t="s">
        <v>24</v>
      </c>
      <c r="G71" s="2" t="s">
        <v>25</v>
      </c>
      <c r="H71" s="2" t="s">
        <v>26</v>
      </c>
      <c r="I71" s="2" t="s">
        <v>27</v>
      </c>
      <c r="J71" s="2" t="s">
        <v>28</v>
      </c>
      <c r="K71" s="2" t="s">
        <v>29</v>
      </c>
      <c r="L71" s="184" t="s">
        <v>30</v>
      </c>
    </row>
    <row r="72" spans="2:12" x14ac:dyDescent="0.25">
      <c r="B72" s="185"/>
      <c r="C72" s="36"/>
      <c r="D72" s="36"/>
      <c r="E72" s="36"/>
      <c r="F72" s="36"/>
      <c r="G72" s="37" t="s">
        <v>31</v>
      </c>
      <c r="H72" s="36"/>
      <c r="I72" s="36"/>
      <c r="J72" s="36"/>
      <c r="K72" s="36"/>
      <c r="L72" s="186"/>
    </row>
    <row r="73" spans="2:12" x14ac:dyDescent="0.25">
      <c r="B73" s="187"/>
      <c r="C73" s="38"/>
      <c r="D73" s="38"/>
      <c r="E73" s="38"/>
      <c r="F73" s="2" t="s">
        <v>32</v>
      </c>
      <c r="G73" s="2" t="s">
        <v>77</v>
      </c>
      <c r="H73" s="2" t="s">
        <v>31</v>
      </c>
      <c r="I73" s="2" t="s">
        <v>34</v>
      </c>
      <c r="J73" s="2" t="s">
        <v>35</v>
      </c>
      <c r="K73" s="2" t="s">
        <v>34</v>
      </c>
      <c r="L73" s="188"/>
    </row>
    <row r="74" spans="2:12" x14ac:dyDescent="0.25">
      <c r="B74" s="187"/>
      <c r="C74" s="38"/>
      <c r="D74" s="2" t="s">
        <v>36</v>
      </c>
      <c r="E74" s="2" t="s">
        <v>31</v>
      </c>
      <c r="F74" s="2" t="s">
        <v>37</v>
      </c>
      <c r="G74" s="2" t="s">
        <v>38</v>
      </c>
      <c r="H74" s="2" t="s">
        <v>37</v>
      </c>
      <c r="I74" s="2" t="s">
        <v>39</v>
      </c>
      <c r="J74" s="2" t="s">
        <v>40</v>
      </c>
      <c r="K74" s="2" t="s">
        <v>39</v>
      </c>
      <c r="L74" s="184" t="s">
        <v>16</v>
      </c>
    </row>
    <row r="75" spans="2:12" x14ac:dyDescent="0.25">
      <c r="B75" s="147" t="s">
        <v>41</v>
      </c>
      <c r="C75" s="2" t="s">
        <v>42</v>
      </c>
      <c r="D75" s="2" t="s">
        <v>42</v>
      </c>
      <c r="E75" s="2" t="s">
        <v>77</v>
      </c>
      <c r="F75" s="2" t="s">
        <v>3</v>
      </c>
      <c r="G75" s="2" t="s">
        <v>43</v>
      </c>
      <c r="H75" s="2" t="s">
        <v>3</v>
      </c>
      <c r="I75" s="2" t="s">
        <v>44</v>
      </c>
      <c r="J75" s="2" t="s">
        <v>45</v>
      </c>
      <c r="K75" s="2" t="s">
        <v>40</v>
      </c>
      <c r="L75" s="184" t="s">
        <v>34</v>
      </c>
    </row>
    <row r="76" spans="2:12" ht="17.25" x14ac:dyDescent="0.25">
      <c r="B76" s="189" t="s">
        <v>46</v>
      </c>
      <c r="C76" s="39" t="s">
        <v>47</v>
      </c>
      <c r="D76" s="39" t="s">
        <v>48</v>
      </c>
      <c r="E76" s="270" t="s">
        <v>188</v>
      </c>
      <c r="F76" s="39" t="s">
        <v>49</v>
      </c>
      <c r="G76" s="39" t="s">
        <v>50</v>
      </c>
      <c r="H76" s="39" t="s">
        <v>49</v>
      </c>
      <c r="I76" s="39" t="s">
        <v>51</v>
      </c>
      <c r="J76" s="39" t="s">
        <v>51</v>
      </c>
      <c r="K76" s="39" t="s">
        <v>51</v>
      </c>
      <c r="L76" s="190" t="s">
        <v>39</v>
      </c>
    </row>
    <row r="77" spans="2:12" x14ac:dyDescent="0.25">
      <c r="B77" s="187"/>
      <c r="C77" s="38"/>
      <c r="D77" s="38"/>
      <c r="E77" s="38"/>
      <c r="F77" s="40" t="s">
        <v>32</v>
      </c>
      <c r="G77" s="40" t="s">
        <v>52</v>
      </c>
      <c r="H77" s="40" t="s">
        <v>31</v>
      </c>
      <c r="I77" s="38"/>
      <c r="J77" s="38"/>
      <c r="K77" s="38"/>
      <c r="L77" s="188"/>
    </row>
    <row r="78" spans="2:12" x14ac:dyDescent="0.25">
      <c r="B78" s="187"/>
      <c r="C78" s="38"/>
      <c r="D78" s="38"/>
      <c r="E78" s="38"/>
      <c r="F78" s="40" t="s">
        <v>77</v>
      </c>
      <c r="G78" s="40" t="s">
        <v>53</v>
      </c>
      <c r="H78" s="40" t="s">
        <v>77</v>
      </c>
      <c r="I78" s="38"/>
      <c r="J78" s="40"/>
      <c r="K78" s="40" t="s">
        <v>54</v>
      </c>
      <c r="L78" s="188"/>
    </row>
    <row r="79" spans="2:12" ht="17.25" x14ac:dyDescent="0.25">
      <c r="B79" s="191"/>
      <c r="C79" s="41"/>
      <c r="D79" s="41"/>
      <c r="E79" s="41"/>
      <c r="F79" s="42" t="s">
        <v>78</v>
      </c>
      <c r="G79" s="42" t="s">
        <v>56</v>
      </c>
      <c r="H79" s="42" t="s">
        <v>78</v>
      </c>
      <c r="I79" s="42" t="s">
        <v>57</v>
      </c>
      <c r="J79" s="262" t="s">
        <v>175</v>
      </c>
      <c r="K79" s="42" t="s">
        <v>59</v>
      </c>
      <c r="L79" s="190" t="s">
        <v>60</v>
      </c>
    </row>
    <row r="80" spans="2:12" x14ac:dyDescent="0.25">
      <c r="B80" s="185"/>
      <c r="C80" s="36"/>
      <c r="D80" s="36"/>
      <c r="E80" s="36"/>
      <c r="F80" s="36"/>
      <c r="G80" s="36"/>
      <c r="H80" s="36"/>
      <c r="I80" s="36"/>
      <c r="J80" s="36"/>
      <c r="K80" s="36"/>
      <c r="L80" s="186"/>
    </row>
    <row r="81" spans="2:12" x14ac:dyDescent="0.25">
      <c r="B81" s="192">
        <v>1</v>
      </c>
      <c r="C81" s="318" t="s">
        <v>79</v>
      </c>
      <c r="D81" s="318"/>
      <c r="E81" s="33">
        <f>$E$18</f>
        <v>6090420</v>
      </c>
      <c r="F81" s="38"/>
      <c r="G81" s="38"/>
      <c r="H81" s="38"/>
      <c r="I81" s="38"/>
      <c r="J81" s="38"/>
      <c r="K81" s="38"/>
      <c r="L81" s="188"/>
    </row>
    <row r="82" spans="2:12" x14ac:dyDescent="0.25">
      <c r="B82" s="147"/>
      <c r="C82" s="38"/>
      <c r="D82" s="38"/>
      <c r="E82" s="38"/>
      <c r="F82" s="38"/>
      <c r="G82" s="38"/>
      <c r="H82" s="38"/>
      <c r="I82" s="38"/>
      <c r="J82" s="38"/>
      <c r="K82" s="38"/>
      <c r="L82" s="188"/>
    </row>
    <row r="83" spans="2:12" x14ac:dyDescent="0.25">
      <c r="B83" s="147" t="s">
        <v>62</v>
      </c>
      <c r="C83" s="24" t="str">
        <f t="shared" ref="C83:D91" si="5">C20</f>
        <v>project 1</v>
      </c>
      <c r="D83" s="231">
        <f t="shared" si="5"/>
        <v>0</v>
      </c>
      <c r="E83" s="44"/>
      <c r="F83" s="28">
        <f>ROUND((F20*'2016 TU'!$F$29)+(F52*'2016 TU'!$F$33),0)</f>
        <v>6172679</v>
      </c>
      <c r="G83" s="44">
        <f t="shared" ref="G83:G91" si="6">IF(F83=0,0,ROUND($E$81*(F83/$F$93),0))</f>
        <v>6090420</v>
      </c>
      <c r="H83" s="28">
        <f>ROUND((H20*'2016 TU'!$F$29)+(H52*'2016 TU'!$F$33),0)</f>
        <v>6333425</v>
      </c>
      <c r="I83" s="45">
        <f>ROUND(+H83-G83,0)</f>
        <v>243005</v>
      </c>
      <c r="J83" s="34">
        <f>IF($F$69="Individual",IF(I83&gt;0,'2016 TU'!$C$10,'2016 TU'!$C$9),IF($I$94&gt;0,'2016 TU'!$C$10,'2016 TU'!$C$9))</f>
        <v>0</v>
      </c>
      <c r="K83" s="45">
        <f>ROUND((I83*J83)*24,0)</f>
        <v>0</v>
      </c>
      <c r="L83" s="193">
        <f>ROUND(+I83+K83,0)</f>
        <v>243005</v>
      </c>
    </row>
    <row r="84" spans="2:12" x14ac:dyDescent="0.25">
      <c r="B84" s="147" t="s">
        <v>63</v>
      </c>
      <c r="C84" s="24" t="str">
        <f t="shared" si="5"/>
        <v>project 2</v>
      </c>
      <c r="D84" s="231">
        <f t="shared" si="5"/>
        <v>0</v>
      </c>
      <c r="E84" s="44"/>
      <c r="F84" s="28">
        <f>ROUND((F21*'2016 TU'!$F$29)+(F53*'2016 TU'!$F$33),0)</f>
        <v>0</v>
      </c>
      <c r="G84" s="44">
        <f t="shared" si="6"/>
        <v>0</v>
      </c>
      <c r="H84" s="28">
        <f>ROUND((H21*'2016 TU'!$F$29)+(H53*'2016 TU'!$F$33),0)</f>
        <v>0</v>
      </c>
      <c r="I84" s="45">
        <f t="shared" ref="I84:I91" si="7">ROUND(+H84-G84,0)</f>
        <v>0</v>
      </c>
      <c r="J84" s="34">
        <f>IF($F$69="Individual",IF(I84&gt;0,'2016 TU'!$C$10,'2016 TU'!$C$9),IF($I$94&gt;0,'2016 TU'!$C$10,'2016 TU'!$C$9))</f>
        <v>0</v>
      </c>
      <c r="K84" s="45">
        <f t="shared" ref="K84:K85" si="8">ROUND((I84*J84)*24,0)</f>
        <v>0</v>
      </c>
      <c r="L84" s="193">
        <f t="shared" ref="L84:L91" si="9">ROUND(+I84+K84,0)</f>
        <v>0</v>
      </c>
    </row>
    <row r="85" spans="2:12" x14ac:dyDescent="0.25">
      <c r="B85" s="147" t="s">
        <v>64</v>
      </c>
      <c r="C85" s="24" t="str">
        <f t="shared" si="5"/>
        <v>project 3</v>
      </c>
      <c r="D85" s="231">
        <f t="shared" si="5"/>
        <v>0</v>
      </c>
      <c r="E85" s="44"/>
      <c r="F85" s="28">
        <f>ROUND((F22*'2016 TU'!$F$29)+(F54*'2016 TU'!$F$33),0)</f>
        <v>0</v>
      </c>
      <c r="G85" s="44">
        <f t="shared" si="6"/>
        <v>0</v>
      </c>
      <c r="H85" s="28">
        <f>ROUND((H22*'2016 TU'!$F$29)+(H54*'2016 TU'!$F$33),0)</f>
        <v>0</v>
      </c>
      <c r="I85" s="45">
        <f t="shared" si="7"/>
        <v>0</v>
      </c>
      <c r="J85" s="34">
        <f>IF($F$69="Individual",IF(I85&gt;0,'2016 TU'!$C$10,'2016 TU'!$C$9),IF($I$94&gt;0,'2016 TU'!$C$10,'2016 TU'!$C$9))</f>
        <v>0</v>
      </c>
      <c r="K85" s="45">
        <f t="shared" si="8"/>
        <v>0</v>
      </c>
      <c r="L85" s="193">
        <f t="shared" si="9"/>
        <v>0</v>
      </c>
    </row>
    <row r="86" spans="2:12" x14ac:dyDescent="0.25">
      <c r="B86" s="147" t="s">
        <v>65</v>
      </c>
      <c r="C86" s="24" t="str">
        <f>C23</f>
        <v>project 4</v>
      </c>
      <c r="D86" s="231">
        <f t="shared" si="5"/>
        <v>0</v>
      </c>
      <c r="E86" s="44"/>
      <c r="F86" s="28">
        <f>ROUND((F23*'2016 TU'!$F$29)+(F55*'2016 TU'!$F$33),0)</f>
        <v>0</v>
      </c>
      <c r="G86" s="44">
        <f t="shared" si="6"/>
        <v>0</v>
      </c>
      <c r="H86" s="28">
        <f>ROUND((H23*'2016 TU'!$F$29)+(H55*'2016 TU'!$F$33),0)</f>
        <v>0</v>
      </c>
      <c r="I86" s="45">
        <f t="shared" si="7"/>
        <v>0</v>
      </c>
      <c r="J86" s="34">
        <f>IF($F$69="Individual",IF(I86&gt;0,'2016 TU'!$C$10,'2016 TU'!$C$9),IF($I$94&gt;0,'2016 TU'!$C$10,'2016 TU'!$C$9))</f>
        <v>0</v>
      </c>
      <c r="K86" s="45">
        <f>ROUND((I86*J86)*24,0)</f>
        <v>0</v>
      </c>
      <c r="L86" s="193">
        <f t="shared" si="9"/>
        <v>0</v>
      </c>
    </row>
    <row r="87" spans="2:12" x14ac:dyDescent="0.25">
      <c r="B87" s="147" t="s">
        <v>80</v>
      </c>
      <c r="C87" s="24" t="str">
        <f>C24</f>
        <v>project 5</v>
      </c>
      <c r="D87" s="231">
        <f t="shared" si="5"/>
        <v>0</v>
      </c>
      <c r="E87" s="44"/>
      <c r="F87" s="28">
        <f>ROUND((F24*'2016 TU'!$F$29)+(F56*'2016 TU'!$F$33),0)</f>
        <v>0</v>
      </c>
      <c r="G87" s="44">
        <f t="shared" si="6"/>
        <v>0</v>
      </c>
      <c r="H87" s="28">
        <f>ROUND((H24*'2016 TU'!$F$29)+(H56*'2016 TU'!$F$33),0)</f>
        <v>0</v>
      </c>
      <c r="I87" s="45">
        <f t="shared" si="7"/>
        <v>0</v>
      </c>
      <c r="J87" s="34">
        <f>IF($F$69="Individual",IF(I87&gt;0,'2016 TU'!$C$10,'2016 TU'!$C$9),IF($I$94&gt;0,'2016 TU'!$C$10,'2016 TU'!$C$9))</f>
        <v>0</v>
      </c>
      <c r="K87" s="45">
        <f t="shared" ref="K87:K91" si="10">ROUND((I87*J87)*24,0)</f>
        <v>0</v>
      </c>
      <c r="L87" s="193">
        <f t="shared" si="9"/>
        <v>0</v>
      </c>
    </row>
    <row r="88" spans="2:12" x14ac:dyDescent="0.25">
      <c r="B88" s="147" t="s">
        <v>81</v>
      </c>
      <c r="C88" s="24" t="str">
        <f>C25</f>
        <v>project 6</v>
      </c>
      <c r="D88" s="231">
        <f t="shared" si="5"/>
        <v>0</v>
      </c>
      <c r="E88" s="38"/>
      <c r="F88" s="28">
        <f>ROUND((F25*'2016 TU'!$F$29)+(F57*'2016 TU'!$F$33),0)</f>
        <v>0</v>
      </c>
      <c r="G88" s="44">
        <f t="shared" si="6"/>
        <v>0</v>
      </c>
      <c r="H88" s="28">
        <f>ROUND((H25*'2016 TU'!$F$29)+(H57*'2016 TU'!$F$33),0)</f>
        <v>0</v>
      </c>
      <c r="I88" s="45">
        <f t="shared" si="7"/>
        <v>0</v>
      </c>
      <c r="J88" s="34">
        <f>IF($F$69="Individual",IF(I88&gt;0,'2016 TU'!$C$10,'2016 TU'!$C$9),IF($I$94&gt;0,'2016 TU'!$C$10,'2016 TU'!$C$9))</f>
        <v>0</v>
      </c>
      <c r="K88" s="45">
        <f t="shared" si="10"/>
        <v>0</v>
      </c>
      <c r="L88" s="193">
        <f t="shared" si="9"/>
        <v>0</v>
      </c>
    </row>
    <row r="89" spans="2:12" x14ac:dyDescent="0.25">
      <c r="B89" s="147" t="s">
        <v>82</v>
      </c>
      <c r="C89" s="24" t="str">
        <f>C26</f>
        <v>project 7</v>
      </c>
      <c r="D89" s="231">
        <f t="shared" si="5"/>
        <v>0</v>
      </c>
      <c r="E89" s="38"/>
      <c r="F89" s="28">
        <f>ROUND((F26*'2016 TU'!$F$29)+(F58*'2016 TU'!$F$33),0)</f>
        <v>0</v>
      </c>
      <c r="G89" s="44">
        <f t="shared" si="6"/>
        <v>0</v>
      </c>
      <c r="H89" s="28">
        <f>ROUND((H26*'2016 TU'!$F$29)+(H58*'2016 TU'!$F$33),0)</f>
        <v>0</v>
      </c>
      <c r="I89" s="45">
        <f t="shared" si="7"/>
        <v>0</v>
      </c>
      <c r="J89" s="34">
        <f>IF($F$69="Individual",IF(I89&gt;0,'2016 TU'!$C$10,'2016 TU'!$C$9),IF($I$94&gt;0,'2016 TU'!$C$10,'2016 TU'!$C$9))</f>
        <v>0</v>
      </c>
      <c r="K89" s="45">
        <f t="shared" si="10"/>
        <v>0</v>
      </c>
      <c r="L89" s="193">
        <f t="shared" si="9"/>
        <v>0</v>
      </c>
    </row>
    <row r="90" spans="2:12" x14ac:dyDescent="0.25">
      <c r="B90" s="261" t="s">
        <v>83</v>
      </c>
      <c r="C90" s="24" t="str">
        <f>C27</f>
        <v>project 8</v>
      </c>
      <c r="D90" s="231">
        <f t="shared" si="5"/>
        <v>0</v>
      </c>
      <c r="E90" s="38"/>
      <c r="F90" s="28">
        <f>ROUND((F27*'2016 TU'!$F$29)+(F59*'2016 TU'!$F$33),0)</f>
        <v>0</v>
      </c>
      <c r="G90" s="44">
        <f t="shared" si="6"/>
        <v>0</v>
      </c>
      <c r="H90" s="28">
        <f>ROUND((H27*'2016 TU'!$F$29)+(H59*'2016 TU'!$F$33),0)</f>
        <v>0</v>
      </c>
      <c r="I90" s="45">
        <f t="shared" si="7"/>
        <v>0</v>
      </c>
      <c r="J90" s="34">
        <f>IF($F$69="Individual",IF(I90&gt;0,'2016 TU'!$C$10,'2016 TU'!$C$9),IF($I$94&gt;0,'2016 TU'!$C$10,'2016 TU'!$C$9))</f>
        <v>0</v>
      </c>
      <c r="K90" s="45">
        <f t="shared" si="10"/>
        <v>0</v>
      </c>
      <c r="L90" s="193">
        <f t="shared" si="9"/>
        <v>0</v>
      </c>
    </row>
    <row r="91" spans="2:12" x14ac:dyDescent="0.25">
      <c r="B91" s="261" t="s">
        <v>84</v>
      </c>
      <c r="C91" s="43"/>
      <c r="D91" s="231">
        <f t="shared" si="5"/>
        <v>0</v>
      </c>
      <c r="E91" s="38"/>
      <c r="F91" s="28">
        <f>ROUND((F28*'2016 TU'!$F$29)+(F60*'2016 TU'!$F$33),0)</f>
        <v>0</v>
      </c>
      <c r="G91" s="44">
        <f t="shared" si="6"/>
        <v>0</v>
      </c>
      <c r="H91" s="28">
        <f>ROUND((H28*'2016 TU'!$F$29)+(H60*'2016 TU'!$F$33),0)</f>
        <v>0</v>
      </c>
      <c r="I91" s="45">
        <f t="shared" si="7"/>
        <v>0</v>
      </c>
      <c r="J91" s="34">
        <f>IF($F$69="Individual",IF(I91&gt;0,'2016 TU'!$C$10,'2016 TU'!$C$9),IF($I$94&gt;0,'2016 TU'!$C$10,'2016 TU'!$C$9))</f>
        <v>0</v>
      </c>
      <c r="K91" s="45">
        <f t="shared" si="10"/>
        <v>0</v>
      </c>
      <c r="L91" s="193">
        <f t="shared" si="9"/>
        <v>0</v>
      </c>
    </row>
    <row r="92" spans="2:12" x14ac:dyDescent="0.25">
      <c r="B92" s="189"/>
      <c r="C92" s="41"/>
      <c r="D92" s="41"/>
      <c r="E92" s="41"/>
      <c r="F92" s="41"/>
      <c r="G92" s="41"/>
      <c r="H92" s="41"/>
      <c r="I92" s="41"/>
      <c r="J92" s="41"/>
      <c r="K92" s="41"/>
      <c r="L92" s="194"/>
    </row>
    <row r="93" spans="2:12" x14ac:dyDescent="0.25">
      <c r="B93" s="147">
        <v>3</v>
      </c>
      <c r="C93" s="38" t="s">
        <v>66</v>
      </c>
      <c r="D93" s="38"/>
      <c r="E93" s="195"/>
      <c r="F93" s="195">
        <f>SUM(F83:F92)</f>
        <v>6172679</v>
      </c>
      <c r="G93" s="195">
        <f>SUM(G83:G92)</f>
        <v>6090420</v>
      </c>
      <c r="H93" s="195">
        <f>SUM(H83:H92)</f>
        <v>6333425</v>
      </c>
      <c r="I93" s="195"/>
      <c r="J93" s="38"/>
      <c r="K93" s="38"/>
      <c r="L93" s="188"/>
    </row>
    <row r="94" spans="2:12" ht="18.75" x14ac:dyDescent="0.3">
      <c r="B94" s="147">
        <v>4</v>
      </c>
      <c r="C94" s="38" t="s">
        <v>67</v>
      </c>
      <c r="D94" s="38"/>
      <c r="E94" s="38"/>
      <c r="F94" s="38"/>
      <c r="G94" s="38"/>
      <c r="H94" s="38"/>
      <c r="I94" s="195">
        <f>SUM(I83:I92)</f>
        <v>243005</v>
      </c>
      <c r="J94" s="38"/>
      <c r="K94" s="195">
        <f>SUM(K83:K92)</f>
        <v>0</v>
      </c>
      <c r="L94" s="235">
        <f>SUM(L83:L92)</f>
        <v>243005</v>
      </c>
    </row>
    <row r="95" spans="2:12" ht="15.75" thickBot="1" x14ac:dyDescent="0.3">
      <c r="B95" s="208">
        <v>5</v>
      </c>
      <c r="C95" s="256" t="s">
        <v>165</v>
      </c>
      <c r="D95" s="199"/>
      <c r="E95" s="199"/>
      <c r="F95" s="199"/>
      <c r="G95" s="168"/>
      <c r="H95" s="199"/>
      <c r="I95" s="199"/>
      <c r="J95" s="111"/>
      <c r="K95" s="199"/>
      <c r="L95" s="200"/>
    </row>
    <row r="97" spans="2:6" x14ac:dyDescent="0.25">
      <c r="B97" s="258" t="s">
        <v>166</v>
      </c>
      <c r="C97" s="257" t="s">
        <v>174</v>
      </c>
    </row>
    <row r="98" spans="2:6" x14ac:dyDescent="0.25">
      <c r="B98" s="257"/>
      <c r="C98" s="259" t="s">
        <v>169</v>
      </c>
    </row>
    <row r="99" spans="2:6" x14ac:dyDescent="0.25">
      <c r="C99" s="260" t="s">
        <v>128</v>
      </c>
      <c r="D99" s="257" t="s">
        <v>129</v>
      </c>
      <c r="E99" s="257" t="s">
        <v>117</v>
      </c>
      <c r="F99" s="257" t="s">
        <v>167</v>
      </c>
    </row>
    <row r="100" spans="2:6" x14ac:dyDescent="0.25">
      <c r="C100" s="260" t="s">
        <v>136</v>
      </c>
      <c r="D100" s="257" t="s">
        <v>134</v>
      </c>
      <c r="E100" s="257" t="s">
        <v>135</v>
      </c>
      <c r="F100" s="257" t="s">
        <v>142</v>
      </c>
    </row>
    <row r="101" spans="2:6" x14ac:dyDescent="0.25">
      <c r="C101" s="260" t="s">
        <v>140</v>
      </c>
      <c r="D101" s="257" t="s">
        <v>143</v>
      </c>
      <c r="E101" s="257" t="s">
        <v>168</v>
      </c>
    </row>
    <row r="103" spans="2:6" x14ac:dyDescent="0.25">
      <c r="C103" s="259" t="s">
        <v>170</v>
      </c>
    </row>
    <row r="104" spans="2:6" x14ac:dyDescent="0.25">
      <c r="C104" s="260" t="s">
        <v>138</v>
      </c>
      <c r="D104" s="257" t="s">
        <v>131</v>
      </c>
      <c r="E104" s="257" t="s">
        <v>132</v>
      </c>
      <c r="F104" s="257"/>
    </row>
    <row r="105" spans="2:6" x14ac:dyDescent="0.25">
      <c r="C105" s="260" t="s">
        <v>164</v>
      </c>
      <c r="D105" s="257" t="s">
        <v>133</v>
      </c>
    </row>
  </sheetData>
  <mergeCells count="6">
    <mergeCell ref="C81:D81"/>
    <mergeCell ref="N12:N16"/>
    <mergeCell ref="P12:P16"/>
    <mergeCell ref="O14:O16"/>
    <mergeCell ref="C18:D18"/>
    <mergeCell ref="C50:D50"/>
  </mergeCells>
  <pageMargins left="0.7" right="0.2" top="0.25" bottom="0.25" header="0.3" footer="0.3"/>
  <pageSetup scale="53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B10" sqref="B10"/>
    </sheetView>
  </sheetViews>
  <sheetFormatPr defaultRowHeight="15" x14ac:dyDescent="0.25"/>
  <cols>
    <col min="2" max="2" width="22" customWidth="1"/>
    <col min="4" max="5" width="11.7109375" customWidth="1"/>
    <col min="6" max="6" width="11.5703125" customWidth="1"/>
    <col min="7" max="7" width="10.140625" customWidth="1"/>
  </cols>
  <sheetData>
    <row r="1" spans="1:9" x14ac:dyDescent="0.25">
      <c r="A1" s="224" t="s">
        <v>153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305" t="s">
        <v>206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224" t="s">
        <v>189</v>
      </c>
      <c r="B3" s="14"/>
      <c r="C3" s="14"/>
      <c r="D3" s="14"/>
      <c r="E3" s="14"/>
      <c r="F3" s="14"/>
      <c r="G3" s="14"/>
      <c r="H3" s="14"/>
      <c r="I3" s="14"/>
    </row>
    <row r="5" spans="1:9" x14ac:dyDescent="0.25">
      <c r="A5" s="242" t="s">
        <v>196</v>
      </c>
    </row>
    <row r="6" spans="1:9" x14ac:dyDescent="0.25">
      <c r="A6" s="279" t="s">
        <v>190</v>
      </c>
    </row>
    <row r="7" spans="1:9" x14ac:dyDescent="0.25">
      <c r="A7" s="279" t="s">
        <v>207</v>
      </c>
    </row>
    <row r="8" spans="1:9" x14ac:dyDescent="0.25">
      <c r="A8" s="306" t="s">
        <v>208</v>
      </c>
    </row>
    <row r="9" spans="1:9" x14ac:dyDescent="0.25">
      <c r="A9" s="307" t="s">
        <v>214</v>
      </c>
    </row>
    <row r="10" spans="1:9" x14ac:dyDescent="0.25">
      <c r="A10" s="280" t="s">
        <v>193</v>
      </c>
    </row>
    <row r="11" spans="1:9" x14ac:dyDescent="0.25">
      <c r="A11" s="280"/>
    </row>
    <row r="12" spans="1:9" ht="15.75" x14ac:dyDescent="0.25">
      <c r="A12" s="322" t="str">
        <f>'2016 TU'!A1</f>
        <v>CMMPA</v>
      </c>
      <c r="B12" s="322"/>
      <c r="C12" s="322"/>
      <c r="D12" s="322"/>
      <c r="E12" s="322"/>
      <c r="F12" s="322"/>
      <c r="G12" s="322"/>
    </row>
    <row r="13" spans="1:9" x14ac:dyDescent="0.25">
      <c r="A13" s="281"/>
      <c r="D13" s="286"/>
      <c r="E13" s="242" t="s">
        <v>191</v>
      </c>
      <c r="G13" s="242" t="s">
        <v>191</v>
      </c>
    </row>
    <row r="14" spans="1:9" ht="17.25" x14ac:dyDescent="0.25">
      <c r="D14" s="278" t="s">
        <v>209</v>
      </c>
      <c r="E14" s="278" t="s">
        <v>210</v>
      </c>
      <c r="F14" s="278" t="s">
        <v>192</v>
      </c>
      <c r="G14" s="295" t="s">
        <v>192</v>
      </c>
    </row>
    <row r="15" spans="1:9" x14ac:dyDescent="0.25">
      <c r="A15">
        <v>1</v>
      </c>
      <c r="B15" s="282">
        <v>42370</v>
      </c>
      <c r="D15" s="283">
        <v>0</v>
      </c>
      <c r="E15" s="284"/>
      <c r="F15" s="243">
        <v>2.7000000000000001E-3</v>
      </c>
    </row>
    <row r="16" spans="1:9" x14ac:dyDescent="0.25">
      <c r="A16">
        <f>A15+1</f>
        <v>2</v>
      </c>
      <c r="B16" s="282">
        <v>42401</v>
      </c>
      <c r="D16" s="283">
        <v>0</v>
      </c>
      <c r="E16" s="284"/>
      <c r="F16" s="243">
        <v>2.7000000000000001E-3</v>
      </c>
    </row>
    <row r="17" spans="1:7" x14ac:dyDescent="0.25">
      <c r="A17">
        <f t="shared" ref="A17:A33" si="0">A16+1</f>
        <v>3</v>
      </c>
      <c r="B17" s="282">
        <v>42430</v>
      </c>
      <c r="D17" s="283">
        <v>0</v>
      </c>
      <c r="E17" s="284"/>
      <c r="F17" s="243">
        <v>2.7000000000000001E-3</v>
      </c>
    </row>
    <row r="18" spans="1:7" x14ac:dyDescent="0.25">
      <c r="A18">
        <f t="shared" si="0"/>
        <v>4</v>
      </c>
      <c r="B18" s="282">
        <v>42461</v>
      </c>
      <c r="D18" s="283">
        <v>0</v>
      </c>
      <c r="E18" s="284"/>
      <c r="F18" s="243">
        <v>2.8999999999999998E-3</v>
      </c>
    </row>
    <row r="19" spans="1:7" x14ac:dyDescent="0.25">
      <c r="A19">
        <f t="shared" si="0"/>
        <v>5</v>
      </c>
      <c r="B19" s="282">
        <v>42491</v>
      </c>
      <c r="D19" s="283">
        <v>0</v>
      </c>
      <c r="E19" s="284"/>
      <c r="F19" s="243">
        <v>2.8999999999999998E-3</v>
      </c>
    </row>
    <row r="20" spans="1:7" x14ac:dyDescent="0.25">
      <c r="A20">
        <f t="shared" si="0"/>
        <v>6</v>
      </c>
      <c r="B20" s="282">
        <v>42522</v>
      </c>
      <c r="D20" s="283">
        <v>0</v>
      </c>
      <c r="E20" s="284"/>
      <c r="F20" s="243">
        <v>2.8999999999999998E-3</v>
      </c>
    </row>
    <row r="21" spans="1:7" x14ac:dyDescent="0.25">
      <c r="A21">
        <f t="shared" si="0"/>
        <v>7</v>
      </c>
      <c r="B21" s="282">
        <v>42552</v>
      </c>
      <c r="D21" s="283">
        <v>0</v>
      </c>
      <c r="E21" s="284"/>
      <c r="F21" s="243">
        <v>2.8999999999999998E-3</v>
      </c>
      <c r="G21" s="285"/>
    </row>
    <row r="22" spans="1:7" x14ac:dyDescent="0.25">
      <c r="A22">
        <f t="shared" si="0"/>
        <v>8</v>
      </c>
      <c r="B22" s="282">
        <v>42583</v>
      </c>
      <c r="D22" s="283">
        <v>0</v>
      </c>
      <c r="E22" s="284"/>
      <c r="F22" s="243">
        <v>2.8999999999999998E-3</v>
      </c>
      <c r="G22" s="285"/>
    </row>
    <row r="23" spans="1:7" x14ac:dyDescent="0.25">
      <c r="A23">
        <f t="shared" si="0"/>
        <v>9</v>
      </c>
      <c r="B23" s="282">
        <v>42614</v>
      </c>
      <c r="D23" s="283">
        <v>0</v>
      </c>
      <c r="E23" s="284"/>
      <c r="F23" s="243">
        <v>2.8999999999999998E-3</v>
      </c>
      <c r="G23" s="285"/>
    </row>
    <row r="24" spans="1:7" x14ac:dyDescent="0.25">
      <c r="A24">
        <f t="shared" si="0"/>
        <v>10</v>
      </c>
      <c r="B24" s="282">
        <v>42644</v>
      </c>
      <c r="D24" s="283">
        <v>0</v>
      </c>
      <c r="E24" s="284"/>
      <c r="F24" s="243">
        <v>2.8999999999999998E-3</v>
      </c>
      <c r="G24" s="285"/>
    </row>
    <row r="25" spans="1:7" x14ac:dyDescent="0.25">
      <c r="A25">
        <f t="shared" si="0"/>
        <v>11</v>
      </c>
      <c r="B25" s="282">
        <v>42675</v>
      </c>
      <c r="D25" s="283">
        <v>0</v>
      </c>
      <c r="E25" s="284"/>
      <c r="F25" s="243">
        <v>2.8999999999999998E-3</v>
      </c>
      <c r="G25" s="285"/>
    </row>
    <row r="26" spans="1:7" x14ac:dyDescent="0.25">
      <c r="A26">
        <f t="shared" si="0"/>
        <v>12</v>
      </c>
      <c r="B26" s="282">
        <v>42705</v>
      </c>
      <c r="D26" s="283">
        <v>0</v>
      </c>
      <c r="E26" s="284"/>
      <c r="F26" s="243">
        <v>2.8999999999999998E-3</v>
      </c>
      <c r="G26" s="285"/>
    </row>
    <row r="27" spans="1:7" x14ac:dyDescent="0.25">
      <c r="A27">
        <f t="shared" si="0"/>
        <v>13</v>
      </c>
      <c r="B27" s="282">
        <v>42736</v>
      </c>
      <c r="D27" s="283">
        <v>0</v>
      </c>
      <c r="E27" s="284"/>
      <c r="F27" s="243">
        <v>2.8999999999999998E-3</v>
      </c>
      <c r="G27" s="285"/>
    </row>
    <row r="28" spans="1:7" x14ac:dyDescent="0.25">
      <c r="A28">
        <f t="shared" si="0"/>
        <v>14</v>
      </c>
      <c r="B28" s="282">
        <v>42767</v>
      </c>
      <c r="D28" s="283">
        <v>0</v>
      </c>
      <c r="E28" s="284"/>
      <c r="F28" s="243">
        <v>2.8999999999999998E-3</v>
      </c>
      <c r="G28" s="285"/>
    </row>
    <row r="29" spans="1:7" x14ac:dyDescent="0.25">
      <c r="A29">
        <f t="shared" si="0"/>
        <v>15</v>
      </c>
      <c r="B29" s="282">
        <v>42795</v>
      </c>
      <c r="D29" s="283">
        <v>0</v>
      </c>
      <c r="E29" s="284"/>
      <c r="F29" s="243">
        <v>2.8999999999999998E-3</v>
      </c>
      <c r="G29" s="285"/>
    </row>
    <row r="30" spans="1:7" x14ac:dyDescent="0.25">
      <c r="A30">
        <f t="shared" si="0"/>
        <v>16</v>
      </c>
      <c r="B30" s="282">
        <v>42826</v>
      </c>
      <c r="D30" s="283">
        <v>0</v>
      </c>
      <c r="E30" s="284"/>
      <c r="F30" s="243">
        <v>3.0999999999999999E-3</v>
      </c>
      <c r="G30" s="285"/>
    </row>
    <row r="31" spans="1:7" x14ac:dyDescent="0.25">
      <c r="A31">
        <f t="shared" si="0"/>
        <v>17</v>
      </c>
      <c r="B31" s="282">
        <v>42856</v>
      </c>
      <c r="D31" s="283">
        <v>0</v>
      </c>
      <c r="E31" s="284"/>
      <c r="F31" s="243">
        <v>3.0999999999999999E-3</v>
      </c>
      <c r="G31" s="285"/>
    </row>
    <row r="32" spans="1:7" x14ac:dyDescent="0.25">
      <c r="A32">
        <f t="shared" si="0"/>
        <v>18</v>
      </c>
      <c r="B32" s="282">
        <v>42887</v>
      </c>
      <c r="D32" s="283">
        <v>0</v>
      </c>
      <c r="E32" s="284"/>
      <c r="F32" s="243">
        <v>3.0999999999999999E-3</v>
      </c>
      <c r="G32" s="285"/>
    </row>
    <row r="33" spans="1:7" x14ac:dyDescent="0.25">
      <c r="A33">
        <f t="shared" si="0"/>
        <v>19</v>
      </c>
      <c r="B33" s="282">
        <v>42917</v>
      </c>
      <c r="D33" s="283">
        <v>0</v>
      </c>
      <c r="E33" s="284"/>
      <c r="F33" s="283">
        <v>0</v>
      </c>
    </row>
    <row r="34" spans="1:7" ht="15.75" thickBot="1" x14ac:dyDescent="0.3">
      <c r="B34" s="282"/>
    </row>
    <row r="35" spans="1:7" ht="15.75" thickBot="1" x14ac:dyDescent="0.3">
      <c r="C35" s="243"/>
      <c r="D35" s="297">
        <f>AVERAGE(D15:D33)</f>
        <v>0</v>
      </c>
      <c r="E35" s="299">
        <f>IF(D35*12&gt;G35,G35,ROUND(D35*12,6))</f>
        <v>0</v>
      </c>
      <c r="F35" s="297">
        <f>AVERAGE(F15:F33)</f>
        <v>2.7473684210526312E-3</v>
      </c>
      <c r="G35" s="298">
        <f>ROUND(F35*12,6)</f>
        <v>3.2967999999999997E-2</v>
      </c>
    </row>
    <row r="37" spans="1:7" ht="17.25" x14ac:dyDescent="0.25">
      <c r="B37" t="s">
        <v>211</v>
      </c>
    </row>
    <row r="41" spans="1:7" x14ac:dyDescent="0.25">
      <c r="C41" s="285"/>
    </row>
    <row r="44" spans="1:7" x14ac:dyDescent="0.25">
      <c r="A44" s="51"/>
      <c r="B44" s="53"/>
      <c r="C44" s="288"/>
      <c r="D44" s="53"/>
      <c r="E44" s="53"/>
      <c r="F44" s="51"/>
    </row>
    <row r="45" spans="1:7" x14ac:dyDescent="0.25">
      <c r="A45" s="51"/>
      <c r="B45" s="53"/>
      <c r="C45" s="53"/>
      <c r="D45" s="53"/>
      <c r="E45" s="53"/>
      <c r="F45" s="51"/>
    </row>
    <row r="46" spans="1:7" x14ac:dyDescent="0.25">
      <c r="A46" s="51"/>
      <c r="B46" s="320"/>
      <c r="C46" s="320"/>
      <c r="D46" s="289"/>
      <c r="E46" s="290"/>
      <c r="F46" s="51"/>
    </row>
    <row r="47" spans="1:7" x14ac:dyDescent="0.25">
      <c r="A47" s="51"/>
      <c r="B47" s="320"/>
      <c r="C47" s="320"/>
      <c r="D47" s="289"/>
      <c r="E47" s="290"/>
      <c r="F47" s="51"/>
    </row>
    <row r="48" spans="1:7" x14ac:dyDescent="0.25">
      <c r="A48" s="51"/>
      <c r="B48" s="291"/>
      <c r="C48" s="292"/>
      <c r="D48" s="291"/>
      <c r="E48" s="291"/>
      <c r="F48" s="51"/>
    </row>
    <row r="49" spans="1:6" x14ac:dyDescent="0.25">
      <c r="A49" s="51"/>
      <c r="B49" s="291"/>
      <c r="C49" s="291"/>
      <c r="D49" s="291"/>
      <c r="E49" s="291"/>
      <c r="F49" s="51"/>
    </row>
    <row r="50" spans="1:6" x14ac:dyDescent="0.25">
      <c r="A50" s="51"/>
      <c r="B50" s="291"/>
      <c r="C50" s="291"/>
      <c r="D50" s="291"/>
      <c r="E50" s="291"/>
      <c r="F50" s="51"/>
    </row>
    <row r="51" spans="1:6" x14ac:dyDescent="0.25">
      <c r="A51" s="51"/>
      <c r="B51" s="291"/>
      <c r="C51" s="292"/>
      <c r="D51" s="291"/>
      <c r="E51" s="291"/>
      <c r="F51" s="51"/>
    </row>
    <row r="52" spans="1:6" x14ac:dyDescent="0.25">
      <c r="A52" s="51"/>
      <c r="B52" s="291"/>
      <c r="C52" s="291"/>
      <c r="D52" s="291"/>
      <c r="E52" s="291"/>
      <c r="F52" s="51"/>
    </row>
    <row r="53" spans="1:6" x14ac:dyDescent="0.25">
      <c r="A53" s="51"/>
      <c r="B53" s="291"/>
      <c r="C53" s="291"/>
      <c r="D53" s="291"/>
      <c r="E53" s="291"/>
      <c r="F53" s="51"/>
    </row>
    <row r="54" spans="1:6" x14ac:dyDescent="0.25">
      <c r="A54" s="51"/>
      <c r="B54" s="291"/>
      <c r="C54" s="292"/>
      <c r="D54" s="291"/>
      <c r="E54" s="291"/>
      <c r="F54" s="51"/>
    </row>
    <row r="55" spans="1:6" x14ac:dyDescent="0.25">
      <c r="A55" s="51"/>
      <c r="B55" s="291"/>
      <c r="C55" s="291"/>
      <c r="D55" s="291"/>
      <c r="E55" s="291"/>
      <c r="F55" s="51"/>
    </row>
    <row r="56" spans="1:6" x14ac:dyDescent="0.25">
      <c r="A56" s="51"/>
      <c r="B56" s="291"/>
      <c r="C56" s="291"/>
      <c r="D56" s="291"/>
      <c r="E56" s="291"/>
      <c r="F56" s="51"/>
    </row>
    <row r="57" spans="1:6" x14ac:dyDescent="0.25">
      <c r="A57" s="51"/>
      <c r="B57" s="291"/>
      <c r="C57" s="292"/>
      <c r="D57" s="291"/>
      <c r="E57" s="291"/>
      <c r="F57" s="51"/>
    </row>
    <row r="58" spans="1:6" x14ac:dyDescent="0.25">
      <c r="A58" s="51"/>
      <c r="B58" s="291"/>
      <c r="C58" s="291"/>
      <c r="D58" s="291"/>
      <c r="E58" s="291"/>
      <c r="F58" s="51"/>
    </row>
    <row r="59" spans="1:6" x14ac:dyDescent="0.25">
      <c r="A59" s="51"/>
      <c r="B59" s="291"/>
      <c r="C59" s="291"/>
      <c r="D59" s="291"/>
      <c r="E59" s="291"/>
      <c r="F59" s="51"/>
    </row>
    <row r="60" spans="1:6" x14ac:dyDescent="0.25">
      <c r="A60" s="51"/>
      <c r="B60" s="291"/>
      <c r="C60" s="291"/>
      <c r="D60" s="291"/>
      <c r="E60" s="291"/>
      <c r="F60" s="51"/>
    </row>
    <row r="61" spans="1:6" x14ac:dyDescent="0.25">
      <c r="A61" s="51"/>
      <c r="B61" s="291"/>
      <c r="C61" s="291"/>
      <c r="D61" s="291"/>
      <c r="E61" s="291"/>
      <c r="F61" s="51"/>
    </row>
    <row r="62" spans="1:6" x14ac:dyDescent="0.25">
      <c r="A62" s="51"/>
      <c r="B62" s="291"/>
      <c r="C62" s="291"/>
      <c r="D62" s="291"/>
      <c r="E62" s="291"/>
      <c r="F62" s="51"/>
    </row>
    <row r="63" spans="1:6" x14ac:dyDescent="0.25">
      <c r="A63" s="51"/>
      <c r="B63" s="291"/>
      <c r="C63" s="291"/>
      <c r="D63" s="291"/>
      <c r="E63" s="291"/>
      <c r="F63" s="51"/>
    </row>
    <row r="64" spans="1:6" x14ac:dyDescent="0.25">
      <c r="A64" s="51"/>
      <c r="B64" s="291"/>
      <c r="C64" s="291"/>
      <c r="D64" s="291"/>
      <c r="E64" s="291"/>
      <c r="F64" s="51"/>
    </row>
    <row r="65" spans="1:6" x14ac:dyDescent="0.25">
      <c r="A65" s="51"/>
      <c r="B65" s="291"/>
      <c r="C65" s="291"/>
      <c r="D65" s="291"/>
      <c r="E65" s="291"/>
      <c r="F65" s="51"/>
    </row>
    <row r="66" spans="1:6" x14ac:dyDescent="0.25">
      <c r="A66" s="51"/>
      <c r="B66" s="321"/>
      <c r="C66" s="321"/>
      <c r="D66" s="321"/>
      <c r="E66" s="321"/>
      <c r="F66" s="51"/>
    </row>
  </sheetData>
  <mergeCells count="4">
    <mergeCell ref="B46:B47"/>
    <mergeCell ref="C46:C47"/>
    <mergeCell ref="B66:E66"/>
    <mergeCell ref="A12:G12"/>
  </mergeCells>
  <pageMargins left="0.7" right="0.7" top="0.75" bottom="0.75" header="0.3" footer="0.3"/>
  <pageSetup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B29" sqref="B29"/>
    </sheetView>
  </sheetViews>
  <sheetFormatPr defaultRowHeight="15" x14ac:dyDescent="0.25"/>
  <cols>
    <col min="1" max="1" width="5.7109375" customWidth="1"/>
    <col min="2" max="3" width="12.7109375" customWidth="1"/>
    <col min="4" max="4" width="12.42578125" customWidth="1"/>
    <col min="5" max="5" width="12.5703125" customWidth="1"/>
    <col min="6" max="6" width="2.42578125" customWidth="1"/>
    <col min="10" max="10" width="9.42578125" customWidth="1"/>
    <col min="11" max="11" width="14.28515625" customWidth="1"/>
    <col min="12" max="12" width="15.7109375" customWidth="1"/>
    <col min="13" max="13" width="13.28515625" customWidth="1"/>
  </cols>
  <sheetData>
    <row r="1" spans="1:17" ht="18.75" x14ac:dyDescent="0.3">
      <c r="A1" s="300" t="s">
        <v>199</v>
      </c>
      <c r="B1" s="300"/>
      <c r="C1" s="300"/>
      <c r="D1" s="300"/>
      <c r="E1" s="300"/>
      <c r="F1" s="300"/>
      <c r="G1" s="300"/>
      <c r="H1" s="300"/>
      <c r="I1" s="300"/>
    </row>
    <row r="2" spans="1:17" x14ac:dyDescent="0.25">
      <c r="A2" s="301" t="s">
        <v>200</v>
      </c>
      <c r="B2" s="302"/>
      <c r="C2" s="300"/>
      <c r="D2" s="300"/>
      <c r="E2" s="300"/>
      <c r="F2" s="300"/>
      <c r="G2" s="300"/>
      <c r="H2" s="300"/>
      <c r="I2" s="300"/>
    </row>
    <row r="3" spans="1:17" x14ac:dyDescent="0.25">
      <c r="A3" s="301" t="s">
        <v>201</v>
      </c>
      <c r="B3" s="300"/>
      <c r="C3" s="300"/>
      <c r="D3" s="300"/>
      <c r="E3" s="300"/>
      <c r="F3" s="300"/>
      <c r="G3" s="300"/>
      <c r="H3" s="300"/>
      <c r="I3" s="300"/>
    </row>
    <row r="4" spans="1:17" x14ac:dyDescent="0.25">
      <c r="A4" s="301"/>
      <c r="B4" s="300"/>
      <c r="C4" s="300"/>
      <c r="D4" s="300"/>
      <c r="E4" s="300"/>
      <c r="F4" s="300"/>
      <c r="G4" s="300"/>
      <c r="H4" s="300"/>
      <c r="I4" s="300"/>
    </row>
    <row r="5" spans="1:17" x14ac:dyDescent="0.25">
      <c r="A5" s="242" t="s">
        <v>148</v>
      </c>
      <c r="B5" s="242"/>
      <c r="C5" s="242"/>
    </row>
    <row r="6" spans="1:17" x14ac:dyDescent="0.25">
      <c r="B6" s="242"/>
      <c r="C6" s="242"/>
      <c r="J6" s="324"/>
      <c r="K6" s="324"/>
      <c r="L6" s="324"/>
      <c r="M6" s="53"/>
      <c r="N6" s="53"/>
      <c r="O6" s="53"/>
      <c r="P6" s="53"/>
      <c r="Q6" s="53"/>
    </row>
    <row r="7" spans="1:17" x14ac:dyDescent="0.25">
      <c r="B7" s="117" t="s">
        <v>149</v>
      </c>
      <c r="C7" s="117" t="s">
        <v>173</v>
      </c>
      <c r="D7" s="246" t="s">
        <v>146</v>
      </c>
      <c r="E7" s="246" t="s">
        <v>147</v>
      </c>
      <c r="J7" s="303"/>
      <c r="K7" s="303"/>
      <c r="L7" s="303"/>
      <c r="M7" s="303"/>
      <c r="N7" s="53"/>
      <c r="O7" s="53"/>
      <c r="P7" s="53"/>
      <c r="Q7" s="53"/>
    </row>
    <row r="8" spans="1:17" x14ac:dyDescent="0.25">
      <c r="A8" s="245">
        <v>1</v>
      </c>
      <c r="B8" t="s">
        <v>127</v>
      </c>
      <c r="C8" t="s">
        <v>171</v>
      </c>
      <c r="D8" s="243">
        <v>0.12379999999999999</v>
      </c>
      <c r="E8" s="243">
        <v>0.1082</v>
      </c>
      <c r="J8" s="53"/>
      <c r="K8" s="53"/>
      <c r="L8" s="53"/>
      <c r="M8" s="53"/>
      <c r="N8" s="53"/>
      <c r="O8" s="53"/>
      <c r="P8" s="53"/>
      <c r="Q8" s="53"/>
    </row>
    <row r="9" spans="1:17" x14ac:dyDescent="0.25">
      <c r="A9" s="245">
        <v>2</v>
      </c>
      <c r="B9" s="277" t="s">
        <v>128</v>
      </c>
      <c r="C9" t="s">
        <v>171</v>
      </c>
      <c r="D9" s="243">
        <v>0.12379999999999999</v>
      </c>
      <c r="E9" s="243">
        <v>0.1082</v>
      </c>
      <c r="J9" s="304"/>
      <c r="K9" s="304"/>
      <c r="L9" s="304"/>
      <c r="M9" s="304"/>
      <c r="N9" s="53"/>
      <c r="O9" s="304"/>
      <c r="P9" s="53"/>
      <c r="Q9" s="53"/>
    </row>
    <row r="10" spans="1:17" x14ac:dyDescent="0.25">
      <c r="A10" s="245">
        <v>3</v>
      </c>
      <c r="B10" s="277" t="s">
        <v>129</v>
      </c>
      <c r="C10" t="s">
        <v>171</v>
      </c>
      <c r="D10" s="243">
        <v>0.12379999999999999</v>
      </c>
      <c r="E10" s="243">
        <v>0.1082</v>
      </c>
      <c r="J10" s="304"/>
      <c r="K10" s="304"/>
      <c r="L10" s="304"/>
      <c r="M10" s="304"/>
      <c r="N10" s="53"/>
      <c r="O10" s="304"/>
      <c r="P10" s="53"/>
      <c r="Q10" s="53"/>
    </row>
    <row r="11" spans="1:17" x14ac:dyDescent="0.25">
      <c r="A11" s="245">
        <v>4</v>
      </c>
      <c r="B11" s="277" t="s">
        <v>130</v>
      </c>
      <c r="C11" t="s">
        <v>171</v>
      </c>
      <c r="D11" s="243">
        <v>0.122</v>
      </c>
      <c r="E11" s="243">
        <v>0.1082</v>
      </c>
      <c r="J11" s="304"/>
      <c r="K11" s="304"/>
      <c r="L11" s="304"/>
      <c r="M11" s="304"/>
      <c r="N11" s="53"/>
      <c r="O11" s="53"/>
      <c r="P11" s="53"/>
      <c r="Q11" s="53"/>
    </row>
    <row r="12" spans="1:17" x14ac:dyDescent="0.25">
      <c r="A12" s="245"/>
      <c r="B12" s="255" t="s">
        <v>161</v>
      </c>
      <c r="C12" s="255" t="s">
        <v>171</v>
      </c>
      <c r="D12" s="243">
        <v>0.12379999999999999</v>
      </c>
      <c r="E12" s="243">
        <v>0.1082</v>
      </c>
      <c r="J12" s="304"/>
      <c r="K12" s="304"/>
      <c r="L12" s="304"/>
      <c r="M12" s="304"/>
      <c r="N12" s="53"/>
      <c r="O12" s="53"/>
      <c r="P12" s="53"/>
      <c r="Q12" s="53"/>
    </row>
    <row r="13" spans="1:17" x14ac:dyDescent="0.25">
      <c r="A13" s="245">
        <v>5</v>
      </c>
      <c r="B13" t="s">
        <v>142</v>
      </c>
      <c r="C13" t="s">
        <v>171</v>
      </c>
      <c r="D13" s="243">
        <v>0.12379999999999999</v>
      </c>
      <c r="E13" s="243">
        <v>0.1082</v>
      </c>
      <c r="J13" s="304"/>
      <c r="K13" s="304"/>
      <c r="L13" s="304"/>
      <c r="M13" s="304"/>
      <c r="N13" s="53"/>
      <c r="O13" s="53"/>
      <c r="P13" s="53"/>
      <c r="Q13" s="53"/>
    </row>
    <row r="14" spans="1:17" x14ac:dyDescent="0.25">
      <c r="A14" s="245">
        <v>6</v>
      </c>
      <c r="B14" t="s">
        <v>140</v>
      </c>
      <c r="C14" t="s">
        <v>171</v>
      </c>
      <c r="D14" s="243">
        <v>0.12379999999999999</v>
      </c>
      <c r="E14" s="244">
        <v>0.1032</v>
      </c>
      <c r="G14" t="s">
        <v>160</v>
      </c>
      <c r="J14" s="304"/>
      <c r="K14" s="304"/>
      <c r="L14" s="304"/>
      <c r="M14" s="304"/>
      <c r="N14" s="53"/>
      <c r="O14" s="304"/>
      <c r="P14" s="53"/>
      <c r="Q14" s="53"/>
    </row>
    <row r="15" spans="1:17" x14ac:dyDescent="0.25">
      <c r="A15" s="245">
        <v>7</v>
      </c>
      <c r="B15" t="s">
        <v>138</v>
      </c>
      <c r="C15" t="s">
        <v>172</v>
      </c>
      <c r="D15" s="243">
        <v>0.12379999999999999</v>
      </c>
      <c r="E15" s="243">
        <v>0.1082</v>
      </c>
      <c r="J15" s="304"/>
      <c r="K15" s="304"/>
      <c r="L15" s="304"/>
      <c r="M15" s="304"/>
      <c r="N15" s="53"/>
      <c r="O15" s="304"/>
      <c r="P15" s="53"/>
      <c r="Q15" s="53"/>
    </row>
    <row r="16" spans="1:17" x14ac:dyDescent="0.25">
      <c r="A16" s="245">
        <v>8</v>
      </c>
      <c r="B16" t="s">
        <v>131</v>
      </c>
      <c r="C16" t="s">
        <v>172</v>
      </c>
      <c r="D16" s="243">
        <v>0.13880000000000001</v>
      </c>
      <c r="E16" s="244">
        <v>0.1135</v>
      </c>
      <c r="J16" s="304"/>
      <c r="K16" s="304"/>
      <c r="L16" s="304"/>
      <c r="M16" s="304"/>
      <c r="N16" s="53"/>
      <c r="O16" s="53"/>
      <c r="P16" s="53"/>
      <c r="Q16" s="53"/>
    </row>
    <row r="17" spans="1:17" x14ac:dyDescent="0.25">
      <c r="A17" s="245">
        <v>9</v>
      </c>
      <c r="B17" s="277" t="s">
        <v>132</v>
      </c>
      <c r="C17" t="s">
        <v>172</v>
      </c>
      <c r="D17" s="243">
        <v>0.12379999999999999</v>
      </c>
      <c r="E17" s="244">
        <v>0.1132</v>
      </c>
      <c r="J17" s="304"/>
      <c r="K17" s="304"/>
      <c r="L17" s="304"/>
      <c r="M17" s="304"/>
      <c r="N17" s="53"/>
      <c r="O17" s="53"/>
      <c r="P17" s="53"/>
      <c r="Q17" s="53"/>
    </row>
    <row r="18" spans="1:17" x14ac:dyDescent="0.25">
      <c r="A18" s="245">
        <v>10</v>
      </c>
      <c r="B18" t="s">
        <v>139</v>
      </c>
      <c r="D18" s="243">
        <v>0.12379999999999999</v>
      </c>
      <c r="E18" s="243">
        <v>0.1082</v>
      </c>
      <c r="J18" s="304"/>
      <c r="K18" s="304"/>
      <c r="L18" s="304"/>
      <c r="M18" s="304"/>
      <c r="N18" s="53"/>
      <c r="O18" s="53"/>
      <c r="P18" s="53"/>
      <c r="Q18" s="53"/>
    </row>
    <row r="19" spans="1:17" x14ac:dyDescent="0.25">
      <c r="A19" s="245">
        <v>11</v>
      </c>
      <c r="B19" t="s">
        <v>133</v>
      </c>
      <c r="C19" t="s">
        <v>172</v>
      </c>
      <c r="D19" s="243">
        <v>0.1338</v>
      </c>
      <c r="E19" s="244">
        <v>0.1135</v>
      </c>
      <c r="J19" s="304"/>
      <c r="K19" s="304"/>
      <c r="L19" s="304"/>
      <c r="M19" s="304"/>
      <c r="N19" s="53"/>
      <c r="O19" s="53"/>
      <c r="P19" s="53"/>
      <c r="Q19" s="53"/>
    </row>
    <row r="20" spans="1:17" x14ac:dyDescent="0.25">
      <c r="A20" s="245">
        <v>12</v>
      </c>
      <c r="B20" t="s">
        <v>134</v>
      </c>
      <c r="C20" t="s">
        <v>171</v>
      </c>
      <c r="D20" s="243">
        <v>0.12379999999999999</v>
      </c>
      <c r="E20" s="243">
        <v>0.1082</v>
      </c>
      <c r="J20" s="304"/>
      <c r="K20" s="304"/>
      <c r="L20" s="304"/>
      <c r="M20" s="304"/>
      <c r="N20" s="53"/>
      <c r="O20" s="53"/>
      <c r="P20" s="53"/>
      <c r="Q20" s="53"/>
    </row>
    <row r="21" spans="1:17" x14ac:dyDescent="0.25">
      <c r="A21" s="245">
        <v>13</v>
      </c>
      <c r="B21" t="s">
        <v>135</v>
      </c>
      <c r="C21" t="s">
        <v>171</v>
      </c>
      <c r="D21" s="243">
        <v>0.12379999999999999</v>
      </c>
      <c r="E21" s="243">
        <v>0.1082</v>
      </c>
      <c r="J21" s="304"/>
      <c r="K21" s="304"/>
      <c r="L21" s="304"/>
      <c r="M21" s="304"/>
      <c r="N21" s="53"/>
      <c r="O21" s="53"/>
      <c r="P21" s="53"/>
      <c r="Q21" s="53"/>
    </row>
    <row r="22" spans="1:17" x14ac:dyDescent="0.25">
      <c r="A22" s="245">
        <v>14</v>
      </c>
      <c r="B22" t="s">
        <v>145</v>
      </c>
      <c r="C22" t="s">
        <v>171</v>
      </c>
      <c r="D22" s="243">
        <v>0.12379999999999999</v>
      </c>
      <c r="E22" s="244">
        <v>0.1032</v>
      </c>
      <c r="J22" s="304"/>
      <c r="K22" s="304"/>
      <c r="L22" s="304"/>
      <c r="M22" s="304"/>
      <c r="N22" s="53"/>
      <c r="O22" s="53"/>
      <c r="P22" s="53"/>
      <c r="Q22" s="53"/>
    </row>
    <row r="23" spans="1:17" x14ac:dyDescent="0.25">
      <c r="A23" s="245">
        <v>15</v>
      </c>
      <c r="B23" t="s">
        <v>117</v>
      </c>
      <c r="C23" t="s">
        <v>171</v>
      </c>
      <c r="D23" s="243">
        <v>0.12379999999999999</v>
      </c>
      <c r="E23" s="243">
        <v>0.1082</v>
      </c>
      <c r="J23" s="304"/>
      <c r="K23" s="304"/>
      <c r="L23" s="304"/>
      <c r="M23" s="304"/>
      <c r="N23" s="53"/>
      <c r="O23" s="53"/>
      <c r="P23" s="53"/>
      <c r="Q23" s="53"/>
    </row>
    <row r="24" spans="1:17" x14ac:dyDescent="0.25">
      <c r="A24" s="245">
        <v>16</v>
      </c>
      <c r="B24" t="s">
        <v>164</v>
      </c>
      <c r="C24" t="s">
        <v>172</v>
      </c>
      <c r="D24" s="243">
        <v>0.12379999999999999</v>
      </c>
      <c r="E24" s="243">
        <v>0.1082</v>
      </c>
      <c r="J24" s="304"/>
      <c r="K24" s="304"/>
      <c r="L24" s="304"/>
      <c r="M24" s="304"/>
      <c r="N24" s="53"/>
      <c r="O24" s="53"/>
      <c r="P24" s="53"/>
      <c r="Q24" s="53"/>
    </row>
    <row r="25" spans="1:17" x14ac:dyDescent="0.25">
      <c r="A25" s="245">
        <v>17</v>
      </c>
      <c r="B25" t="s">
        <v>136</v>
      </c>
      <c r="C25" t="s">
        <v>171</v>
      </c>
      <c r="D25" s="243">
        <v>0.12379999999999999</v>
      </c>
      <c r="E25" s="243">
        <v>0.1082</v>
      </c>
      <c r="J25" s="304"/>
      <c r="K25" s="304"/>
      <c r="L25" s="304"/>
      <c r="M25" s="304"/>
      <c r="N25" s="53"/>
      <c r="O25" s="53"/>
      <c r="P25" s="53"/>
      <c r="Q25" s="53"/>
    </row>
    <row r="26" spans="1:17" x14ac:dyDescent="0.25">
      <c r="A26" s="245">
        <v>18</v>
      </c>
      <c r="B26" s="277" t="s">
        <v>143</v>
      </c>
      <c r="C26" t="s">
        <v>171</v>
      </c>
      <c r="D26" s="243">
        <v>0.12379999999999999</v>
      </c>
      <c r="E26" s="243">
        <v>0.1082</v>
      </c>
      <c r="J26" s="304"/>
      <c r="K26" s="304"/>
      <c r="L26" s="304"/>
      <c r="M26" s="304"/>
      <c r="N26" s="53"/>
      <c r="O26" s="53"/>
      <c r="P26" s="53"/>
      <c r="Q26" s="53"/>
    </row>
    <row r="27" spans="1:17" ht="28.9" customHeight="1" x14ac:dyDescent="0.25">
      <c r="A27" s="245">
        <v>19</v>
      </c>
      <c r="B27" t="s">
        <v>141</v>
      </c>
      <c r="D27" s="243">
        <v>0.12379999999999999</v>
      </c>
      <c r="E27" s="243">
        <v>0.1082</v>
      </c>
      <c r="G27" s="323" t="s">
        <v>150</v>
      </c>
      <c r="H27" s="323"/>
      <c r="I27" s="323"/>
      <c r="J27" s="304"/>
      <c r="K27" s="304"/>
      <c r="L27" s="304"/>
      <c r="M27" s="304"/>
      <c r="N27" s="53"/>
      <c r="O27" s="53"/>
      <c r="P27" s="53"/>
      <c r="Q27" s="53"/>
    </row>
    <row r="28" spans="1:17" x14ac:dyDescent="0.25">
      <c r="A28" s="245">
        <v>20</v>
      </c>
      <c r="B28" t="s">
        <v>137</v>
      </c>
      <c r="D28" s="243">
        <v>0.12379999999999999</v>
      </c>
      <c r="E28" s="243">
        <v>0.1082</v>
      </c>
      <c r="J28" s="304"/>
      <c r="K28" s="304"/>
      <c r="L28" s="304"/>
      <c r="M28" s="304"/>
      <c r="N28" s="53"/>
      <c r="O28" s="53"/>
      <c r="P28" s="53"/>
      <c r="Q28" s="53"/>
    </row>
    <row r="29" spans="1:17" x14ac:dyDescent="0.25">
      <c r="A29" s="245">
        <v>21</v>
      </c>
      <c r="B29" t="s">
        <v>144</v>
      </c>
      <c r="C29" t="s">
        <v>171</v>
      </c>
      <c r="D29" s="243">
        <v>0.12379999999999999</v>
      </c>
      <c r="E29" s="243">
        <v>0.1082</v>
      </c>
      <c r="J29" s="304"/>
      <c r="K29" s="304"/>
      <c r="L29" s="304"/>
      <c r="M29" s="304"/>
      <c r="N29" s="53"/>
      <c r="O29" s="53"/>
      <c r="P29" s="53"/>
      <c r="Q29" s="53"/>
    </row>
    <row r="31" spans="1:17" x14ac:dyDescent="0.25">
      <c r="B31" s="242"/>
      <c r="C31" s="242"/>
    </row>
    <row r="32" spans="1:17" x14ac:dyDescent="0.25">
      <c r="D32" s="243"/>
      <c r="E32" s="243"/>
    </row>
    <row r="33" spans="4:5" x14ac:dyDescent="0.25">
      <c r="D33" s="243"/>
      <c r="E33" s="243"/>
    </row>
    <row r="34" spans="4:5" x14ac:dyDescent="0.25">
      <c r="D34" s="243"/>
      <c r="E34" s="243"/>
    </row>
    <row r="35" spans="4:5" x14ac:dyDescent="0.25">
      <c r="D35" s="243"/>
      <c r="E35" s="243"/>
    </row>
    <row r="36" spans="4:5" x14ac:dyDescent="0.25">
      <c r="D36" s="243"/>
      <c r="E36" s="243"/>
    </row>
    <row r="37" spans="4:5" x14ac:dyDescent="0.25">
      <c r="D37" s="243"/>
      <c r="E37" s="243"/>
    </row>
    <row r="38" spans="4:5" x14ac:dyDescent="0.25">
      <c r="D38" s="243"/>
      <c r="E38" s="243"/>
    </row>
  </sheetData>
  <mergeCells count="2">
    <mergeCell ref="G27:I27"/>
    <mergeCell ref="J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2016 TU</vt:lpstr>
      <vt:lpstr>2016 GG TU Weighted ROE</vt:lpstr>
      <vt:lpstr>2016 MM TU Weighted ROE</vt:lpstr>
      <vt:lpstr>Interest Rates</vt:lpstr>
      <vt:lpstr>List of ROE by TO</vt:lpstr>
      <vt:lpstr>'2016 GG TU Weighted ROE'!Print_Area</vt:lpstr>
      <vt:lpstr>'2016 MM TU Weighted ROE'!Print_Area</vt:lpstr>
      <vt:lpstr>'2016 TU'!Print_Area</vt:lpstr>
      <vt:lpstr>'Interest Rates'!Print_Area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Gudeman, Greg M</dc:creator>
  <cp:lastModifiedBy>Malinda Hibben</cp:lastModifiedBy>
  <cp:lastPrinted>2017-04-26T19:17:38Z</cp:lastPrinted>
  <dcterms:created xsi:type="dcterms:W3CDTF">2016-12-15T18:01:36Z</dcterms:created>
  <dcterms:modified xsi:type="dcterms:W3CDTF">2017-08-15T18:50:32Z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