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-15" windowWidth="9615" windowHeight="8850" tabRatio="937"/>
  </bookViews>
  <sheets>
    <sheet name="ATXI Att O - Ex 2" sheetId="4" r:id="rId1"/>
    <sheet name="ATXI ATT GG - Ex 3" sheetId="7" r:id="rId2"/>
    <sheet name="ATXI ATT MM - Ex 4" sheetId="6" r:id="rId3"/>
    <sheet name="Projected Rate Base" sheetId="8" r:id="rId4"/>
    <sheet name="Projected Revenues &amp; Expenses" sheetId="9" r:id="rId5"/>
    <sheet name="Projected Capitalization" sheetId="10" r:id="rId6"/>
  </sheets>
  <externalReferences>
    <externalReference r:id="rId7"/>
  </externalReferences>
  <definedNames>
    <definedName name="_xlnm.Print_Area" localSheetId="1">'ATXI ATT GG - Ex 3'!$A$1:$P$115</definedName>
    <definedName name="_xlnm.Print_Area" localSheetId="2">'ATXI ATT MM - Ex 4'!$A$1:$T$112</definedName>
    <definedName name="_xlnm.Print_Area" localSheetId="0">'ATXI Att O - Ex 2'!$A$1:$M$411</definedName>
    <definedName name="Z_A70F70FE_E286_44BD_B79C_368D458A132B_.wvu.PrintArea" localSheetId="0" hidden="1">'ATXI Att O - Ex 2'!$A$1:$M$411</definedName>
  </definedNames>
  <calcPr calcId="144525"/>
  <customWorkbookViews>
    <customWorkbookView name="Gudeman, Greg M - Personal View" guid="{A70F70FE-E286-44BD-B79C-368D458A132B}" mergeInterval="0" personalView="1" maximized="1" windowWidth="1280" windowHeight="764" tabRatio="937" activeSheetId="1"/>
  </customWorkbookViews>
</workbook>
</file>

<file path=xl/calcChain.xml><?xml version="1.0" encoding="utf-8"?>
<calcChain xmlns="http://schemas.openxmlformats.org/spreadsheetml/2006/main">
  <c r="AE16" i="10" l="1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O12" i="10"/>
  <c r="AE11" i="10"/>
  <c r="AC11" i="10"/>
  <c r="AE10" i="10"/>
  <c r="AE12" i="10" s="1"/>
  <c r="AC10" i="10"/>
  <c r="AB31" i="9"/>
  <c r="AA31" i="9"/>
  <c r="Z31" i="9"/>
  <c r="Y31" i="9"/>
  <c r="X31" i="9"/>
  <c r="W31" i="9"/>
  <c r="V31" i="9"/>
  <c r="U31" i="9"/>
  <c r="T31" i="9"/>
  <c r="S31" i="9"/>
  <c r="R31" i="9"/>
  <c r="Q31" i="9"/>
  <c r="AE30" i="9"/>
  <c r="AC30" i="9"/>
  <c r="AE29" i="9"/>
  <c r="AE28" i="9"/>
  <c r="AE27" i="9"/>
  <c r="AE31" i="9" s="1"/>
  <c r="AC27" i="9"/>
  <c r="AB23" i="9"/>
  <c r="Z23" i="9"/>
  <c r="X23" i="9"/>
  <c r="V23" i="9"/>
  <c r="T23" i="9"/>
  <c r="R23" i="9"/>
  <c r="AE21" i="9"/>
  <c r="AC21" i="9"/>
  <c r="AE20" i="9"/>
  <c r="AC20" i="9"/>
  <c r="AE18" i="9"/>
  <c r="AE23" i="9" s="1"/>
  <c r="AB18" i="9"/>
  <c r="AA18" i="9"/>
  <c r="AA23" i="9" s="1"/>
  <c r="Z18" i="9"/>
  <c r="Y18" i="9"/>
  <c r="Y23" i="9" s="1"/>
  <c r="X18" i="9"/>
  <c r="W18" i="9"/>
  <c r="W23" i="9" s="1"/>
  <c r="V18" i="9"/>
  <c r="U18" i="9"/>
  <c r="U23" i="9" s="1"/>
  <c r="T18" i="9"/>
  <c r="S18" i="9"/>
  <c r="S23" i="9" s="1"/>
  <c r="R18" i="9"/>
  <c r="Q18" i="9"/>
  <c r="Q23" i="9" s="1"/>
  <c r="AE17" i="9"/>
  <c r="AC17" i="9"/>
  <c r="AE16" i="9"/>
  <c r="AC16" i="9"/>
  <c r="AB13" i="9"/>
  <c r="AA13" i="9"/>
  <c r="Z13" i="9"/>
  <c r="Y13" i="9"/>
  <c r="X13" i="9"/>
  <c r="W13" i="9"/>
  <c r="V13" i="9"/>
  <c r="U13" i="9"/>
  <c r="T13" i="9"/>
  <c r="S13" i="9"/>
  <c r="R13" i="9"/>
  <c r="Q13" i="9"/>
  <c r="AC13" i="9" s="1"/>
  <c r="AE12" i="9"/>
  <c r="AC12" i="9"/>
  <c r="AE11" i="9"/>
  <c r="AE13" i="9" s="1"/>
  <c r="AC11" i="9"/>
  <c r="AE23" i="8"/>
  <c r="AE22" i="8"/>
  <c r="AC22" i="8"/>
  <c r="AE21" i="8"/>
  <c r="AC21" i="8"/>
  <c r="AE20" i="8"/>
  <c r="AC20" i="8"/>
  <c r="AE19" i="8"/>
  <c r="AC19" i="8"/>
  <c r="AE18" i="8"/>
  <c r="AC18" i="8"/>
  <c r="AE15" i="8"/>
  <c r="AC15" i="8"/>
  <c r="AB13" i="8"/>
  <c r="AA13" i="8"/>
  <c r="Z13" i="8"/>
  <c r="Y13" i="8"/>
  <c r="X13" i="8"/>
  <c r="W13" i="8"/>
  <c r="V13" i="8"/>
  <c r="U13" i="8"/>
  <c r="T13" i="8"/>
  <c r="S13" i="8"/>
  <c r="R13" i="8"/>
  <c r="Q13" i="8"/>
  <c r="AC13" i="8" s="1"/>
  <c r="O13" i="8"/>
  <c r="AE13" i="8" s="1"/>
  <c r="AE25" i="8" s="1"/>
  <c r="AE12" i="8"/>
  <c r="AC12" i="8"/>
  <c r="AE11" i="8"/>
  <c r="AC11" i="8"/>
  <c r="E410" i="4" l="1"/>
  <c r="G189" i="4" l="1"/>
  <c r="J255" i="4" l="1"/>
  <c r="H299" i="4" l="1"/>
  <c r="E408" i="4"/>
  <c r="N92" i="7" l="1"/>
  <c r="G64" i="7"/>
  <c r="G62" i="7"/>
  <c r="O61" i="7"/>
  <c r="G61" i="7"/>
  <c r="C61" i="7"/>
  <c r="R93" i="6"/>
  <c r="J65" i="6"/>
  <c r="J63" i="6"/>
  <c r="S62" i="6"/>
  <c r="J62" i="6"/>
  <c r="C62" i="6"/>
  <c r="E335" i="4" l="1"/>
  <c r="J332" i="4"/>
  <c r="J328" i="4"/>
  <c r="E17" i="4" s="1"/>
  <c r="J319" i="4"/>
  <c r="H307" i="4"/>
  <c r="J307" i="4" s="1"/>
  <c r="E307" i="4"/>
  <c r="E308" i="4" s="1"/>
  <c r="H306" i="4"/>
  <c r="H305" i="4"/>
  <c r="J305" i="4" s="1"/>
  <c r="H300" i="4"/>
  <c r="J294" i="4"/>
  <c r="J296" i="4" s="1"/>
  <c r="E301" i="4" s="1"/>
  <c r="E302" i="4" s="1"/>
  <c r="F299" i="4" s="1"/>
  <c r="J299" i="4" s="1"/>
  <c r="E285" i="4"/>
  <c r="H283" i="4" s="1"/>
  <c r="J281" i="4"/>
  <c r="E278" i="4"/>
  <c r="H277" i="4"/>
  <c r="H276" i="4"/>
  <c r="H274" i="4"/>
  <c r="N272" i="4"/>
  <c r="N265" i="4"/>
  <c r="N267" i="4" s="1"/>
  <c r="J264" i="4"/>
  <c r="J258" i="4"/>
  <c r="E250" i="4"/>
  <c r="J247" i="4"/>
  <c r="E207" i="4"/>
  <c r="E211" i="4" s="1"/>
  <c r="E215" i="4" s="1"/>
  <c r="E203" i="4"/>
  <c r="G201" i="4"/>
  <c r="D201" i="4"/>
  <c r="G197" i="4"/>
  <c r="D197" i="4"/>
  <c r="E192" i="4"/>
  <c r="C191" i="4"/>
  <c r="C188" i="4"/>
  <c r="E185" i="4"/>
  <c r="E134" i="4" s="1"/>
  <c r="E137" i="4" s="1"/>
  <c r="J184" i="4"/>
  <c r="D183" i="4"/>
  <c r="G182" i="4"/>
  <c r="G180" i="4"/>
  <c r="G181" i="4" s="1"/>
  <c r="J177" i="4"/>
  <c r="J25" i="6" s="1"/>
  <c r="E169" i="4"/>
  <c r="J166" i="4"/>
  <c r="E141" i="4"/>
  <c r="E129" i="4"/>
  <c r="G126" i="4"/>
  <c r="E116" i="4"/>
  <c r="E115" i="4"/>
  <c r="E114" i="4"/>
  <c r="E113" i="4"/>
  <c r="E112" i="4"/>
  <c r="E109" i="4"/>
  <c r="G108" i="4"/>
  <c r="C108" i="4"/>
  <c r="C116" i="4" s="1"/>
  <c r="G107" i="4"/>
  <c r="C107" i="4"/>
  <c r="C115" i="4" s="1"/>
  <c r="H106" i="4"/>
  <c r="G106" i="4"/>
  <c r="C106" i="4"/>
  <c r="C114" i="4" s="1"/>
  <c r="G105" i="4"/>
  <c r="C105" i="4"/>
  <c r="C113" i="4" s="1"/>
  <c r="H104" i="4"/>
  <c r="G104" i="4"/>
  <c r="G123" i="4" s="1"/>
  <c r="G200" i="4" s="1"/>
  <c r="C104" i="4"/>
  <c r="C112" i="4" s="1"/>
  <c r="E101" i="4"/>
  <c r="E89" i="4"/>
  <c r="J86" i="4"/>
  <c r="J52" i="4"/>
  <c r="J51" i="4"/>
  <c r="J39" i="4"/>
  <c r="J25" i="4"/>
  <c r="J24" i="4"/>
  <c r="G17" i="4"/>
  <c r="G18" i="4" s="1"/>
  <c r="G19" i="4" s="1"/>
  <c r="E16" i="4"/>
  <c r="G120" i="4" l="1"/>
  <c r="G128" i="4"/>
  <c r="F301" i="4"/>
  <c r="J301" i="4" s="1"/>
  <c r="N273" i="4"/>
  <c r="E117" i="4"/>
  <c r="E139" i="4" s="1"/>
  <c r="F306" i="4"/>
  <c r="F300" i="4"/>
  <c r="J300" i="4" s="1"/>
  <c r="J306" i="4"/>
  <c r="J308" i="4" s="1"/>
  <c r="G131" i="4"/>
  <c r="J260" i="4"/>
  <c r="J266" i="4"/>
  <c r="J268" i="4" s="1"/>
  <c r="J302" i="4" l="1"/>
  <c r="J312" i="4" s="1"/>
  <c r="J311" i="4"/>
  <c r="F275" i="4"/>
  <c r="H275" i="4" s="1"/>
  <c r="H278" i="4" s="1"/>
  <c r="J278" i="4" s="1"/>
  <c r="H16" i="4"/>
  <c r="J269" i="4"/>
  <c r="J270" i="4" s="1"/>
  <c r="H97" i="4"/>
  <c r="E208" i="4" l="1"/>
  <c r="E218" i="4"/>
  <c r="J310" i="4"/>
  <c r="J97" i="4"/>
  <c r="H105" i="4"/>
  <c r="H128" i="4" s="1"/>
  <c r="H17" i="4"/>
  <c r="J16" i="4"/>
  <c r="H176" i="4"/>
  <c r="H135" i="4"/>
  <c r="J135" i="4" s="1"/>
  <c r="J283" i="4"/>
  <c r="L283" i="4" s="1"/>
  <c r="H100" i="4" s="1"/>
  <c r="H99" i="4"/>
  <c r="E221" i="4" l="1"/>
  <c r="E214" i="4" s="1"/>
  <c r="G46" i="7"/>
  <c r="I46" i="7" s="1"/>
  <c r="J57" i="6"/>
  <c r="L57" i="6" s="1"/>
  <c r="H108" i="4"/>
  <c r="J100" i="4"/>
  <c r="H182" i="4"/>
  <c r="J182" i="4" s="1"/>
  <c r="H178" i="4"/>
  <c r="J178" i="4" s="1"/>
  <c r="J26" i="6" s="1"/>
  <c r="J176" i="4"/>
  <c r="J24" i="6" s="1"/>
  <c r="J17" i="4"/>
  <c r="H18" i="4"/>
  <c r="H107" i="4"/>
  <c r="J99" i="4"/>
  <c r="H131" i="4"/>
  <c r="J105" i="4"/>
  <c r="J19" i="6" s="1"/>
  <c r="H120" i="4"/>
  <c r="J120" i="4" s="1"/>
  <c r="J141" i="4" s="1"/>
  <c r="E73" i="6" l="1"/>
  <c r="L73" i="6" s="1"/>
  <c r="E74" i="6"/>
  <c r="L74" i="6" s="1"/>
  <c r="E216" i="4"/>
  <c r="E224" i="4" s="1"/>
  <c r="J27" i="6"/>
  <c r="N73" i="6"/>
  <c r="N74" i="6"/>
  <c r="J29" i="6"/>
  <c r="L29" i="6" s="1"/>
  <c r="J221" i="4"/>
  <c r="G18" i="7"/>
  <c r="J18" i="6"/>
  <c r="J20" i="6" s="1"/>
  <c r="J73" i="7"/>
  <c r="J101" i="4"/>
  <c r="H101" i="4" s="1"/>
  <c r="H136" i="4" s="1"/>
  <c r="J136" i="4" s="1"/>
  <c r="H188" i="4"/>
  <c r="H189" i="4" s="1"/>
  <c r="J131" i="4"/>
  <c r="J128" i="4"/>
  <c r="H179" i="4"/>
  <c r="J107" i="4"/>
  <c r="J115" i="4" s="1"/>
  <c r="J113" i="4"/>
  <c r="G19" i="7" s="1"/>
  <c r="H19" i="4"/>
  <c r="J19" i="4" s="1"/>
  <c r="J18" i="4"/>
  <c r="H183" i="4"/>
  <c r="J108" i="4"/>
  <c r="J116" i="4" s="1"/>
  <c r="G73" i="6" l="1"/>
  <c r="H73" i="6" s="1"/>
  <c r="G74" i="6"/>
  <c r="H74" i="6" s="1"/>
  <c r="H199" i="4"/>
  <c r="H201" i="4" s="1"/>
  <c r="J201" i="4" s="1"/>
  <c r="J20" i="4"/>
  <c r="J117" i="4"/>
  <c r="H117" i="4" s="1"/>
  <c r="H180" i="4"/>
  <c r="J179" i="4"/>
  <c r="H190" i="4"/>
  <c r="J109" i="4"/>
  <c r="H191" i="4"/>
  <c r="J191" i="4" s="1"/>
  <c r="J183" i="4"/>
  <c r="J188" i="4"/>
  <c r="H202" i="4" l="1"/>
  <c r="J202" i="4" s="1"/>
  <c r="J199" i="4"/>
  <c r="J189" i="4"/>
  <c r="H124" i="4"/>
  <c r="H215" i="4"/>
  <c r="J215" i="4" s="1"/>
  <c r="H196" i="4"/>
  <c r="J190" i="4"/>
  <c r="H181" i="4"/>
  <c r="J181" i="4" s="1"/>
  <c r="J180" i="4"/>
  <c r="G26" i="7" l="1"/>
  <c r="G27" i="7" s="1"/>
  <c r="I27" i="7" s="1"/>
  <c r="J37" i="6"/>
  <c r="J38" i="6" s="1"/>
  <c r="L38" i="6" s="1"/>
  <c r="J185" i="4"/>
  <c r="G22" i="7" s="1"/>
  <c r="G23" i="7" s="1"/>
  <c r="I23" i="7" s="1"/>
  <c r="J192" i="4"/>
  <c r="H197" i="4"/>
  <c r="J197" i="4" s="1"/>
  <c r="J196" i="4"/>
  <c r="H125" i="4"/>
  <c r="J124" i="4"/>
  <c r="J134" i="4" l="1"/>
  <c r="J137" i="4" s="1"/>
  <c r="J23" i="6"/>
  <c r="J33" i="6" s="1"/>
  <c r="J34" i="6" s="1"/>
  <c r="H127" i="4"/>
  <c r="J127" i="4" s="1"/>
  <c r="H126" i="4"/>
  <c r="J126" i="4" s="1"/>
  <c r="J125" i="4"/>
  <c r="J203" i="4"/>
  <c r="G30" i="7" l="1"/>
  <c r="G31" i="7" s="1"/>
  <c r="I31" i="7" s="1"/>
  <c r="I33" i="7" s="1"/>
  <c r="J41" i="6"/>
  <c r="J42" i="6" s="1"/>
  <c r="L42" i="6" s="1"/>
  <c r="J129" i="4"/>
  <c r="J139" i="4" s="1"/>
  <c r="J218" i="4" s="1"/>
  <c r="G40" i="7" s="1"/>
  <c r="G41" i="7" s="1"/>
  <c r="I41" i="7" s="1"/>
  <c r="J44" i="6"/>
  <c r="L34" i="6"/>
  <c r="L44" i="6" l="1"/>
  <c r="I74" i="6" s="1"/>
  <c r="J74" i="6" s="1"/>
  <c r="K74" i="6" s="1"/>
  <c r="F73" i="7"/>
  <c r="G73" i="7" s="1"/>
  <c r="F72" i="7"/>
  <c r="G72" i="7" s="1"/>
  <c r="J214" i="4"/>
  <c r="J216" i="4" s="1"/>
  <c r="G36" i="7" s="1"/>
  <c r="G37" i="7" s="1"/>
  <c r="I37" i="7" s="1"/>
  <c r="I43" i="7" s="1"/>
  <c r="J51" i="6"/>
  <c r="J52" i="6" s="1"/>
  <c r="L52" i="6" s="1"/>
  <c r="I73" i="6"/>
  <c r="J73" i="6" s="1"/>
  <c r="K73" i="6" s="1"/>
  <c r="I73" i="7" l="1"/>
  <c r="K73" i="7" s="1"/>
  <c r="M73" i="7" s="1"/>
  <c r="O73" i="7" s="1"/>
  <c r="I72" i="7"/>
  <c r="K72" i="7" s="1"/>
  <c r="M72" i="7" s="1"/>
  <c r="J224" i="4"/>
  <c r="J47" i="6"/>
  <c r="J48" i="6" s="1"/>
  <c r="L48" i="6" s="1"/>
  <c r="L54" i="6" s="1"/>
  <c r="M73" i="6" l="1"/>
  <c r="O73" i="6" s="1"/>
  <c r="Q73" i="6" s="1"/>
  <c r="S73" i="6" s="1"/>
  <c r="M74" i="6"/>
  <c r="O74" i="6" s="1"/>
  <c r="Q74" i="6" s="1"/>
  <c r="S74" i="6" s="1"/>
  <c r="O72" i="7"/>
  <c r="O92" i="7" s="1"/>
  <c r="M92" i="7"/>
  <c r="M94" i="7" s="1"/>
  <c r="E228" i="4" s="1"/>
  <c r="J228" i="4" s="1"/>
  <c r="Q93" i="6" l="1"/>
  <c r="Q95" i="6" s="1"/>
  <c r="E231" i="4" s="1"/>
  <c r="E233" i="4" s="1"/>
  <c r="S93" i="6"/>
  <c r="J231" i="4" l="1"/>
  <c r="J233" i="4" s="1"/>
  <c r="J12" i="4" s="1"/>
  <c r="J28" i="4" s="1"/>
  <c r="E41" i="4" s="1"/>
  <c r="E46" i="4" l="1"/>
  <c r="J48" i="4"/>
  <c r="J46" i="4"/>
  <c r="E48" i="4"/>
  <c r="J47" i="4"/>
  <c r="E42" i="4"/>
  <c r="E47" i="4"/>
</calcChain>
</file>

<file path=xl/sharedStrings.xml><?xml version="1.0" encoding="utf-8"?>
<sst xmlns="http://schemas.openxmlformats.org/spreadsheetml/2006/main" count="1003" uniqueCount="677">
  <si>
    <t>Long Term Interest (117, sum of 62.c through 67.c)</t>
  </si>
  <si>
    <t>Less Account 216.1 (112.12.c)  (enter negative)</t>
  </si>
  <si>
    <t>(3)</t>
  </si>
  <si>
    <t>(4)</t>
  </si>
  <si>
    <t>(5)</t>
  </si>
  <si>
    <t>Transmission</t>
  </si>
  <si>
    <t>Page, Line, Col.</t>
  </si>
  <si>
    <t xml:space="preserve">  facilities are those facilities at a generator substation on which there is no through-flow when the generator is shut down.</t>
  </si>
  <si>
    <t>H</t>
  </si>
  <si>
    <t>Includes only FICA, unemployment, highway, property, gross receipts, and other assessments charged in the current year.</t>
  </si>
  <si>
    <t>I</t>
  </si>
  <si>
    <t>J</t>
  </si>
  <si>
    <t xml:space="preserve">  chose to utilize amortization of tax credits against taxable income as discussed in Note K.  Account 281 is not allocated.</t>
  </si>
  <si>
    <t>TOTAL REVENUE CREDITS  (sum lines 2-5)</t>
  </si>
  <si>
    <t xml:space="preserve">     Less EPRI &amp; Reg. Comm. Exp. &amp; Non-safety  Ad. (Note I)</t>
  </si>
  <si>
    <t xml:space="preserve">     Plus Transmission Related Reg. Comm.  Exp. (Note I)</t>
  </si>
  <si>
    <t xml:space="preserve">   related advertising included in Account 930.1.  Line 5a - Regulatory Commission Expenses directly related to transmission service,  </t>
  </si>
  <si>
    <t>Less transmission plant included in OATT Ancillary Services    (Note N )</t>
  </si>
  <si>
    <t>Transmission plant included in ISO rates  (line 1 less lines 2 &amp; 3)</t>
  </si>
  <si>
    <t xml:space="preserve">Formula Rate - Non-Levelized </t>
  </si>
  <si>
    <t>(Note T)</t>
  </si>
  <si>
    <t>RATE BASE: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</si>
  <si>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</si>
  <si>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</si>
  <si>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>111.57.c</t>
  </si>
  <si>
    <t xml:space="preserve">  Less Contract Demand from Grandfathered Interzonal Transactions over one year (enter negative) (Note S)</t>
  </si>
  <si>
    <t>(line 16 / 52; line 16 / 52)</t>
  </si>
  <si>
    <t>219.25.c</t>
  </si>
  <si>
    <t>219.26.c</t>
  </si>
  <si>
    <t>WAGES &amp; SALARY ALLOCATOR   (W&amp;S)</t>
  </si>
  <si>
    <t>COMMON PLANT ALLOCATOR  (CE)   (Note O)</t>
  </si>
  <si>
    <t>(line 17 / line 20)</t>
  </si>
  <si>
    <t>(line 16)</t>
  </si>
  <si>
    <t>RETURN (R)</t>
  </si>
  <si>
    <t>Cost</t>
  </si>
  <si>
    <t>(Note P)</t>
  </si>
  <si>
    <t>Weighted</t>
  </si>
  <si>
    <t>=WCLTD</t>
  </si>
  <si>
    <t>=R</t>
  </si>
  <si>
    <t>ACCOUNT 454 (RENT FROM ELECTRIC PROPERTY)    (Note R)</t>
  </si>
  <si>
    <t>WORKING CAPITAL  (Note H)</t>
  </si>
  <si>
    <t xml:space="preserve">  CWC  </t>
  </si>
  <si>
    <t>calculated</t>
  </si>
  <si>
    <t>page 3 of 5</t>
  </si>
  <si>
    <t>207.58.g</t>
  </si>
  <si>
    <t>207.75.g</t>
  </si>
  <si>
    <t>C</t>
  </si>
  <si>
    <t>D</t>
  </si>
  <si>
    <t>E</t>
  </si>
  <si>
    <t>TAXES OTHER THAN INCOME TAXES  (Note J)</t>
  </si>
  <si>
    <t xml:space="preserve">  </t>
  </si>
  <si>
    <t xml:space="preserve">  Revenues from service provided by the ISO at a discount</t>
  </si>
  <si>
    <t xml:space="preserve">          Highway and vehicle</t>
  </si>
  <si>
    <t xml:space="preserve">  PLANT RELATED</t>
  </si>
  <si>
    <t xml:space="preserve">  Production</t>
  </si>
  <si>
    <t>NA</t>
  </si>
  <si>
    <t xml:space="preserve">  Distribution</t>
  </si>
  <si>
    <t xml:space="preserve">  General &amp; Intangible</t>
  </si>
  <si>
    <t>TOTAL GROSS PLANT (sum lines 1-5)</t>
  </si>
  <si>
    <t>GP=</t>
  </si>
  <si>
    <t>TE=</t>
  </si>
  <si>
    <t>$</t>
  </si>
  <si>
    <t xml:space="preserve">  Transmission</t>
  </si>
  <si>
    <t>TP</t>
  </si>
  <si>
    <t>TRANSMISSION PLANT INCLUDED IN ISO RATES</t>
  </si>
  <si>
    <t>Y</t>
  </si>
  <si>
    <t>TP=</t>
  </si>
  <si>
    <t xml:space="preserve">TRANSMISSION EXPENSES </t>
  </si>
  <si>
    <t>Note</t>
  </si>
  <si>
    <t>Letter</t>
  </si>
  <si>
    <t>A</t>
  </si>
  <si>
    <t>B</t>
  </si>
  <si>
    <t xml:space="preserve">  Plus Contract Demand of firm P-T-P over one year</t>
  </si>
  <si>
    <t>Identified in Form 1 as being only transmission related.</t>
  </si>
  <si>
    <t>Line 5 - EPRI Annual Membership Dues listed in Form 1 at 353.f, all Regulatory Commission Expenses itemized at 351.h, and non-safety</t>
  </si>
  <si>
    <t>U</t>
  </si>
  <si>
    <t xml:space="preserve">  No. 456.1 and all other uses are to be included in the divisor.</t>
  </si>
  <si>
    <t>Proprietary Capital (112.16.c)</t>
  </si>
  <si>
    <t>If amts reflected on Line 4 they should be supported by schedules.</t>
  </si>
  <si>
    <t>If amts reflected on Line 5 they should be supported by schedules.</t>
  </si>
  <si>
    <t>Please fill out info requested in the box below</t>
  </si>
  <si>
    <t>Provide SIT work papers if required</t>
  </si>
  <si>
    <t>336.11.b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</si>
  <si>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</si>
  <si>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</si>
  <si>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 xml:space="preserve">The FERC's annual charges for the year assessed the Transmission Owner for service under this tariff. </t>
  </si>
  <si>
    <t>LESS ATTACHMENT GG ADJUSTMENT [Attachment GG, page 2, line 3, column 10]   (Note W)</t>
  </si>
  <si>
    <t xml:space="preserve">  Revenues from Grandfathered Interzonal Transactions</t>
  </si>
  <si>
    <t>(line 16 / 12)</t>
  </si>
  <si>
    <t>Attachment O</t>
  </si>
  <si>
    <t>TOTAL ACCUM. DEPRECIATION (sum lines 7-11)</t>
  </si>
  <si>
    <t>NET PLANT IN SERVICE</t>
  </si>
  <si>
    <t xml:space="preserve"> (line 1- line 7)</t>
  </si>
  <si>
    <t>354.21.b</t>
  </si>
  <si>
    <t>354.23.b</t>
  </si>
  <si>
    <t>354.24,25,26.b</t>
  </si>
  <si>
    <t xml:space="preserve">  Long Term Debt (112, sum of  18.c through 21.c)</t>
  </si>
  <si>
    <t>ACCOUNT 456.1 (OTHER ELECTRIC REVENUES) (Note U)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</si>
  <si>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</si>
  <si>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Total Income Taxes</t>
  </si>
  <si>
    <t>(line 25 plus line 26)</t>
  </si>
  <si>
    <t>Less transmission plant excluded from ISO rates       (Note M)</t>
  </si>
  <si>
    <t xml:space="preserve">  Total  (sum lines 17 - 19)</t>
  </si>
  <si>
    <t>Total transmission expenses    (page 3, line 1, column 3)</t>
  </si>
  <si>
    <t xml:space="preserve">  (State Income Tax Rate or Composite SIT)</t>
  </si>
  <si>
    <t>p =</t>
  </si>
  <si>
    <t xml:space="preserve">  (percent of federal income tax deductible for state purposes)</t>
  </si>
  <si>
    <t>Enter dollar amounts</t>
  </si>
  <si>
    <t>R</t>
  </si>
  <si>
    <t>S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</si>
  <si>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</si>
  <si>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</si>
  <si>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</si>
  <si>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</si>
  <si>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</si>
  <si>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</si>
  <si>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</si>
  <si>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</si>
  <si>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ADJUSTMENTS TO RATE BASE       (Note F)</t>
  </si>
  <si>
    <t xml:space="preserve">  Account No. 282 (enter negative)</t>
  </si>
  <si>
    <t>NP</t>
  </si>
  <si>
    <t xml:space="preserve">  Account No. 283 (enter negative)</t>
  </si>
  <si>
    <t xml:space="preserve">  Account No. 255 (enter negative)</t>
  </si>
  <si>
    <t xml:space="preserve">LAND HELD FOR FUTURE USE </t>
  </si>
  <si>
    <t>TOTAL WORKING CAPITAL (sum lines 26 - 28)</t>
  </si>
  <si>
    <t>No.</t>
  </si>
  <si>
    <t>Amount</t>
  </si>
  <si>
    <t>NET REVENUE REQUIREMENT</t>
  </si>
  <si>
    <t xml:space="preserve">DIVISOR </t>
  </si>
  <si>
    <t xml:space="preserve">  Account No. 456.1</t>
  </si>
  <si>
    <t xml:space="preserve">     Less LSE Expenses included in Transmission O&amp;M Accounts (Note V)</t>
  </si>
  <si>
    <t xml:space="preserve">  Average of 12 coincident system peaks for requirements (RQ) service       </t>
  </si>
  <si>
    <t>(Note A)</t>
  </si>
  <si>
    <t>(Note B)</t>
  </si>
  <si>
    <t>(Note C)</t>
  </si>
  <si>
    <t xml:space="preserve">  Less 12 CP of firm P-T-P over one year (enter negative)</t>
  </si>
  <si>
    <t>(Note D)</t>
  </si>
  <si>
    <t>(Note Z)</t>
  </si>
  <si>
    <t xml:space="preserve">  Total  (sum lines 12-15)</t>
  </si>
  <si>
    <t>WS</t>
  </si>
  <si>
    <t>200.3.c</t>
  </si>
  <si>
    <t xml:space="preserve">          (Note E)</t>
  </si>
  <si>
    <t>Short Term</t>
  </si>
  <si>
    <t>Long Term</t>
  </si>
  <si>
    <t xml:space="preserve">  Transmission </t>
  </si>
  <si>
    <t>TE</t>
  </si>
  <si>
    <t xml:space="preserve">     Less Account 565</t>
  </si>
  <si>
    <t>205.46.g</t>
  </si>
  <si>
    <t>227.8.c &amp; .16.c</t>
  </si>
  <si>
    <t>W</t>
  </si>
  <si>
    <t xml:space="preserve">  balances are adjusted to reflect application of seven-factor test).</t>
  </si>
  <si>
    <t>K</t>
  </si>
  <si>
    <t>L</t>
  </si>
  <si>
    <t>M</t>
  </si>
  <si>
    <t>N</t>
  </si>
  <si>
    <t>Line 33 must equal zero since all short-term power sales must be unbundled and the transmission component reflected in Account</t>
  </si>
  <si>
    <t>O</t>
  </si>
  <si>
    <t>Cash Working Capital assigned to transmission is one-eighth of O&amp;M allocated to transmission at page 3, line 8, column 5.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</si>
  <si>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</si>
  <si>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</si>
  <si>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</si>
  <si>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page 2 of 5</t>
  </si>
  <si>
    <t>Form No. 1</t>
  </si>
  <si>
    <t>356.1</t>
  </si>
  <si>
    <t xml:space="preserve">  Account No. 281 (enter negative)</t>
  </si>
  <si>
    <t xml:space="preserve">  Account No. 190 </t>
  </si>
  <si>
    <t xml:space="preserve">  A&amp;G</t>
  </si>
  <si>
    <t>W/S</t>
  </si>
  <si>
    <t xml:space="preserve">     Less FERC Annual Fees</t>
  </si>
  <si>
    <t>5a</t>
  </si>
  <si>
    <t xml:space="preserve">  Common</t>
  </si>
  <si>
    <t>CE</t>
  </si>
  <si>
    <t xml:space="preserve">  Transmission Lease Payments</t>
  </si>
  <si>
    <t>GP</t>
  </si>
  <si>
    <t xml:space="preserve">  LABOR RELATED</t>
  </si>
  <si>
    <t xml:space="preserve">          Payroll</t>
  </si>
  <si>
    <t xml:space="preserve">   ISO filings, or transmission siting itemized at 351.h. </t>
  </si>
  <si>
    <t xml:space="preserve">  rate base, must reduce its income tax expense by the amount of the Amortized Investment Tax Credit (Form 1, 266.8.f)</t>
  </si>
  <si>
    <t>263.i</t>
  </si>
  <si>
    <t xml:space="preserve">  Less Contract Demands from service over one year provided by ISO at a discount (enter negative)</t>
  </si>
  <si>
    <t>V</t>
  </si>
  <si>
    <t xml:space="preserve">  Plus 12 CP of Network Load not in line 8</t>
  </si>
  <si>
    <t>Divisor (sum lines 8-14)</t>
  </si>
  <si>
    <t>FERC Annual Charge($/MWh)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</si>
  <si>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</si>
  <si>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</si>
  <si>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</si>
  <si>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</si>
  <si>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>201.3.d</t>
  </si>
  <si>
    <t>201.3.e</t>
  </si>
  <si>
    <t>Annual Cost ($/kW/Yr)</t>
  </si>
  <si>
    <t xml:space="preserve">Network &amp; P-to-P Rate ($/kW/Mo) </t>
  </si>
  <si>
    <t>Peak Rate</t>
  </si>
  <si>
    <t>Off-Peak Rate</t>
  </si>
  <si>
    <t>Point-To-Point Rate ($/kW/Wk)</t>
  </si>
  <si>
    <t>Point-To-Point Rate ($/kW/Day)</t>
  </si>
  <si>
    <t>Capped at weekly rate</t>
  </si>
  <si>
    <t>Point-To-Point Rate ($/MWh)</t>
  </si>
  <si>
    <t>Capped at weekly</t>
  </si>
  <si>
    <t xml:space="preserve"> times 1,000)</t>
  </si>
  <si>
    <t>and daily rates</t>
  </si>
  <si>
    <t>(1)</t>
  </si>
  <si>
    <t>(2)</t>
  </si>
  <si>
    <t>%</t>
  </si>
  <si>
    <t>Percentage of transmission plant included in ISO Rates (line 4 divided by line 1)</t>
  </si>
  <si>
    <t>Preferred Dividends (118.29c) (positive number)</t>
  </si>
  <si>
    <t xml:space="preserve">  Prepayments are the electric related prepayments booked to Account No. 165 and reported on Page 111 line 57 in the Form 1.</t>
  </si>
  <si>
    <t>Removes transmission plant determined by Commission order to be state-jurisdictional according to the seven-factor test (until Form 1</t>
  </si>
  <si>
    <t>Acct 561.1 - 561.3, 561.BA included in Line 7</t>
  </si>
  <si>
    <t>Acct 561.1 - 561.3 available for Schedule 1</t>
  </si>
  <si>
    <t>Revenue Credits for Sched 1 Acct 561.1 - 561.3</t>
  </si>
  <si>
    <t>Net Schedule 1 Expenses (Acct 561.1-561.3 minus Credits)</t>
  </si>
  <si>
    <t>GROSS REVENUE REQUIREMENT    (page 3, line 31)</t>
  </si>
  <si>
    <t>TOTAL O&amp;M   (sum lines 1, 3, 5a, 6, 7 less lines 1a, 2, 4, 5)</t>
  </si>
  <si>
    <t>included in Attachment GG]</t>
  </si>
  <si>
    <t>REV. REQUIREMENT TO BE COLLECTED UNDER ATTACHMENT O</t>
  </si>
  <si>
    <t>Pursuant to Attachment GG of the Midwest ISO Tariff, removes dollar amount of the revenue requirements calculated pursuant to Attachment GG and recovered under</t>
  </si>
  <si>
    <t>Schedule 26 of the Midwest ISO Tariff.</t>
  </si>
  <si>
    <t>revenue requirements have already been reduced by the Attachment GG revenue requirements.</t>
  </si>
  <si>
    <t>(line 16 / 260; line 16 / 365)</t>
  </si>
  <si>
    <t>(line 16 / 4,160; line 16 / 8,760</t>
  </si>
  <si>
    <t>TOTAL DEPRECIATION (Sum lines 9 - 11)</t>
  </si>
  <si>
    <t>(line 7 / line 15)</t>
  </si>
  <si>
    <t xml:space="preserve">     Rate Formula Template</t>
  </si>
  <si>
    <t xml:space="preserve"> </t>
  </si>
  <si>
    <t>Line</t>
  </si>
  <si>
    <t xml:space="preserve">  Plus 12 CP of firm bundled sales over one year not in line 8</t>
  </si>
  <si>
    <t>pancaking - the revenues are not included in line 4, page 1 nor are the loads included in line 13, page 1.</t>
  </si>
  <si>
    <t>T</t>
  </si>
  <si>
    <t>page 1 of 5</t>
  </si>
  <si>
    <t xml:space="preserve"> Utilizing FERC Form 1 Data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</si>
  <si>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</si>
  <si>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Account 456.1 entry shall be the annual total of the quarterly values reported at Form 1, 330.x.n.</t>
  </si>
  <si>
    <t xml:space="preserve">  Preferred Stock  (112.3.c)</t>
  </si>
  <si>
    <t>Includes income related only to transmission facilities, such as pole attachments, rentals and special use.</t>
  </si>
  <si>
    <t>P</t>
  </si>
  <si>
    <t>Grandfathered agreements whose rates have been changed to eliminate or mitigate pancaking - the revenues are included in line 4 page 1</t>
  </si>
  <si>
    <t>Q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</si>
  <si>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</si>
  <si>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</si>
  <si>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>219.20-24.c</t>
  </si>
  <si>
    <t xml:space="preserve">                SUPPORTING CALCULATIONS AND NOTES</t>
  </si>
  <si>
    <t>36a</t>
  </si>
  <si>
    <t xml:space="preserve">Less Preferred Stock (line 28) </t>
  </si>
  <si>
    <t>Common Stock</t>
  </si>
  <si>
    <t>(sum lines 23-25)</t>
  </si>
  <si>
    <t xml:space="preserve">  Common Stock  (line 26)</t>
  </si>
  <si>
    <t>Total  (sum lines 27-29)</t>
  </si>
  <si>
    <t>(310-311)</t>
  </si>
  <si>
    <t xml:space="preserve">  a. Bundled Non-RQ Sales for Resale (311.x.h)</t>
  </si>
  <si>
    <t>205.5.g &amp; 207.99.g</t>
  </si>
  <si>
    <t>321.112.b</t>
  </si>
  <si>
    <t>321.96.b</t>
  </si>
  <si>
    <t>323.197.b</t>
  </si>
  <si>
    <t xml:space="preserve">         Property</t>
  </si>
  <si>
    <t xml:space="preserve">         Gross Receipts</t>
  </si>
  <si>
    <t>zero</t>
  </si>
  <si>
    <t xml:space="preserve">         Other</t>
  </si>
  <si>
    <t xml:space="preserve">         Payments in lieu of taxes</t>
  </si>
  <si>
    <t>TOTAL OTHER TAXES  (sum lines 13 - 19)</t>
  </si>
  <si>
    <t>Z</t>
  </si>
  <si>
    <t>Income Tax Calculation = line 22 * line 28</t>
  </si>
  <si>
    <t>ITC adjustment (line 23 * line 24)</t>
  </si>
  <si>
    <t xml:space="preserve">  step-up facilities, which are deemed to included in OATT ancillary services.  For these purposes, generation step-up</t>
  </si>
  <si>
    <t xml:space="preserve">  Other</t>
  </si>
  <si>
    <t>($ / Allocation)</t>
  </si>
  <si>
    <t>=</t>
  </si>
  <si>
    <t>% Electric</t>
  </si>
  <si>
    <t xml:space="preserve">  Electric</t>
  </si>
  <si>
    <t xml:space="preserve">  Gas</t>
  </si>
  <si>
    <t>*</t>
  </si>
  <si>
    <t xml:space="preserve">  Water</t>
  </si>
  <si>
    <t>REVENUE CREDITS</t>
  </si>
  <si>
    <t>Load</t>
  </si>
  <si>
    <t>ACCOUNT 447 (SALES FOR RESALE)</t>
  </si>
  <si>
    <t xml:space="preserve">  Total of (a)-(b)</t>
  </si>
  <si>
    <t xml:space="preserve">  a. Transmission charges for all transmission transactions </t>
  </si>
  <si>
    <t xml:space="preserve">  b. Bundled Sales for Resale  included in Divisor on page 1</t>
  </si>
  <si>
    <t>(330.x.n)</t>
  </si>
  <si>
    <t xml:space="preserve">  b. Transmission charges for all transmission transactions included in Divisor on Page 1</t>
  </si>
  <si>
    <t>page 5 of 5</t>
  </si>
  <si>
    <t>Allocation</t>
  </si>
  <si>
    <t>W&amp;S Allocator</t>
  </si>
  <si>
    <t>X</t>
  </si>
  <si>
    <t>Line 34 should be supported by notes in Form 1 or detailed Schedule</t>
  </si>
  <si>
    <t>Line 35 should be supported by notes in Form 1 or detailed Schedule</t>
  </si>
  <si>
    <t>Line 36 should be supported by notes in Form 1 or detailed Schedule</t>
  </si>
  <si>
    <t>Acct 561.BA for Schedule 24</t>
  </si>
  <si>
    <t>revenue requirements.</t>
  </si>
  <si>
    <t>(page 4, line 34)</t>
  </si>
  <si>
    <t>(page 4, line 37)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</si>
  <si>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</si>
  <si>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</si>
  <si>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</si>
  <si>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                         References to data from FERC Form 1 are indicated as:   #.y.x  (page, line, column)</t>
  </si>
  <si>
    <t>Company Total</t>
  </si>
  <si>
    <t xml:space="preserve">                  Allocator</t>
  </si>
  <si>
    <t>(Col 3 times Col 4)</t>
  </si>
  <si>
    <t>336.7.b</t>
  </si>
  <si>
    <t xml:space="preserve">  [ Rate Base (page 2, line 30) * Rate of Return (page 4, line 30)]</t>
  </si>
  <si>
    <t>page 4 of 5</t>
  </si>
  <si>
    <t>Included transmission expenses (line 6 less line 7)</t>
  </si>
  <si>
    <t>Form 1 Reference</t>
  </si>
  <si>
    <t>354.20.b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</si>
  <si>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</si>
  <si>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</si>
  <si>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</si>
  <si>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Schedule 1 Recoverable Expenses</t>
  </si>
  <si>
    <t>1a</t>
  </si>
  <si>
    <t>General Note:  References to pages in this formulary rate are indicated as:  (page#, line#, col.#)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</si>
  <si>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</si>
  <si>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</si>
  <si>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</si>
  <si>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</si>
  <si>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</si>
  <si>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>transactions &lt;1 yr</t>
  </si>
  <si>
    <t>Percentage of transmission expenses after adjustment (line 8 divided by line 6)</t>
  </si>
  <si>
    <t>non-firm</t>
  </si>
  <si>
    <t>Percentage of transmission plant included in ISO Rates (line 5)</t>
  </si>
  <si>
    <t>transactions w/ load not in divisor</t>
  </si>
  <si>
    <t>Percentage of transmission expenses included in ISO Rates (line 9 times line 10)</t>
  </si>
  <si>
    <t>total Revenue Credits</t>
  </si>
  <si>
    <t>Allocated</t>
  </si>
  <si>
    <t xml:space="preserve">REVENUE CREDITS </t>
  </si>
  <si>
    <t>(Note Q)</t>
  </si>
  <si>
    <t>Total</t>
  </si>
  <si>
    <t>Allocator</t>
  </si>
  <si>
    <t xml:space="preserve">  Account No. 454</t>
  </si>
  <si>
    <t>Less transmission expenses included in OATT Ancillary Services   (Note L)</t>
  </si>
  <si>
    <t>F</t>
  </si>
  <si>
    <t>G</t>
  </si>
  <si>
    <t>Removes dollar amount of transmission plant included in the development of OATT ancillary services rates and generation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</si>
  <si>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</si>
  <si>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</si>
  <si>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</si>
  <si>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>219.28.c &amp; 200.21.c</t>
  </si>
  <si>
    <t>O&amp;M (Note DD)</t>
  </si>
  <si>
    <t>DEPRECIATION AND AMORTIZATION EXPENSE (Note CC)</t>
  </si>
  <si>
    <t>336.10.f &amp; 336.1.f</t>
  </si>
  <si>
    <t xml:space="preserve">  General  &amp; Intangible</t>
  </si>
  <si>
    <t xml:space="preserve">  c. Transmission charges associated with Schedules 26 and 37  (Note X)</t>
  </si>
  <si>
    <t>36b</t>
  </si>
  <si>
    <t xml:space="preserve">  d. Transmission charges associated with Schedule 26-A  (Note BB)</t>
  </si>
  <si>
    <t xml:space="preserve">  Total of (a)-(b)-(c)-(d)</t>
  </si>
  <si>
    <t>Account Nos. 561.4 and 561.8 consist of RTO expenses billed to load-serving entities and are not included in Transmission Owner</t>
  </si>
  <si>
    <t>AA</t>
  </si>
  <si>
    <t>Pursuant to Attachment MM of the Midwest ISO Tariff, removes dollar amount of revenue requirements calculated pursuant to Attachment MM and recovered</t>
  </si>
  <si>
    <t>under Schedule 26-A of the Midwest ISO Tariff.</t>
  </si>
  <si>
    <t>BB</t>
  </si>
  <si>
    <t>Removes from revenue credits revenues that are distributed pursuant to Schedule 26-A of the Midwest ISO Tariff, since the Transmission Owner's Attachment O</t>
  </si>
  <si>
    <t xml:space="preserve">revenue requirements have already been reduced by the Attachment MM revenue requirements. </t>
  </si>
  <si>
    <t>CC</t>
  </si>
  <si>
    <t>DD</t>
  </si>
  <si>
    <t>Plant in Service, Accumulated Depreciation, and Depreciation Expense amounts exclude Asset Retirement Obligation amounts unless authorized by FERC.</t>
  </si>
  <si>
    <t>Schedule 10-FERC charges should not be included in O&amp;M recovered under this Attachment O.</t>
  </si>
  <si>
    <t>100% CWIP Recovery for Commission Approved Order</t>
  </si>
  <si>
    <t>18a</t>
  </si>
  <si>
    <t>23a</t>
  </si>
  <si>
    <t xml:space="preserve">  Unamortized Balance of Abandoned Plant</t>
  </si>
  <si>
    <t>9a</t>
  </si>
  <si>
    <t xml:space="preserve">  Abandoned Plant Amortization</t>
  </si>
  <si>
    <t>6a</t>
  </si>
  <si>
    <t>Historic Year Actual ATRR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</si>
  <si>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</si>
  <si>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</si>
  <si>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</si>
  <si>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</si>
  <si>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</si>
  <si>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</si>
  <si>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</si>
  <si>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</si>
  <si>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6e</t>
  </si>
  <si>
    <t>Interest on Prior Year True-Up</t>
  </si>
  <si>
    <t>(line 1 - line 6 + line 6c through 6e)</t>
  </si>
  <si>
    <t>HYPOTHECTICAL CAPITAL STRUCTURE</t>
  </si>
  <si>
    <t xml:space="preserve">  Long Term Debt</t>
  </si>
  <si>
    <t xml:space="preserve">  Preferred Stock</t>
  </si>
  <si>
    <t xml:space="preserve">  Common Stock</t>
  </si>
  <si>
    <t>30a</t>
  </si>
  <si>
    <t>30b</t>
  </si>
  <si>
    <t>30c</t>
  </si>
  <si>
    <t>30d</t>
  </si>
  <si>
    <t>30e</t>
  </si>
  <si>
    <t xml:space="preserve">  [ Rate Base (page 2, line 30a) * Rate of Return (page 4, line 30e)]</t>
  </si>
  <si>
    <t>included in Attachment MM]</t>
  </si>
  <si>
    <t>30f</t>
  </si>
  <si>
    <t>Overall WCLTD for Income Taxes</t>
  </si>
  <si>
    <t>30g</t>
  </si>
  <si>
    <t>Overall Return (R) for Income Taxes</t>
  </si>
  <si>
    <t>Attachment MM</t>
  </si>
  <si>
    <t>Formula Rate calculation</t>
  </si>
  <si>
    <t>For  the 12 months ended 12/31/___</t>
  </si>
  <si>
    <t xml:space="preserve"> Utilizing Attachment O Data</t>
  </si>
  <si>
    <t>Page 1 of 2</t>
  </si>
  <si>
    <t>To be completed in conjunction with Attachment O.</t>
  </si>
  <si>
    <t>(inputs from Attachment O are rounded to whole dollars)</t>
  </si>
  <si>
    <t>Gross Transmission Plant - Total</t>
  </si>
  <si>
    <t>Transmission Accumulated Depreciation</t>
  </si>
  <si>
    <t>Net Transmission Plant - Total</t>
  </si>
  <si>
    <t>Line 1 minus Line 1a (Note B)</t>
  </si>
  <si>
    <t>Total O&amp;M Allocated to Transmission</t>
  </si>
  <si>
    <t>Attach O, p 3, line 8 col 5</t>
  </si>
  <si>
    <t>3a</t>
  </si>
  <si>
    <t>Transmission O&amp;M</t>
  </si>
  <si>
    <t>Attach O, p 3, line 1 col 5</t>
  </si>
  <si>
    <t>3b</t>
  </si>
  <si>
    <t>Less: LSE Expenses included in above, if any</t>
  </si>
  <si>
    <t>Attach O, p 3, line 1a col 5</t>
  </si>
  <si>
    <t>3c</t>
  </si>
  <si>
    <t>Less: Account 565 included in above, if any</t>
  </si>
  <si>
    <t>Attach O, p 3, line 2 col 5</t>
  </si>
  <si>
    <t>3d</t>
  </si>
  <si>
    <t>Adjusted Transmission O&amp;M</t>
  </si>
  <si>
    <t>Line 3a minus Line 3b minus Line 3c</t>
  </si>
  <si>
    <t>OTHER O&amp;M EXPENSE</t>
  </si>
  <si>
    <t>4a</t>
  </si>
  <si>
    <t>Other O&amp;M Allocated to Transmission</t>
  </si>
  <si>
    <t>Line 3 minus Line 3d</t>
  </si>
  <si>
    <t>4b</t>
  </si>
  <si>
    <t>Annual Allocation Factor for Other O&amp;M</t>
  </si>
  <si>
    <t>Line 4a divided by Line 1, col 3</t>
  </si>
  <si>
    <t>GENERAL AND COMMON (G&amp;C) DEPRECIATION EXPENSE</t>
  </si>
  <si>
    <t>5</t>
  </si>
  <si>
    <t>Attach O, p 3, lines 10 &amp; 11, col 5 (Note H)</t>
  </si>
  <si>
    <t>6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</si>
  <si>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</si>
  <si>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</si>
  <si>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</si>
  <si>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</si>
  <si>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</si>
  <si>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</si>
  <si>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</si>
  <si>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</si>
  <si>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</si>
  <si>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INCOME TAXES</t>
  </si>
  <si>
    <t>10</t>
  </si>
  <si>
    <t>Attach O, p 3, line 27 col 5</t>
  </si>
  <si>
    <t>11</t>
  </si>
  <si>
    <t>Annual Allocation Factor for Income Taxes</t>
  </si>
  <si>
    <t>(line 10 divided by line 2 col 3)</t>
  </si>
  <si>
    <t>12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</si>
  <si>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</si>
  <si>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</si>
  <si>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</si>
  <si>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</si>
  <si>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</si>
  <si>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</si>
  <si>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</si>
  <si>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</si>
  <si>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>Multi-Value Project (MVP) Revenue Requirement Calculation</t>
  </si>
  <si>
    <t>(6)</t>
  </si>
  <si>
    <t>(7)</t>
  </si>
  <si>
    <t>(8)</t>
  </si>
  <si>
    <t>(9)</t>
  </si>
  <si>
    <t>(10)</t>
  </si>
  <si>
    <t>(11)</t>
  </si>
  <si>
    <t>(11a)</t>
  </si>
  <si>
    <t>(12)</t>
  </si>
  <si>
    <t>(13)</t>
  </si>
  <si>
    <t>(14)</t>
  </si>
  <si>
    <t>(15)</t>
  </si>
  <si>
    <t>(16)</t>
  </si>
  <si>
    <t>Line No.</t>
  </si>
  <si>
    <t>Project Name</t>
  </si>
  <si>
    <t>MTEP Project Number</t>
  </si>
  <si>
    <t>Project Gross Plant</t>
  </si>
  <si>
    <t>Project Accumulated Depreciation</t>
  </si>
  <si>
    <t>Transmission O&amp;M Annual Allocation Factor</t>
  </si>
  <si>
    <t>Annual Allocation for Transmission O&amp;M Expense</t>
  </si>
  <si>
    <t>Other Expense Annual Allocation Factor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</si>
  <si>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</si>
  <si>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</si>
  <si>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</si>
  <si>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</si>
  <si>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</si>
  <si>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</si>
  <si>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MVP Annual Adjusted Revenue Requirement</t>
  </si>
  <si>
    <t>Page 1 line 4</t>
  </si>
  <si>
    <t>(Col 4 * Col 5)</t>
  </si>
  <si>
    <t>Page 1 line 9</t>
  </si>
  <si>
    <t>(Page 1 line 14)</t>
  </si>
  <si>
    <t>(Note E)</t>
  </si>
  <si>
    <t>(Note F)</t>
  </si>
  <si>
    <t>Multi-Value Projects (MVP)</t>
  </si>
  <si>
    <t>Project 1</t>
  </si>
  <si>
    <t>1b</t>
  </si>
  <si>
    <t>Project 2</t>
  </si>
  <si>
    <t>1c</t>
  </si>
  <si>
    <t>Project 3</t>
  </si>
  <si>
    <t>2</t>
  </si>
  <si>
    <t>MVP Total Annual Revenue Requirements</t>
  </si>
  <si>
    <t>Rev. Req. Adj For Attachment O</t>
  </si>
  <si>
    <t>capital investments required to maintain the facilities to their original capabilities.</t>
  </si>
  <si>
    <t>Note deliberately left blank.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</si>
  <si>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</si>
  <si>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</si>
  <si>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The MVP Annual Revenue Requirement is the value to be used in Schedule 26-A.</t>
  </si>
  <si>
    <t>Attachment GG</t>
  </si>
  <si>
    <t>O&amp;M EXPENSE</t>
  </si>
  <si>
    <t>Annual Allocation Factor for O&amp;M</t>
  </si>
  <si>
    <t>(line 3 divided by line 1 col 3)</t>
  </si>
  <si>
    <t>Total G&amp;C Depreciation Expense</t>
  </si>
  <si>
    <t>Annual Allocation Factor for G&amp;C Depreciation Expense</t>
  </si>
  <si>
    <t>Annual Allocation Factor for Expense</t>
  </si>
  <si>
    <t>Sum of line 4, 6, and 8</t>
  </si>
  <si>
    <t>Return on Rate Base</t>
  </si>
  <si>
    <t>15</t>
  </si>
  <si>
    <t xml:space="preserve">                           Network Upgrade Charge Calculation By Project</t>
  </si>
  <si>
    <t>(7a)</t>
  </si>
  <si>
    <t xml:space="preserve">Project Gross Plant </t>
  </si>
  <si>
    <t>Network Upgrade Charge</t>
  </si>
  <si>
    <t>(Page 1 line 9)</t>
  </si>
  <si>
    <t>(Col. 3 * Col. 4)</t>
  </si>
  <si>
    <t>(Pg 1 line 15) (Note J)</t>
  </si>
  <si>
    <t>Sum Col. 10 &amp; 11
(Note G)</t>
  </si>
  <si>
    <t>XXX</t>
  </si>
  <si>
    <t>Annual Totals</t>
  </si>
  <si>
    <t>Project Net Plant is the Project Gross Plant Identified in Column 3 less the associated Accumulated Depreciation.</t>
  </si>
  <si>
    <t>The Network Upgrade Charge is the value to be used in Schedule 26.</t>
  </si>
  <si>
    <t>The Total General and Common Depreciation Expense excludes any depreciation expense directly associated with a project and thereby included in page 2 column 9.</t>
  </si>
  <si>
    <t>ATXI</t>
  </si>
  <si>
    <t>Attach O, p 2, line 8 col 5 (Note A)</t>
  </si>
  <si>
    <t>Annual Allocation Factor for HCS Return</t>
  </si>
  <si>
    <t>The Total General and Common Depreciation Expense excludes any depreciation expense directly associated with a project and thereby included in page 2 column 13.</t>
  </si>
  <si>
    <t>Annual Allocation Factor HCS Return (Note J)</t>
  </si>
  <si>
    <t>(Pg 1 line 14)</t>
  </si>
  <si>
    <t>For  the 12 months ended 12/31/2012</t>
  </si>
  <si>
    <t>Attach O, p 4, line 30e</t>
  </si>
  <si>
    <t>Project Gross Plant is the total capital investment for the project calculated in the same method as the gross plant value in line 1 and includes CWIP in rate base if applicable.  This value includes subsequent capital investments required</t>
  </si>
  <si>
    <t xml:space="preserve">  to maintain the facilities to their original capabilities.</t>
  </si>
  <si>
    <t>For the 12 months ended 12/31/2012</t>
  </si>
  <si>
    <t>Calculate using 13 month average balance, reconciling to FERC Form No. 1 by page, line and column as shown in Column 2.</t>
  </si>
  <si>
    <t xml:space="preserve">These are shown in the workpapers required pursuant to the Annual Rate Calculation and True-Up Procedures. </t>
  </si>
  <si>
    <t>(Note Y, Note Z)</t>
  </si>
  <si>
    <t>(Note Y)</t>
  </si>
  <si>
    <t>Calculate using a simple average of beginning of year and end of year balances reconciling to FERC Form No. 1 by page, line and column as shown in Column 2.</t>
  </si>
  <si>
    <t>Calculation of Prior Year Divisor True-Up:</t>
  </si>
  <si>
    <t>Difference between Historic &amp; Project Yr Divisor</t>
  </si>
  <si>
    <t>Prior Year Projected Annual Cost ($ per kw per yr.)</t>
  </si>
  <si>
    <t>Projected Year Divisor True-up (Difference * Prior Year Projected Annual Cost)</t>
  </si>
  <si>
    <t>EE</t>
  </si>
  <si>
    <t>FF</t>
  </si>
  <si>
    <t>Note FF</t>
  </si>
  <si>
    <t>28a</t>
  </si>
  <si>
    <t>(line 30d minus line 30)</t>
  </si>
  <si>
    <t>(Rate Based weighting of line 27 and line 30a)</t>
  </si>
  <si>
    <t>(Rate Based weighting of line 30 and line 30d)</t>
  </si>
  <si>
    <t>No. 679 Transmission Projects  (Note Z)</t>
  </si>
  <si>
    <t>(Sum Col. 5,   8 &amp; 9)</t>
  </si>
  <si>
    <t>(Sum Col. 9,   12 &amp; 13)</t>
  </si>
  <si>
    <t xml:space="preserve">(Col 6 + Col 8)  </t>
  </si>
  <si>
    <t xml:space="preserve">(Col 3 - Col 4) </t>
  </si>
  <si>
    <t xml:space="preserve">(Pg 1 line 15)  (Note J)  </t>
  </si>
  <si>
    <t xml:space="preserve">(Col 3 * Col 7)  </t>
  </si>
  <si>
    <t>Total  (sum lines 30a-30c)</t>
  </si>
  <si>
    <t>Exhibit No. ATXI - 4</t>
  </si>
  <si>
    <t>INCREMENTAL RETURN  from Hypothetical Capital Structure (HCS)</t>
  </si>
  <si>
    <t>(line 29 - line 30 - line 30a)</t>
  </si>
  <si>
    <t>Incremental Return for Projects with HCS Approval</t>
  </si>
  <si>
    <t>Removes from revenue credits revenue that are distributed pursuant to Schedules 26 and 37 of the Midwest ISO Tariff, since the Transmission Owner's Attachment O</t>
  </si>
  <si>
    <t>Historic Year Actual Divisor for Pricing Zone</t>
  </si>
  <si>
    <t>Projected Year Divisor for Pricing Zone</t>
  </si>
  <si>
    <t>O&amp;M TRANSMISSION EXPENSE</t>
  </si>
  <si>
    <t>Annual Allocation Factor for Transmission O&amp;M</t>
  </si>
  <si>
    <t>Annual Allocation Factor for Other Expense</t>
  </si>
  <si>
    <t>(Line 3d divided by line 1a, col 3)</t>
  </si>
  <si>
    <t>Sum of line 4b, 6, and 8</t>
  </si>
  <si>
    <t>Annual Allocation  for Other Expense</t>
  </si>
  <si>
    <t xml:space="preserve">Sum Col 14 &amp; 15 
(Note G) </t>
  </si>
  <si>
    <r>
      <t xml:space="preserve">Net Transmission Plant is that identified on page 2 line 14 of Attachment O </t>
    </r>
    <r>
      <rPr>
        <sz val="12"/>
        <rFont val="Arial MT"/>
      </rPr>
      <t>and includes any sub lines 14a or 14b etc. and is inclusive of any CWIP included in rate base when authorized by FERC order.</t>
    </r>
  </si>
  <si>
    <t>Accumlated Depreciation comports with this Note A and Note B below.</t>
  </si>
  <si>
    <t>Equals the return based on the the actual capital structure (ACS).</t>
  </si>
  <si>
    <t>Equals incremental return for projects with hypothetical capital structure (HCS) approval.</t>
  </si>
  <si>
    <t>Palmyra-Pawnee</t>
  </si>
  <si>
    <t>1d</t>
  </si>
  <si>
    <t>Pawnee-Pana</t>
  </si>
  <si>
    <t>Pana-Sugar Creek</t>
  </si>
  <si>
    <t>Sidney-Rising</t>
  </si>
  <si>
    <t>RETURN from Actual Capital Structure (ACS)</t>
  </si>
  <si>
    <t>RATE BASE Earning Incremental Return for HCS (line 18a)</t>
  </si>
  <si>
    <t>HYPOTHETICAL CAPITAL STRUCTURE (HCS) RETURN</t>
  </si>
  <si>
    <t>Ameren Transmission Company of Illinois (ATXI)</t>
  </si>
  <si>
    <t>GROSS PLANT IN SERVICE (Note Z) (Note CC)</t>
  </si>
  <si>
    <t>ACCUMULATED DEPRECIATION (Note Z) (Note CC)</t>
  </si>
  <si>
    <t>273.8.k (Note EE)</t>
  </si>
  <si>
    <t>275.2.k (Note EE)</t>
  </si>
  <si>
    <t>277.9.k (Note EE)</t>
  </si>
  <si>
    <t>234.8.c (Note EE)</t>
  </si>
  <si>
    <t>267.8.h (Note EE)</t>
  </si>
  <si>
    <t>214.x.d  (Note G) (Note Z)</t>
  </si>
  <si>
    <t xml:space="preserve">  Materials &amp; Supplies  (Note G) (Note Z)</t>
  </si>
  <si>
    <t xml:space="preserve">  Prepayments (Account 165) (Note Z)</t>
  </si>
  <si>
    <t>TOTAL RATE BASE  (sum lines 18, 18a, 24, 25, &amp; 29)</t>
  </si>
  <si>
    <t xml:space="preserve">       where WCLTD=(page 4, line 30f) and R= (page 4, line 30g)</t>
  </si>
  <si>
    <t>REV. REQUIREMENT  (sum lines 8, 12, 20, 27, 28, 28a)</t>
  </si>
  <si>
    <t xml:space="preserve">[Revenue Requirement for facilities included on page 2, line 2 &amp; line 18a, and also  </t>
  </si>
  <si>
    <t>LESS ATTACHMENT MM ADJUSTMENT [Attachment MM, page 2, line 3, column 14]   (Note AA)</t>
  </si>
  <si>
    <t>Total transmission plant    (page 2, line 2 + 18a, column 3)</t>
  </si>
  <si>
    <t xml:space="preserve">                                          Development of Common Stock (Note Z):</t>
  </si>
  <si>
    <t>ACTUAL CAPITAL STRUCTURE</t>
  </si>
  <si>
    <t>Attach O, p 2, line 2 + 18a col 5 (Note A)</t>
  </si>
  <si>
    <t>Attach O, p 2, line 14 +18a col 5 (Note B)</t>
  </si>
  <si>
    <t>RETURN  (Note I)</t>
  </si>
  <si>
    <t>(Col. 6 * (Col. 7 + Col 7a))</t>
  </si>
  <si>
    <t xml:space="preserve">(Col 10 * (Col  11 + Col 11a))  </t>
  </si>
  <si>
    <t>Projected divisor will be equal to the pricing zone divisor used to calculate the billed the zonal rate.</t>
  </si>
  <si>
    <t>TOTAL ADJUSTMENTS  (sum lines 19- 23a)</t>
  </si>
  <si>
    <t xml:space="preserve">Page 2 line 23a includes any unamortized balances related to the recovery of abandoned plant costs approved by FERC under a separate docket.  </t>
  </si>
  <si>
    <t>Page 3 line 9a includes the Amortization expense of abandonment costs included in transmission depreciation expense.</t>
  </si>
  <si>
    <t>Exhibit No. ATXI - 2</t>
  </si>
  <si>
    <t>Exhibit No. ATXI - 3</t>
  </si>
  <si>
    <r>
      <t>Gross Transmission Plant is that identified on page 2 line 2 of Attachment O and is inclusive of any CWIP included in rate base when authorized by FERC order.</t>
    </r>
    <r>
      <rPr>
        <sz val="12"/>
        <color rgb="FFFF0000"/>
        <rFont val="Arial MT"/>
      </rPr>
      <t/>
    </r>
  </si>
  <si>
    <t>Net Transmission Plant is that identified on page 2 line 14 of Attachment O and  is inclusive of any CWIP included in rate base when authorized by FERC order.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</si>
  <si>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>. Transmission</t>
    </r>
  </si>
  <si>
    <r>
      <t>Project Gross Plant is the total capital investment for the project calculated in the same method as the gross plant value in line 1 and includes CWIP in rate base when authorized by FERC order</t>
    </r>
    <r>
      <rPr>
        <sz val="12"/>
        <rFont val="Arial MT"/>
      </rPr>
      <t>.  This value includes subsequent</t>
    </r>
  </si>
  <si>
    <t>Ameren Transmission Company of Illinois</t>
  </si>
  <si>
    <t>Exhibit No ATXI - 5</t>
  </si>
  <si>
    <t>Projected Rate Base ($000)</t>
  </si>
  <si>
    <t>Page 1</t>
  </si>
  <si>
    <t>13 Months Ended December 31, 2012</t>
  </si>
  <si>
    <t>Dec 11</t>
  </si>
  <si>
    <t>Jan 12</t>
  </si>
  <si>
    <t>Feb 12</t>
  </si>
  <si>
    <t>Mar 12</t>
  </si>
  <si>
    <t>Apr 12</t>
  </si>
  <si>
    <t>May 12</t>
  </si>
  <si>
    <t>Jun 12</t>
  </si>
  <si>
    <t>Jul 12</t>
  </si>
  <si>
    <t>Aug 12</t>
  </si>
  <si>
    <t>Sep 12</t>
  </si>
  <si>
    <t>Oct 12</t>
  </si>
  <si>
    <t>Nov 12</t>
  </si>
  <si>
    <t>Dec 12</t>
  </si>
  <si>
    <t>Year 2012</t>
  </si>
  <si>
    <t>Average</t>
  </si>
  <si>
    <t>Transmission Plant</t>
  </si>
  <si>
    <t>Gross Plant in Service</t>
  </si>
  <si>
    <t>Accumulated Depreciation</t>
  </si>
  <si>
    <t>Total Plant in Service</t>
  </si>
  <si>
    <r>
      <t xml:space="preserve">CWIP  </t>
    </r>
    <r>
      <rPr>
        <sz val="6"/>
        <color theme="1"/>
        <rFont val="Calibri"/>
        <family val="2"/>
        <scheme val="minor"/>
      </rPr>
      <t>1/</t>
    </r>
  </si>
  <si>
    <t>Other Rate Base Adjustments</t>
  </si>
  <si>
    <r>
      <t xml:space="preserve">ADIT 282  </t>
    </r>
    <r>
      <rPr>
        <sz val="6"/>
        <color theme="1"/>
        <rFont val="Calibri"/>
        <family val="2"/>
        <scheme val="minor"/>
      </rPr>
      <t>2/</t>
    </r>
  </si>
  <si>
    <r>
      <t xml:space="preserve">ADIT 190  </t>
    </r>
    <r>
      <rPr>
        <sz val="6"/>
        <color theme="1"/>
        <rFont val="Calibri"/>
        <family val="2"/>
        <scheme val="minor"/>
      </rPr>
      <t>2/</t>
    </r>
  </si>
  <si>
    <t>Net Prefunded AFUDC on CWIP</t>
  </si>
  <si>
    <t>Materials &amp; Supplies</t>
  </si>
  <si>
    <t>Prepayments</t>
  </si>
  <si>
    <t>Cash Working Capital</t>
  </si>
  <si>
    <t>Total Rate Base</t>
  </si>
  <si>
    <t>1/</t>
  </si>
  <si>
    <t>Construction Work in Progress on Illinois Rivers Project</t>
  </si>
  <si>
    <t>2/</t>
  </si>
  <si>
    <t>Deferred Income Taxes are a simply average of the beginning and end of year balances</t>
  </si>
  <si>
    <t>Projected Revenues and Expenses</t>
  </si>
  <si>
    <t>Page 2</t>
  </si>
  <si>
    <t>Calendar Year 2012</t>
  </si>
  <si>
    <t xml:space="preserve"> 2012</t>
  </si>
  <si>
    <t>Transmission Service Revenues</t>
  </si>
  <si>
    <t>NITS Revenue</t>
  </si>
  <si>
    <t>PTP Revenue</t>
  </si>
  <si>
    <t>Total Transmissiion Revenue</t>
  </si>
  <si>
    <t>Transmission Expenses</t>
  </si>
  <si>
    <t>A&amp;G Expense</t>
  </si>
  <si>
    <t>Total O&amp;M</t>
  </si>
  <si>
    <t>Depreciation Expense</t>
  </si>
  <si>
    <t>Taxes Other than Income Taxes</t>
  </si>
  <si>
    <t>Total Expenses</t>
  </si>
  <si>
    <t>Wages and Salaries</t>
  </si>
  <si>
    <t>Production</t>
  </si>
  <si>
    <t>Distribution</t>
  </si>
  <si>
    <t>Other</t>
  </si>
  <si>
    <t>Projected Capitalization ($000)</t>
  </si>
  <si>
    <t>Page 3</t>
  </si>
  <si>
    <t>Equity</t>
  </si>
  <si>
    <t>Debt</t>
  </si>
  <si>
    <t>Total Capitalization</t>
  </si>
  <si>
    <t>Total 2012</t>
  </si>
  <si>
    <t>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</si>
</sst>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&quot;$&quot;* #,##0_);_(&quot;$&quot;* \(#,##0\);_(&quot;$&quot;* &quot;-&quot;??_);_(@_)"/>
    <numFmt numFmtId="175" formatCode="_(* #,##0_);_(* \(#,##0\);_(* &quot;-&quot;??_);_(@_)"/>
    <numFmt numFmtId="176" formatCode="0_);\(0\)"/>
    <numFmt numFmtId="177" formatCode="#,##0_);[Red]\(#,##0\);&quot; &quot;"/>
  </numFmts>
  <fonts count="90">
    <font>
      <sz val="12"/>
      <name val="Arial MT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2"/>
      <color indexed="17"/>
      <name val="Arial MT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trike/>
      <sz val="12"/>
      <color indexed="53"/>
      <name val="Arial MT"/>
    </font>
    <font>
      <b/>
      <sz val="12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2"/>
      <color indexed="48"/>
      <name val="Times New Roman"/>
      <family val="1"/>
    </font>
    <font>
      <u/>
      <sz val="12"/>
      <color rgb="FFFF0000"/>
      <name val="Times New Roman"/>
      <family val="1"/>
    </font>
    <font>
      <b/>
      <sz val="12"/>
      <color theme="4"/>
      <name val="Arial"/>
      <family val="2"/>
    </font>
    <font>
      <sz val="12"/>
      <color rgb="FFFF0000"/>
      <name val="Arial"/>
      <family val="2"/>
    </font>
    <font>
      <b/>
      <sz val="12"/>
      <name val="Arial MT"/>
    </font>
    <font>
      <b/>
      <u/>
      <sz val="12"/>
      <name val="Arial MT"/>
    </font>
    <font>
      <u/>
      <sz val="12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sz val="12"/>
      <color theme="4"/>
      <name val="Arial"/>
      <family val="2"/>
    </font>
    <font>
      <sz val="12"/>
      <color theme="4"/>
      <name val="Arial MT"/>
    </font>
    <font>
      <sz val="10"/>
      <name val="Arial MT"/>
    </font>
    <font>
      <sz val="10"/>
      <color theme="4"/>
      <name val="Arial MT"/>
    </font>
    <font>
      <b/>
      <sz val="12"/>
      <color theme="4"/>
      <name val="Arial MT"/>
    </font>
    <font>
      <b/>
      <sz val="10"/>
      <color theme="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FF0000"/>
      <name val="Times New Roman"/>
      <family val="1"/>
    </font>
    <font>
      <sz val="18"/>
      <name val="Times New Roman"/>
      <family val="1"/>
    </font>
    <font>
      <u/>
      <sz val="10"/>
      <color rgb="FFFF0000"/>
      <name val="Arial MT"/>
    </font>
    <font>
      <strike/>
      <sz val="12"/>
      <color rgb="FFFF3300"/>
      <name val="Times New Roman"/>
      <family val="1"/>
    </font>
    <font>
      <sz val="12"/>
      <color rgb="FFFF0000"/>
      <name val="Arial MT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0">
    <xf numFmtId="173" fontId="0" fillId="0" borderId="0" applyProtection="0"/>
    <xf numFmtId="173" fontId="12" fillId="0" borderId="0" applyFill="0"/>
    <xf numFmtId="173" fontId="12" fillId="0" borderId="0">
      <alignment horizontal="center"/>
    </xf>
    <xf numFmtId="0" fontId="12" fillId="0" borderId="0" applyFill="0">
      <alignment horizontal="center"/>
    </xf>
    <xf numFmtId="173" fontId="15" fillId="0" borderId="1" applyFill="0"/>
    <xf numFmtId="0" fontId="1" fillId="0" borderId="0" applyFont="0" applyAlignment="0"/>
    <xf numFmtId="0" fontId="16" fillId="0" borderId="0" applyFill="0">
      <alignment vertical="top"/>
    </xf>
    <xf numFmtId="0" fontId="15" fillId="0" borderId="0" applyFill="0">
      <alignment horizontal="left" vertical="top"/>
    </xf>
    <xf numFmtId="173" fontId="6" fillId="0" borderId="2" applyFill="0"/>
    <xf numFmtId="0" fontId="1" fillId="0" borderId="0" applyNumberFormat="0" applyFont="0" applyAlignment="0"/>
    <xf numFmtId="0" fontId="16" fillId="0" borderId="0" applyFill="0">
      <alignment wrapText="1"/>
    </xf>
    <xf numFmtId="0" fontId="15" fillId="0" borderId="0" applyFill="0">
      <alignment horizontal="left" vertical="top" wrapText="1"/>
    </xf>
    <xf numFmtId="173" fontId="17" fillId="0" borderId="0" applyFill="0"/>
    <xf numFmtId="0" fontId="18" fillId="0" borderId="0" applyNumberFormat="0" applyFont="0" applyAlignment="0">
      <alignment horizontal="center"/>
    </xf>
    <xf numFmtId="0" fontId="19" fillId="0" borderId="0" applyFill="0">
      <alignment vertical="top" wrapText="1"/>
    </xf>
    <xf numFmtId="0" fontId="6" fillId="0" borderId="0" applyFill="0">
      <alignment horizontal="left" vertical="top" wrapText="1"/>
    </xf>
    <xf numFmtId="173" fontId="1" fillId="0" borderId="0" applyFill="0"/>
    <xf numFmtId="0" fontId="18" fillId="0" borderId="0" applyNumberFormat="0" applyFont="0" applyAlignment="0">
      <alignment horizontal="center"/>
    </xf>
    <xf numFmtId="0" fontId="20" fillId="0" borderId="0" applyFill="0">
      <alignment vertical="center" wrapText="1"/>
    </xf>
    <xf numFmtId="0" fontId="3" fillId="0" borderId="0">
      <alignment horizontal="left" vertical="center" wrapText="1"/>
    </xf>
    <xf numFmtId="173" fontId="21" fillId="0" borderId="0" applyFill="0"/>
    <xf numFmtId="0" fontId="18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3" fontId="23" fillId="0" borderId="0" applyFill="0"/>
    <xf numFmtId="0" fontId="18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173" fontId="26" fillId="0" borderId="0" applyFill="0"/>
    <xf numFmtId="0" fontId="18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3" fillId="0" borderId="0" applyFill="0">
      <alignment horizontal="center" wrapText="1"/>
    </xf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8" fillId="0" borderId="3"/>
    <xf numFmtId="0" fontId="29" fillId="0" borderId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3" fontId="1" fillId="0" borderId="0">
      <alignment horizontal="left" vertical="top"/>
    </xf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2" borderId="0" applyNumberFormat="0" applyFont="0" applyBorder="0" applyAlignment="0" applyProtection="0"/>
    <xf numFmtId="3" fontId="1" fillId="0" borderId="0">
      <alignment horizontal="right" vertical="top"/>
    </xf>
    <xf numFmtId="41" fontId="3" fillId="3" borderId="4" applyFill="0"/>
    <xf numFmtId="0" fontId="32" fillId="0" borderId="0">
      <alignment horizontal="left" indent="7"/>
    </xf>
    <xf numFmtId="41" fontId="3" fillId="0" borderId="4" applyFill="0">
      <alignment horizontal="left" indent="2"/>
    </xf>
    <xf numFmtId="173" fontId="33" fillId="0" borderId="5" applyFill="0">
      <alignment horizontal="right"/>
    </xf>
    <xf numFmtId="0" fontId="10" fillId="0" borderId="6" applyNumberFormat="0" applyFont="0" applyBorder="0">
      <alignment horizontal="right"/>
    </xf>
    <xf numFmtId="0" fontId="34" fillId="0" borderId="0" applyFill="0"/>
    <xf numFmtId="0" fontId="6" fillId="0" borderId="0" applyFill="0"/>
    <xf numFmtId="4" fontId="33" fillId="0" borderId="5" applyFill="0"/>
    <xf numFmtId="0" fontId="1" fillId="0" borderId="0" applyNumberFormat="0" applyFont="0" applyBorder="0" applyAlignment="0"/>
    <xf numFmtId="0" fontId="19" fillId="0" borderId="0" applyFill="0">
      <alignment horizontal="left" indent="1"/>
    </xf>
    <xf numFmtId="0" fontId="35" fillId="0" borderId="0" applyFill="0">
      <alignment horizontal="left" indent="1"/>
    </xf>
    <xf numFmtId="4" fontId="21" fillId="0" borderId="0" applyFill="0"/>
    <xf numFmtId="0" fontId="1" fillId="0" borderId="0" applyNumberFormat="0" applyFont="0" applyFill="0" applyBorder="0" applyAlignment="0"/>
    <xf numFmtId="0" fontId="19" fillId="0" borderId="0" applyFill="0">
      <alignment horizontal="left" indent="2"/>
    </xf>
    <xf numFmtId="0" fontId="6" fillId="0" borderId="0" applyFill="0">
      <alignment horizontal="left" indent="2"/>
    </xf>
    <xf numFmtId="4" fontId="21" fillId="0" borderId="0" applyFill="0"/>
    <xf numFmtId="0" fontId="1" fillId="0" borderId="0" applyNumberFormat="0" applyFont="0" applyBorder="0" applyAlignment="0"/>
    <xf numFmtId="0" fontId="36" fillId="0" borderId="0">
      <alignment horizontal="left" indent="3"/>
    </xf>
    <xf numFmtId="0" fontId="7" fillId="0" borderId="0" applyFill="0">
      <alignment horizontal="left" indent="3"/>
    </xf>
    <xf numFmtId="4" fontId="21" fillId="0" borderId="0" applyFill="0"/>
    <xf numFmtId="0" fontId="1" fillId="0" borderId="0" applyNumberFormat="0" applyFont="0" applyBorder="0" applyAlignment="0"/>
    <xf numFmtId="0" fontId="22" fillId="0" borderId="0">
      <alignment horizontal="left" indent="4"/>
    </xf>
    <xf numFmtId="0" fontId="9" fillId="0" borderId="0" applyFill="0">
      <alignment horizontal="left" indent="4"/>
    </xf>
    <xf numFmtId="4" fontId="23" fillId="0" borderId="0" applyFill="0"/>
    <xf numFmtId="0" fontId="1" fillId="0" borderId="0" applyNumberFormat="0" applyFont="0" applyBorder="0" applyAlignment="0"/>
    <xf numFmtId="0" fontId="24" fillId="0" borderId="0">
      <alignment horizontal="left" indent="5"/>
    </xf>
    <xf numFmtId="0" fontId="25" fillId="0" borderId="0" applyFill="0">
      <alignment horizontal="left" indent="5"/>
    </xf>
    <xf numFmtId="4" fontId="26" fillId="0" borderId="0" applyFill="0"/>
    <xf numFmtId="0" fontId="1" fillId="0" borderId="0" applyNumberFormat="0" applyFont="0" applyFill="0" applyBorder="0" applyAlignment="0"/>
    <xf numFmtId="0" fontId="27" fillId="0" borderId="0" applyFill="0">
      <alignment horizontal="left" indent="6"/>
    </xf>
    <xf numFmtId="0" fontId="23" fillId="0" borderId="0" applyFill="0">
      <alignment horizontal="left" indent="6"/>
    </xf>
    <xf numFmtId="0" fontId="1" fillId="0" borderId="0" applyFont="0" applyFill="0" applyBorder="0" applyAlignment="0" applyProtection="0"/>
    <xf numFmtId="0" fontId="1" fillId="0" borderId="0"/>
    <xf numFmtId="173" fontId="2" fillId="0" borderId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2" borderId="0" applyNumberFormat="0" applyBorder="0" applyAlignment="0" applyProtection="0"/>
    <xf numFmtId="0" fontId="58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23" borderId="0" applyNumberFormat="0" applyBorder="0" applyAlignment="0" applyProtection="0"/>
    <xf numFmtId="0" fontId="60" fillId="7" borderId="0" applyNumberFormat="0" applyBorder="0" applyAlignment="0" applyProtection="0"/>
    <xf numFmtId="0" fontId="61" fillId="24" borderId="19" applyNumberFormat="0" applyAlignment="0" applyProtection="0"/>
    <xf numFmtId="0" fontId="62" fillId="25" borderId="20" applyNumberFormat="0" applyAlignment="0" applyProtection="0"/>
    <xf numFmtId="43" fontId="3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8" borderId="0" applyNumberFormat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68" fillId="11" borderId="19" applyNumberFormat="0" applyAlignment="0" applyProtection="0"/>
    <xf numFmtId="0" fontId="69" fillId="0" borderId="24" applyNumberFormat="0" applyFill="0" applyAlignment="0" applyProtection="0"/>
    <xf numFmtId="0" fontId="70" fillId="26" borderId="0" applyNumberFormat="0" applyBorder="0" applyAlignment="0" applyProtection="0"/>
    <xf numFmtId="0" fontId="71" fillId="0" borderId="0">
      <alignment vertical="top"/>
    </xf>
    <xf numFmtId="0" fontId="2" fillId="27" borderId="25" applyNumberFormat="0" applyFont="0" applyAlignment="0" applyProtection="0"/>
    <xf numFmtId="0" fontId="72" fillId="24" borderId="26" applyNumberFormat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0" applyNumberFormat="0" applyFill="0" applyBorder="0" applyAlignment="0" applyProtection="0"/>
  </cellStyleXfs>
  <cellXfs count="424">
    <xf numFmtId="173" fontId="0" fillId="0" borderId="0" xfId="0" applyAlignment="1"/>
    <xf numFmtId="170" fontId="0" fillId="0" borderId="8" xfId="0" applyNumberFormat="1" applyBorder="1" applyAlignment="1"/>
    <xf numFmtId="173" fontId="0" fillId="0" borderId="8" xfId="0" applyBorder="1" applyAlignment="1"/>
    <xf numFmtId="173" fontId="0" fillId="0" borderId="0" xfId="0" applyBorder="1" applyAlignment="1"/>
    <xf numFmtId="0" fontId="3" fillId="0" borderId="0" xfId="0" applyNumberFormat="1" applyFont="1" applyAlignment="1" applyProtection="1">
      <protection locked="0"/>
    </xf>
    <xf numFmtId="0" fontId="2" fillId="0" borderId="0" xfId="0" applyNumberFormat="1" applyFont="1"/>
    <xf numFmtId="173" fontId="2" fillId="0" borderId="0" xfId="0" applyFont="1" applyAlignment="1"/>
    <xf numFmtId="173" fontId="5" fillId="0" borderId="0" xfId="0" applyFont="1" applyAlignment="1"/>
    <xf numFmtId="0" fontId="5" fillId="0" borderId="0" xfId="0" applyNumberFormat="1" applyFont="1"/>
    <xf numFmtId="3" fontId="2" fillId="0" borderId="0" xfId="0" applyNumberFormat="1" applyFont="1" applyAlignment="1"/>
    <xf numFmtId="0" fontId="2" fillId="0" borderId="0" xfId="0" applyNumberFormat="1" applyFont="1" applyAlignment="1"/>
    <xf numFmtId="0" fontId="8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 applyProtection="1">
      <alignment horizontal="left"/>
      <protection locked="0"/>
    </xf>
    <xf numFmtId="3" fontId="5" fillId="0" borderId="0" xfId="0" applyNumberFormat="1" applyFont="1" applyBorder="1" applyAlignment="1"/>
    <xf numFmtId="173" fontId="11" fillId="0" borderId="0" xfId="0" applyFont="1" applyBorder="1"/>
    <xf numFmtId="173" fontId="5" fillId="0" borderId="0" xfId="0" applyFont="1" applyBorder="1"/>
    <xf numFmtId="173" fontId="5" fillId="0" borderId="0" xfId="0" applyFont="1" applyBorder="1" applyAlignment="1">
      <alignment horizontal="left" wrapText="1"/>
    </xf>
    <xf numFmtId="173" fontId="5" fillId="0" borderId="0" xfId="0" applyFont="1" applyBorder="1" applyAlignment="1"/>
    <xf numFmtId="173" fontId="5" fillId="0" borderId="5" xfId="0" applyFont="1" applyBorder="1" applyAlignment="1"/>
    <xf numFmtId="173" fontId="8" fillId="0" borderId="0" xfId="0" applyFont="1" applyAlignment="1"/>
    <xf numFmtId="173" fontId="0" fillId="0" borderId="0" xfId="0" applyFont="1" applyBorder="1" applyAlignment="1"/>
    <xf numFmtId="3" fontId="0" fillId="0" borderId="0" xfId="0" applyNumberFormat="1" applyFont="1" applyBorder="1" applyAlignment="1"/>
    <xf numFmtId="0" fontId="0" fillId="0" borderId="0" xfId="0" applyNumberFormat="1" applyFont="1" applyBorder="1" applyAlignment="1"/>
    <xf numFmtId="173" fontId="0" fillId="0" borderId="9" xfId="0" applyFont="1" applyBorder="1" applyAlignment="1"/>
    <xf numFmtId="3" fontId="0" fillId="4" borderId="8" xfId="0" applyNumberFormat="1" applyFont="1" applyFill="1" applyBorder="1" applyAlignment="1"/>
    <xf numFmtId="0" fontId="0" fillId="0" borderId="8" xfId="0" applyNumberFormat="1" applyFont="1" applyBorder="1" applyAlignment="1"/>
    <xf numFmtId="3" fontId="0" fillId="4" borderId="10" xfId="0" applyNumberFormat="1" applyFont="1" applyFill="1" applyBorder="1" applyAlignment="1"/>
    <xf numFmtId="170" fontId="0" fillId="0" borderId="10" xfId="0" applyNumberFormat="1" applyFont="1" applyBorder="1" applyAlignment="1"/>
    <xf numFmtId="3" fontId="0" fillId="0" borderId="5" xfId="0" applyNumberFormat="1" applyFont="1" applyBorder="1" applyAlignment="1"/>
    <xf numFmtId="0" fontId="0" fillId="0" borderId="5" xfId="0" applyNumberFormat="1" applyFont="1" applyBorder="1" applyAlignment="1"/>
    <xf numFmtId="173" fontId="0" fillId="0" borderId="11" xfId="0" applyFont="1" applyBorder="1" applyAlignment="1"/>
    <xf numFmtId="173" fontId="0" fillId="0" borderId="5" xfId="0" applyFont="1" applyBorder="1" applyAlignment="1"/>
    <xf numFmtId="173" fontId="0" fillId="0" borderId="9" xfId="0" applyBorder="1" applyAlignment="1"/>
    <xf numFmtId="170" fontId="0" fillId="4" borderId="10" xfId="0" applyNumberFormat="1" applyFill="1" applyBorder="1" applyAlignment="1"/>
    <xf numFmtId="173" fontId="8" fillId="0" borderId="0" xfId="0" applyFont="1" applyBorder="1" applyAlignment="1"/>
    <xf numFmtId="3" fontId="8" fillId="0" borderId="0" xfId="0" applyNumberFormat="1" applyFont="1" applyAlignment="1"/>
    <xf numFmtId="3" fontId="8" fillId="0" borderId="0" xfId="0" applyNumberFormat="1" applyFont="1" applyBorder="1" applyAlignment="1"/>
    <xf numFmtId="164" fontId="8" fillId="0" borderId="0" xfId="0" applyNumberFormat="1" applyFont="1" applyAlignment="1">
      <alignment horizontal="center"/>
    </xf>
    <xf numFmtId="3" fontId="8" fillId="0" borderId="0" xfId="0" applyNumberFormat="1" applyFont="1" applyFill="1" applyAlignment="1"/>
    <xf numFmtId="173" fontId="8" fillId="0" borderId="0" xfId="0" applyFont="1" applyFill="1" applyAlignment="1"/>
    <xf numFmtId="174" fontId="0" fillId="4" borderId="8" xfId="33" applyNumberFormat="1" applyFont="1" applyFill="1" applyBorder="1" applyAlignment="1"/>
    <xf numFmtId="173" fontId="37" fillId="0" borderId="0" xfId="0" applyFont="1" applyAlignment="1"/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Protection="1">
      <protection locked="0"/>
    </xf>
    <xf numFmtId="0" fontId="8" fillId="0" borderId="0" xfId="0" applyNumberFormat="1" applyFont="1"/>
    <xf numFmtId="0" fontId="8" fillId="0" borderId="0" xfId="0" applyNumberFormat="1" applyFont="1" applyFill="1"/>
    <xf numFmtId="0" fontId="8" fillId="4" borderId="0" xfId="0" applyNumberFormat="1" applyFont="1" applyFill="1" applyProtection="1">
      <protection locked="0"/>
    </xf>
    <xf numFmtId="0" fontId="8" fillId="4" borderId="0" xfId="0" applyNumberFormat="1" applyFont="1" applyFill="1"/>
    <xf numFmtId="49" fontId="8" fillId="0" borderId="0" xfId="0" applyNumberFormat="1" applyFont="1"/>
    <xf numFmtId="0" fontId="8" fillId="0" borderId="3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/>
    <xf numFmtId="42" fontId="8" fillId="0" borderId="0" xfId="0" applyNumberFormat="1" applyFont="1"/>
    <xf numFmtId="0" fontId="8" fillId="0" borderId="3" xfId="0" applyNumberFormat="1" applyFont="1" applyBorder="1" applyAlignment="1" applyProtection="1">
      <alignment horizontal="centerContinuous"/>
      <protection locked="0"/>
    </xf>
    <xf numFmtId="166" fontId="8" fillId="0" borderId="0" xfId="0" applyNumberFormat="1" applyFont="1" applyAlignment="1"/>
    <xf numFmtId="3" fontId="8" fillId="0" borderId="0" xfId="0" applyNumberFormat="1" applyFont="1" applyFill="1" applyBorder="1"/>
    <xf numFmtId="3" fontId="8" fillId="0" borderId="3" xfId="0" applyNumberFormat="1" applyFont="1" applyBorder="1" applyAlignment="1"/>
    <xf numFmtId="3" fontId="8" fillId="0" borderId="0" xfId="0" applyNumberFormat="1" applyFont="1" applyAlignment="1">
      <alignment horizontal="fill"/>
    </xf>
    <xf numFmtId="42" fontId="8" fillId="0" borderId="7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Protection="1">
      <protection locked="0"/>
    </xf>
    <xf numFmtId="3" fontId="8" fillId="4" borderId="0" xfId="0" applyNumberFormat="1" applyFont="1" applyFill="1"/>
    <xf numFmtId="3" fontId="8" fillId="4" borderId="0" xfId="0" applyNumberFormat="1" applyFont="1" applyFill="1" applyBorder="1"/>
    <xf numFmtId="3" fontId="8" fillId="4" borderId="3" xfId="0" applyNumberFormat="1" applyFont="1" applyFill="1" applyBorder="1"/>
    <xf numFmtId="168" fontId="8" fillId="0" borderId="0" xfId="0" applyNumberFormat="1" applyFont="1"/>
    <xf numFmtId="168" fontId="8" fillId="0" borderId="0" xfId="0" applyNumberFormat="1" applyFont="1" applyAlignment="1">
      <alignment horizontal="center"/>
    </xf>
    <xf numFmtId="173" fontId="8" fillId="0" borderId="0" xfId="0" applyFont="1" applyAlignment="1">
      <alignment horizontal="center"/>
    </xf>
    <xf numFmtId="0" fontId="8" fillId="0" borderId="0" xfId="0" applyNumberFormat="1" applyFont="1" applyAlignment="1">
      <alignment horizontal="left"/>
    </xf>
    <xf numFmtId="172" fontId="8" fillId="0" borderId="0" xfId="0" applyNumberFormat="1" applyFont="1" applyAlignment="1"/>
    <xf numFmtId="172" fontId="8" fillId="4" borderId="0" xfId="0" applyNumberFormat="1" applyFont="1" applyFill="1" applyProtection="1">
      <protection locked="0"/>
    </xf>
    <xf numFmtId="172" fontId="8" fillId="0" borderId="0" xfId="0" applyNumberFormat="1" applyFont="1" applyProtection="1">
      <protection locked="0"/>
    </xf>
    <xf numFmtId="172" fontId="8" fillId="0" borderId="0" xfId="0" applyNumberFormat="1" applyFont="1" applyFill="1" applyProtection="1">
      <protection locked="0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0" fontId="38" fillId="0" borderId="0" xfId="0" applyNumberFormat="1" applyFont="1" applyAlignment="1" applyProtection="1">
      <alignment horizontal="center"/>
      <protection locked="0"/>
    </xf>
    <xf numFmtId="173" fontId="38" fillId="0" borderId="0" xfId="0" applyFont="1" applyAlignment="1">
      <alignment horizontal="center"/>
    </xf>
    <xf numFmtId="3" fontId="38" fillId="0" borderId="0" xfId="0" applyNumberFormat="1" applyFont="1" applyAlignment="1"/>
    <xf numFmtId="0" fontId="38" fillId="0" borderId="0" xfId="0" applyNumberFormat="1" applyFont="1" applyAlignment="1"/>
    <xf numFmtId="165" fontId="8" fillId="0" borderId="0" xfId="0" applyNumberFormat="1" applyFont="1" applyAlignment="1"/>
    <xf numFmtId="3" fontId="8" fillId="4" borderId="3" xfId="0" applyNumberFormat="1" applyFont="1" applyFill="1" applyBorder="1" applyAlignment="1"/>
    <xf numFmtId="16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3" fontId="8" fillId="4" borderId="0" xfId="0" applyNumberFormat="1" applyFont="1" applyFill="1" applyBorder="1" applyAlignment="1"/>
    <xf numFmtId="173" fontId="8" fillId="0" borderId="3" xfId="0" applyFont="1" applyBorder="1" applyAlignment="1"/>
    <xf numFmtId="3" fontId="8" fillId="0" borderId="7" xfId="0" applyNumberFormat="1" applyFont="1" applyBorder="1" applyAlignment="1"/>
    <xf numFmtId="0" fontId="38" fillId="0" borderId="0" xfId="0" applyNumberFormat="1" applyFont="1" applyFill="1" applyAlignment="1" applyProtection="1">
      <alignment horizontal="center"/>
      <protection locked="0"/>
    </xf>
    <xf numFmtId="0" fontId="39" fillId="0" borderId="0" xfId="0" applyNumberFormat="1" applyFont="1" applyAlignment="1">
      <alignment horizontal="center"/>
    </xf>
    <xf numFmtId="3" fontId="39" fillId="0" borderId="0" xfId="0" applyNumberFormat="1" applyFont="1" applyAlignment="1"/>
    <xf numFmtId="0" fontId="38" fillId="0" borderId="0" xfId="0" applyNumberFormat="1" applyFont="1" applyAlignment="1">
      <alignment horizontal="center"/>
    </xf>
    <xf numFmtId="3" fontId="40" fillId="0" borderId="0" xfId="0" applyNumberFormat="1" applyFont="1" applyAlignment="1"/>
    <xf numFmtId="171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/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0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10" fontId="8" fillId="0" borderId="0" xfId="0" applyNumberFormat="1" applyFont="1" applyAlignment="1">
      <alignment horizontal="left"/>
    </xf>
    <xf numFmtId="3" fontId="8" fillId="0" borderId="0" xfId="0" applyNumberFormat="1" applyFont="1" applyFill="1" applyAlignment="1">
      <alignment horizontal="left"/>
    </xf>
    <xf numFmtId="164" fontId="8" fillId="0" borderId="0" xfId="0" applyNumberFormat="1" applyFont="1" applyAlignment="1" applyProtection="1">
      <alignment horizontal="left"/>
      <protection locked="0"/>
    </xf>
    <xf numFmtId="167" fontId="8" fillId="0" borderId="0" xfId="0" applyNumberFormat="1" applyFont="1" applyAlignment="1"/>
    <xf numFmtId="0" fontId="8" fillId="0" borderId="0" xfId="0" applyNumberFormat="1" applyFont="1" applyFill="1" applyAlignment="1" applyProtection="1">
      <protection locked="0"/>
    </xf>
    <xf numFmtId="0" fontId="8" fillId="0" borderId="3" xfId="0" applyNumberFormat="1" applyFont="1" applyFill="1" applyBorder="1" applyProtection="1">
      <protection locked="0"/>
    </xf>
    <xf numFmtId="0" fontId="8" fillId="0" borderId="3" xfId="0" applyNumberFormat="1" applyFont="1" applyFill="1" applyBorder="1"/>
    <xf numFmtId="3" fontId="8" fillId="0" borderId="3" xfId="0" applyNumberFormat="1" applyFont="1" applyFill="1" applyBorder="1" applyAlignment="1"/>
    <xf numFmtId="3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166" fontId="8" fillId="0" borderId="0" xfId="0" applyNumberFormat="1" applyFont="1" applyFill="1"/>
    <xf numFmtId="3" fontId="8" fillId="0" borderId="0" xfId="0" applyNumberFormat="1" applyFont="1" applyAlignment="1">
      <alignment horizontal="center"/>
    </xf>
    <xf numFmtId="3" fontId="8" fillId="0" borderId="3" xfId="0" applyNumberFormat="1" applyFont="1" applyBorder="1" applyAlignment="1">
      <alignment horizontal="center"/>
    </xf>
    <xf numFmtId="4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Fill="1" applyAlignment="1"/>
    <xf numFmtId="0" fontId="8" fillId="0" borderId="3" xfId="0" applyNumberFormat="1" applyFont="1" applyBorder="1" applyAlignment="1"/>
    <xf numFmtId="170" fontId="8" fillId="4" borderId="0" xfId="0" applyNumberFormat="1" applyFont="1" applyFill="1" applyAlignment="1"/>
    <xf numFmtId="42" fontId="8" fillId="4" borderId="0" xfId="0" applyNumberFormat="1" applyFont="1" applyFill="1" applyAlignment="1"/>
    <xf numFmtId="3" fontId="8" fillId="0" borderId="0" xfId="0" applyNumberFormat="1" applyFont="1" applyFill="1" applyAlignment="1" applyProtection="1">
      <protection locked="0"/>
    </xf>
    <xf numFmtId="9" fontId="8" fillId="0" borderId="0" xfId="0" applyNumberFormat="1" applyFont="1" applyAlignment="1"/>
    <xf numFmtId="169" fontId="8" fillId="0" borderId="0" xfId="0" applyNumberFormat="1" applyFont="1" applyAlignment="1"/>
    <xf numFmtId="3" fontId="8" fillId="0" borderId="0" xfId="0" quotePrefix="1" applyNumberFormat="1" applyFont="1" applyAlignment="1"/>
    <xf numFmtId="169" fontId="8" fillId="4" borderId="0" xfId="0" applyNumberFormat="1" applyFont="1" applyFill="1" applyAlignment="1"/>
    <xf numFmtId="169" fontId="8" fillId="0" borderId="3" xfId="0" applyNumberFormat="1" applyFont="1" applyBorder="1" applyAlignment="1"/>
    <xf numFmtId="0" fontId="8" fillId="0" borderId="0" xfId="0" applyNumberFormat="1" applyFont="1" applyBorder="1" applyAlignment="1" applyProtection="1">
      <alignment horizontal="center"/>
      <protection locked="0"/>
    </xf>
    <xf numFmtId="0" fontId="41" fillId="0" borderId="0" xfId="0" applyNumberFormat="1" applyFont="1" applyProtection="1">
      <protection locked="0"/>
    </xf>
    <xf numFmtId="173" fontId="41" fillId="0" borderId="0" xfId="0" applyFont="1" applyAlignment="1"/>
    <xf numFmtId="173" fontId="8" fillId="0" borderId="0" xfId="0" applyFont="1" applyFill="1" applyAlignment="1" applyProtection="1"/>
    <xf numFmtId="38" fontId="8" fillId="4" borderId="0" xfId="0" applyNumberFormat="1" applyFont="1" applyFill="1" applyBorder="1" applyProtection="1">
      <protection locked="0"/>
    </xf>
    <xf numFmtId="38" fontId="8" fillId="0" borderId="0" xfId="0" applyNumberFormat="1" applyFont="1" applyAlignment="1" applyProtection="1"/>
    <xf numFmtId="0" fontId="8" fillId="0" borderId="3" xfId="0" applyNumberFormat="1" applyFont="1" applyBorder="1"/>
    <xf numFmtId="0" fontId="8" fillId="0" borderId="3" xfId="0" applyNumberFormat="1" applyFont="1" applyBorder="1" applyProtection="1">
      <protection locked="0"/>
    </xf>
    <xf numFmtId="38" fontId="8" fillId="4" borderId="3" xfId="0" applyNumberFormat="1" applyFont="1" applyFill="1" applyBorder="1" applyProtection="1">
      <protection locked="0"/>
    </xf>
    <xf numFmtId="38" fontId="8" fillId="0" borderId="0" xfId="0" applyNumberFormat="1" applyFont="1" applyAlignment="1"/>
    <xf numFmtId="38" fontId="8" fillId="0" borderId="0" xfId="0" applyNumberFormat="1" applyFont="1" applyFill="1" applyBorder="1" applyProtection="1"/>
    <xf numFmtId="170" fontId="8" fillId="0" borderId="0" xfId="0" applyNumberFormat="1" applyFont="1" applyFill="1" applyBorder="1" applyProtection="1"/>
    <xf numFmtId="1" fontId="8" fillId="0" borderId="0" xfId="0" applyNumberFormat="1" applyFont="1" applyFill="1" applyProtection="1"/>
    <xf numFmtId="168" fontId="8" fillId="0" borderId="0" xfId="0" applyNumberFormat="1" applyFont="1" applyProtection="1">
      <protection locked="0"/>
    </xf>
    <xf numFmtId="170" fontId="8" fillId="4" borderId="0" xfId="0" applyNumberFormat="1" applyFont="1" applyFill="1" applyBorder="1" applyProtection="1"/>
    <xf numFmtId="1" fontId="8" fillId="0" borderId="0" xfId="0" applyNumberFormat="1" applyFont="1" applyFill="1" applyAlignment="1" applyProtection="1"/>
    <xf numFmtId="170" fontId="8" fillId="4" borderId="0" xfId="0" applyNumberFormat="1" applyFont="1" applyFill="1" applyBorder="1" applyAlignment="1" applyProtection="1">
      <protection locked="0"/>
    </xf>
    <xf numFmtId="3" fontId="8" fillId="0" borderId="0" xfId="0" applyNumberFormat="1" applyFont="1" applyAlignment="1" applyProtection="1"/>
    <xf numFmtId="0" fontId="8" fillId="0" borderId="3" xfId="0" applyNumberFormat="1" applyFont="1" applyBorder="1" applyAlignment="1" applyProtection="1">
      <protection locked="0"/>
    </xf>
    <xf numFmtId="170" fontId="8" fillId="4" borderId="3" xfId="0" applyNumberFormat="1" applyFont="1" applyFill="1" applyBorder="1" applyAlignment="1" applyProtection="1">
      <protection locked="0"/>
    </xf>
    <xf numFmtId="3" fontId="8" fillId="0" borderId="0" xfId="0" applyNumberFormat="1" applyFont="1" applyFill="1" applyAlignment="1" applyProtection="1">
      <alignment horizontal="right"/>
      <protection locked="0"/>
    </xf>
    <xf numFmtId="173" fontId="8" fillId="0" borderId="0" xfId="0" applyNumberFormat="1" applyFont="1" applyAlignment="1" applyProtection="1">
      <protection locked="0"/>
    </xf>
    <xf numFmtId="170" fontId="8" fillId="0" borderId="0" xfId="0" applyNumberFormat="1" applyFont="1" applyFill="1" applyBorder="1" applyAlignment="1" applyProtection="1"/>
    <xf numFmtId="3" fontId="8" fillId="0" borderId="0" xfId="0" applyNumberFormat="1" applyFont="1" applyFill="1" applyAlignment="1" applyProtection="1"/>
    <xf numFmtId="170" fontId="8" fillId="0" borderId="0" xfId="0" applyNumberFormat="1" applyFont="1" applyProtection="1">
      <protection locked="0"/>
    </xf>
    <xf numFmtId="10" fontId="8" fillId="4" borderId="0" xfId="0" applyNumberFormat="1" applyFont="1" applyFill="1" applyProtection="1">
      <protection locked="0"/>
    </xf>
    <xf numFmtId="0" fontId="42" fillId="0" borderId="0" xfId="0" applyNumberFormat="1" applyFont="1" applyFill="1" applyProtection="1">
      <protection locked="0"/>
    </xf>
    <xf numFmtId="10" fontId="8" fillId="0" borderId="0" xfId="0" applyNumberFormat="1" applyFont="1" applyFill="1"/>
    <xf numFmtId="173" fontId="8" fillId="0" borderId="0" xfId="0" applyFont="1" applyFill="1" applyAlignment="1">
      <alignment horizontal="center"/>
    </xf>
    <xf numFmtId="37" fontId="8" fillId="4" borderId="0" xfId="0" applyNumberFormat="1" applyFont="1" applyFill="1" applyBorder="1" applyAlignment="1"/>
    <xf numFmtId="37" fontId="8" fillId="4" borderId="0" xfId="0" applyNumberFormat="1" applyFont="1" applyFill="1" applyAlignment="1"/>
    <xf numFmtId="37" fontId="8" fillId="0" borderId="0" xfId="0" applyNumberFormat="1" applyFont="1" applyAlignment="1"/>
    <xf numFmtId="37" fontId="8" fillId="0" borderId="3" xfId="0" applyNumberFormat="1" applyFont="1" applyBorder="1" applyAlignment="1"/>
    <xf numFmtId="173" fontId="43" fillId="0" borderId="0" xfId="0" applyFont="1" applyAlignment="1"/>
    <xf numFmtId="3" fontId="8" fillId="4" borderId="0" xfId="0" applyNumberFormat="1" applyFont="1" applyFill="1" applyAlignment="1"/>
    <xf numFmtId="3" fontId="8" fillId="0" borderId="14" xfId="0" applyNumberFormat="1" applyFont="1" applyBorder="1" applyAlignment="1"/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Border="1" applyProtection="1">
      <protection locked="0"/>
    </xf>
    <xf numFmtId="3" fontId="8" fillId="0" borderId="0" xfId="0" applyNumberFormat="1" applyFont="1" applyFill="1" applyBorder="1" applyAlignment="1"/>
    <xf numFmtId="0" fontId="8" fillId="0" borderId="0" xfId="0" applyNumberFormat="1" applyFont="1" applyAlignment="1">
      <alignment horizontal="right"/>
    </xf>
    <xf numFmtId="0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NumberFormat="1" applyFont="1" applyAlignment="1" applyProtection="1">
      <protection locked="0"/>
    </xf>
    <xf numFmtId="3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8" fillId="0" borderId="0" xfId="0" applyNumberFormat="1" applyFont="1" applyAlignment="1"/>
    <xf numFmtId="0" fontId="8" fillId="0" borderId="0" xfId="0" applyNumberFormat="1" applyFont="1" applyFill="1" applyAlignment="1"/>
    <xf numFmtId="169" fontId="8" fillId="5" borderId="0" xfId="0" applyNumberFormat="1" applyFont="1" applyFill="1" applyAlignment="1"/>
    <xf numFmtId="9" fontId="8" fillId="5" borderId="0" xfId="0" applyNumberFormat="1" applyFont="1" applyFill="1" applyAlignment="1"/>
    <xf numFmtId="0" fontId="44" fillId="0" borderId="0" xfId="0" applyNumberFormat="1" applyFont="1" applyAlignment="1"/>
    <xf numFmtId="173" fontId="44" fillId="0" borderId="0" xfId="0" applyFont="1" applyAlignment="1"/>
    <xf numFmtId="3" fontId="8" fillId="0" borderId="0" xfId="82" applyNumberFormat="1" applyFont="1" applyFill="1" applyAlignment="1"/>
    <xf numFmtId="173" fontId="44" fillId="0" borderId="0" xfId="82" applyFont="1" applyAlignment="1"/>
    <xf numFmtId="173" fontId="44" fillId="0" borderId="0" xfId="82" applyFont="1" applyFill="1" applyAlignment="1"/>
    <xf numFmtId="0" fontId="8" fillId="0" borderId="0" xfId="82" applyNumberFormat="1" applyFont="1" applyFill="1"/>
    <xf numFmtId="166" fontId="8" fillId="0" borderId="0" xfId="82" applyNumberFormat="1" applyFont="1" applyFill="1" applyAlignment="1"/>
    <xf numFmtId="37" fontId="8" fillId="4" borderId="0" xfId="82" applyNumberFormat="1" applyFont="1" applyFill="1" applyBorder="1" applyAlignment="1"/>
    <xf numFmtId="37" fontId="8" fillId="4" borderId="3" xfId="82" applyNumberFormat="1" applyFont="1" applyFill="1" applyBorder="1" applyAlignment="1"/>
    <xf numFmtId="37" fontId="8" fillId="0" borderId="0" xfId="82" applyNumberFormat="1" applyFont="1" applyFill="1" applyBorder="1" applyAlignment="1"/>
    <xf numFmtId="0" fontId="44" fillId="0" borderId="0" xfId="82" applyNumberFormat="1" applyFont="1" applyFill="1"/>
    <xf numFmtId="0" fontId="8" fillId="5" borderId="0" xfId="0" applyNumberFormat="1" applyFont="1" applyFill="1"/>
    <xf numFmtId="49" fontId="38" fillId="5" borderId="0" xfId="0" applyNumberFormat="1" applyFont="1" applyFill="1" applyAlignment="1">
      <alignment horizontal="center"/>
    </xf>
    <xf numFmtId="169" fontId="8" fillId="0" borderId="0" xfId="0" applyNumberFormat="1" applyFont="1" applyFill="1" applyAlignment="1"/>
    <xf numFmtId="169" fontId="8" fillId="0" borderId="0" xfId="0" quotePrefix="1" applyNumberFormat="1" applyFont="1" applyAlignment="1"/>
    <xf numFmtId="173" fontId="0" fillId="0" borderId="0" xfId="0" applyFill="1" applyBorder="1" applyAlignment="1"/>
    <xf numFmtId="173" fontId="0" fillId="0" borderId="0" xfId="0" applyFill="1" applyBorder="1" applyAlignment="1">
      <alignment horizontal="right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0" fontId="5" fillId="0" borderId="0" xfId="0" applyNumberFormat="1" applyFont="1" applyFill="1" applyBorder="1"/>
    <xf numFmtId="173" fontId="0" fillId="0" borderId="0" xfId="0" applyFont="1" applyFill="1" applyBorder="1" applyAlignment="1"/>
    <xf numFmtId="3" fontId="3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3" fillId="4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73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4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4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75" fontId="3" fillId="4" borderId="0" xfId="84" applyNumberFormat="1" applyFont="1" applyFill="1" applyBorder="1" applyAlignment="1"/>
    <xf numFmtId="0" fontId="46" fillId="0" borderId="0" xfId="0" applyNumberFormat="1" applyFont="1" applyFill="1" applyBorder="1" applyAlignment="1"/>
    <xf numFmtId="175" fontId="3" fillId="4" borderId="5" xfId="84" applyNumberFormat="1" applyFont="1" applyFill="1" applyBorder="1" applyAlignment="1"/>
    <xf numFmtId="3" fontId="49" fillId="0" borderId="0" xfId="0" applyNumberFormat="1" applyFont="1" applyFill="1" applyBorder="1" applyAlignment="1"/>
    <xf numFmtId="175" fontId="3" fillId="0" borderId="0" xfId="84" applyNumberFormat="1" applyFont="1" applyFill="1" applyBorder="1" applyAlignment="1"/>
    <xf numFmtId="41" fontId="3" fillId="0" borderId="0" xfId="0" applyNumberFormat="1" applyFont="1" applyFill="1" applyBorder="1" applyAlignment="1"/>
    <xf numFmtId="10" fontId="6" fillId="0" borderId="0" xfId="0" applyNumberFormat="1" applyFont="1" applyFill="1" applyBorder="1" applyAlignment="1"/>
    <xf numFmtId="10" fontId="47" fillId="0" borderId="0" xfId="85" applyNumberFormat="1" applyFont="1" applyFill="1" applyBorder="1" applyAlignment="1"/>
    <xf numFmtId="10" fontId="3" fillId="0" borderId="0" xfId="0" applyNumberFormat="1" applyFont="1" applyFill="1" applyBorder="1" applyAlignment="1"/>
    <xf numFmtId="10" fontId="0" fillId="0" borderId="0" xfId="85" applyNumberFormat="1" applyFont="1" applyFill="1" applyBorder="1" applyAlignment="1"/>
    <xf numFmtId="3" fontId="47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3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173" fontId="47" fillId="0" borderId="0" xfId="0" applyFont="1" applyFill="1" applyBorder="1" applyAlignment="1"/>
    <xf numFmtId="10" fontId="6" fillId="0" borderId="0" xfId="85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173" fontId="50" fillId="0" borderId="0" xfId="0" applyFont="1" applyFill="1" applyBorder="1" applyAlignment="1"/>
    <xf numFmtId="3" fontId="51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0" fontId="3" fillId="0" borderId="0" xfId="85" applyNumberFormat="1" applyFont="1" applyFill="1" applyBorder="1" applyAlignment="1"/>
    <xf numFmtId="170" fontId="0" fillId="0" borderId="0" xfId="0" applyNumberFormat="1" applyFill="1" applyBorder="1" applyAlignment="1"/>
    <xf numFmtId="3" fontId="6" fillId="0" borderId="0" xfId="0" applyNumberFormat="1" applyFont="1" applyFill="1" applyBorder="1" applyAlignment="1"/>
    <xf numFmtId="0" fontId="51" fillId="0" borderId="0" xfId="0" applyNumberFormat="1" applyFont="1" applyFill="1" applyBorder="1"/>
    <xf numFmtId="173" fontId="53" fillId="0" borderId="0" xfId="0" applyFont="1" applyFill="1" applyBorder="1" applyAlignment="1"/>
    <xf numFmtId="173" fontId="3" fillId="0" borderId="0" xfId="0" applyFont="1" applyFill="1" applyBorder="1" applyAlignment="1"/>
    <xf numFmtId="173" fontId="3" fillId="0" borderId="0" xfId="0" applyFont="1" applyFill="1" applyBorder="1" applyAlignment="1">
      <alignment horizontal="right"/>
    </xf>
    <xf numFmtId="0" fontId="0" fillId="0" borderId="0" xfId="0" quotePrefix="1" applyNumberFormat="1" applyFill="1" applyBorder="1" applyAlignment="1" applyProtection="1">
      <alignment horizontal="center"/>
      <protection locked="0"/>
    </xf>
    <xf numFmtId="176" fontId="6" fillId="0" borderId="0" xfId="0" quotePrefix="1" applyNumberFormat="1" applyFont="1" applyFill="1" applyBorder="1" applyAlignment="1">
      <alignment horizontal="center"/>
    </xf>
    <xf numFmtId="173" fontId="47" fillId="0" borderId="15" xfId="0" applyFont="1" applyFill="1" applyBorder="1" applyAlignment="1">
      <alignment horizontal="center" wrapText="1"/>
    </xf>
    <xf numFmtId="173" fontId="47" fillId="0" borderId="16" xfId="0" applyFont="1" applyFill="1" applyBorder="1" applyAlignment="1"/>
    <xf numFmtId="173" fontId="47" fillId="0" borderId="16" xfId="0" applyFont="1" applyFill="1" applyBorder="1" applyAlignment="1">
      <alignment horizontal="center" wrapText="1"/>
    </xf>
    <xf numFmtId="173" fontId="47" fillId="0" borderId="6" xfId="0" applyFont="1" applyFill="1" applyBorder="1" applyAlignment="1">
      <alignment horizontal="center" wrapText="1"/>
    </xf>
    <xf numFmtId="0" fontId="6" fillId="0" borderId="16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center" wrapText="1"/>
    </xf>
    <xf numFmtId="3" fontId="6" fillId="0" borderId="16" xfId="0" applyNumberFormat="1" applyFont="1" applyFill="1" applyBorder="1" applyAlignment="1">
      <alignment horizontal="center" wrapText="1"/>
    </xf>
    <xf numFmtId="0" fontId="3" fillId="0" borderId="15" xfId="0" applyNumberFormat="1" applyFont="1" applyFill="1" applyBorder="1"/>
    <xf numFmtId="0" fontId="3" fillId="0" borderId="16" xfId="0" applyNumberFormat="1" applyFont="1" applyFill="1" applyBorder="1"/>
    <xf numFmtId="0" fontId="3" fillId="0" borderId="16" xfId="0" quotePrefix="1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3" fontId="3" fillId="0" borderId="16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/>
    <xf numFmtId="0" fontId="3" fillId="0" borderId="4" xfId="0" applyNumberFormat="1" applyFont="1" applyFill="1" applyBorder="1"/>
    <xf numFmtId="0" fontId="52" fillId="0" borderId="0" xfId="0" applyNumberFormat="1" applyFont="1" applyFill="1" applyBorder="1"/>
    <xf numFmtId="3" fontId="3" fillId="0" borderId="4" xfId="0" applyNumberFormat="1" applyFont="1" applyFill="1" applyBorder="1" applyAlignment="1"/>
    <xf numFmtId="173" fontId="0" fillId="0" borderId="8" xfId="0" applyFill="1" applyBorder="1" applyAlignment="1"/>
    <xf numFmtId="0" fontId="0" fillId="0" borderId="0" xfId="0" applyNumberFormat="1" applyFill="1" applyBorder="1" applyAlignment="1">
      <alignment horizontal="center"/>
    </xf>
    <xf numFmtId="174" fontId="0" fillId="4" borderId="0" xfId="86" applyNumberFormat="1" applyFont="1" applyFill="1" applyBorder="1" applyAlignment="1"/>
    <xf numFmtId="173" fontId="0" fillId="0" borderId="4" xfId="0" applyFill="1" applyBorder="1" applyAlignment="1"/>
    <xf numFmtId="10" fontId="53" fillId="0" borderId="0" xfId="85" applyNumberFormat="1" applyFont="1" applyFill="1" applyBorder="1" applyAlignment="1"/>
    <xf numFmtId="174" fontId="0" fillId="0" borderId="4" xfId="86" applyNumberFormat="1" applyFont="1" applyFill="1" applyBorder="1" applyAlignment="1"/>
    <xf numFmtId="174" fontId="3" fillId="4" borderId="0" xfId="86" applyNumberFormat="1" applyFont="1" applyFill="1" applyBorder="1" applyAlignment="1"/>
    <xf numFmtId="174" fontId="3" fillId="0" borderId="4" xfId="86" applyNumberFormat="1" applyFont="1" applyFill="1" applyBorder="1" applyAlignment="1"/>
    <xf numFmtId="173" fontId="54" fillId="0" borderId="0" xfId="0" applyFont="1" applyFill="1" applyBorder="1" applyAlignment="1"/>
    <xf numFmtId="0" fontId="54" fillId="0" borderId="0" xfId="0" applyNumberFormat="1" applyFont="1" applyFill="1" applyBorder="1" applyAlignment="1">
      <alignment horizontal="center"/>
    </xf>
    <xf numFmtId="173" fontId="54" fillId="0" borderId="4" xfId="0" applyFont="1" applyFill="1" applyBorder="1" applyAlignment="1"/>
    <xf numFmtId="173" fontId="55" fillId="0" borderId="0" xfId="0" applyFont="1" applyFill="1" applyBorder="1" applyAlignment="1"/>
    <xf numFmtId="173" fontId="0" fillId="0" borderId="10" xfId="0" applyFill="1" applyBorder="1" applyAlignment="1"/>
    <xf numFmtId="173" fontId="0" fillId="0" borderId="5" xfId="0" applyFill="1" applyBorder="1" applyAlignment="1"/>
    <xf numFmtId="173" fontId="54" fillId="0" borderId="5" xfId="0" applyFont="1" applyFill="1" applyBorder="1" applyAlignment="1"/>
    <xf numFmtId="173" fontId="54" fillId="0" borderId="18" xfId="0" applyFont="1" applyFill="1" applyBorder="1" applyAlignment="1"/>
    <xf numFmtId="173" fontId="55" fillId="0" borderId="5" xfId="0" applyFont="1" applyFill="1" applyBorder="1" applyAlignment="1"/>
    <xf numFmtId="170" fontId="3" fillId="0" borderId="0" xfId="0" applyNumberFormat="1" applyFont="1" applyFill="1" applyBorder="1" applyAlignment="1"/>
    <xf numFmtId="173" fontId="1" fillId="0" borderId="0" xfId="0" applyFont="1" applyFill="1" applyBorder="1" applyAlignment="1"/>
    <xf numFmtId="1" fontId="3" fillId="0" borderId="0" xfId="84" applyNumberFormat="1" applyFont="1" applyFill="1" applyBorder="1" applyAlignment="1">
      <alignment horizontal="center"/>
    </xf>
    <xf numFmtId="173" fontId="3" fillId="0" borderId="3" xfId="0" applyFont="1" applyFill="1" applyBorder="1" applyAlignment="1"/>
    <xf numFmtId="173" fontId="2" fillId="0" borderId="0" xfId="0" applyFont="1" applyFill="1" applyBorder="1" applyAlignment="1">
      <alignment horizontal="center" vertical="top"/>
    </xf>
    <xf numFmtId="173" fontId="2" fillId="0" borderId="0" xfId="0" applyFont="1" applyFill="1" applyBorder="1" applyAlignment="1"/>
    <xf numFmtId="173" fontId="2" fillId="0" borderId="0" xfId="0" applyFont="1" applyFill="1" applyBorder="1" applyAlignment="1">
      <alignment horizontal="center"/>
    </xf>
    <xf numFmtId="173" fontId="0" fillId="0" borderId="0" xfId="0" applyFont="1" applyFill="1" applyBorder="1" applyAlignment="1">
      <alignment horizontal="center"/>
    </xf>
    <xf numFmtId="173" fontId="56" fillId="0" borderId="0" xfId="0" applyFont="1" applyFill="1" applyBorder="1" applyAlignment="1">
      <alignment horizontal="center"/>
    </xf>
    <xf numFmtId="173" fontId="56" fillId="0" borderId="0" xfId="0" applyFont="1" applyFill="1" applyBorder="1" applyAlignment="1"/>
    <xf numFmtId="49" fontId="56" fillId="0" borderId="0" xfId="0" applyNumberFormat="1" applyFont="1" applyFill="1" applyBorder="1" applyAlignment="1">
      <alignment horizontal="center"/>
    </xf>
    <xf numFmtId="173" fontId="45" fillId="0" borderId="0" xfId="0" applyFont="1" applyFill="1" applyBorder="1" applyAlignment="1">
      <alignment horizontal="center"/>
    </xf>
    <xf numFmtId="3" fontId="45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/>
    <xf numFmtId="41" fontId="3" fillId="4" borderId="0" xfId="0" applyNumberFormat="1" applyFont="1" applyFill="1" applyBorder="1" applyAlignment="1"/>
    <xf numFmtId="10" fontId="0" fillId="0" borderId="0" xfId="83" applyNumberFormat="1" applyFont="1" applyFill="1" applyBorder="1" applyAlignment="1"/>
    <xf numFmtId="49" fontId="8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76" fontId="6" fillId="0" borderId="0" xfId="0" applyNumberFormat="1" applyFont="1" applyFill="1" applyBorder="1" applyAlignment="1">
      <alignment horizontal="center"/>
    </xf>
    <xf numFmtId="0" fontId="45" fillId="0" borderId="16" xfId="0" applyNumberFormat="1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/>
    <xf numFmtId="170" fontId="0" fillId="4" borderId="0" xfId="0" applyNumberFormat="1" applyFill="1" applyBorder="1" applyAlignment="1"/>
    <xf numFmtId="173" fontId="45" fillId="0" borderId="0" xfId="0" applyFont="1" applyFill="1" applyBorder="1" applyAlignment="1"/>
    <xf numFmtId="0" fontId="56" fillId="0" borderId="0" xfId="0" applyNumberFormat="1" applyFont="1" applyFill="1" applyBorder="1" applyAlignment="1">
      <alignment horizontal="right"/>
    </xf>
    <xf numFmtId="173" fontId="57" fillId="0" borderId="0" xfId="0" applyFont="1" applyFill="1" applyBorder="1" applyAlignment="1"/>
    <xf numFmtId="173" fontId="0" fillId="0" borderId="0" xfId="0" applyFill="1" applyBorder="1" applyAlignment="1"/>
    <xf numFmtId="173" fontId="3" fillId="0" borderId="0" xfId="0" applyFont="1" applyFill="1" applyBorder="1" applyAlignment="1"/>
    <xf numFmtId="173" fontId="54" fillId="0" borderId="0" xfId="0" applyFont="1" applyFill="1" applyBorder="1" applyAlignment="1"/>
    <xf numFmtId="170" fontId="3" fillId="0" borderId="0" xfId="0" applyNumberFormat="1" applyFont="1" applyFill="1" applyBorder="1" applyAlignment="1"/>
    <xf numFmtId="1" fontId="3" fillId="0" borderId="0" xfId="84" applyNumberFormat="1" applyFont="1" applyFill="1" applyBorder="1" applyAlignment="1">
      <alignment horizontal="center"/>
    </xf>
    <xf numFmtId="173" fontId="0" fillId="0" borderId="0" xfId="0" applyFill="1" applyBorder="1" applyAlignment="1"/>
    <xf numFmtId="173" fontId="0" fillId="0" borderId="0" xfId="0" applyFont="1" applyFill="1" applyBorder="1" applyAlignment="1"/>
    <xf numFmtId="173" fontId="47" fillId="0" borderId="0" xfId="0" applyFont="1" applyFill="1" applyBorder="1" applyAlignment="1"/>
    <xf numFmtId="173" fontId="3" fillId="0" borderId="0" xfId="0" applyFont="1" applyFill="1" applyBorder="1" applyAlignment="1"/>
    <xf numFmtId="173" fontId="54" fillId="0" borderId="0" xfId="0" applyFont="1" applyFill="1" applyBorder="1" applyAlignment="1"/>
    <xf numFmtId="170" fontId="3" fillId="0" borderId="0" xfId="0" applyNumberFormat="1" applyFont="1" applyFill="1" applyBorder="1" applyAlignment="1"/>
    <xf numFmtId="173" fontId="2" fillId="0" borderId="0" xfId="0" applyFont="1" applyFill="1" applyBorder="1" applyAlignment="1">
      <alignment horizontal="center"/>
    </xf>
    <xf numFmtId="173" fontId="2" fillId="0" borderId="0" xfId="0" applyFont="1" applyFill="1" applyBorder="1" applyAlignment="1"/>
    <xf numFmtId="173" fontId="2" fillId="0" borderId="0" xfId="0" applyFont="1" applyFill="1" applyBorder="1" applyAlignment="1">
      <alignment horizontal="center" vertical="top"/>
    </xf>
    <xf numFmtId="1" fontId="3" fillId="0" borderId="0" xfId="84" applyNumberFormat="1" applyFont="1" applyFill="1" applyBorder="1" applyAlignment="1">
      <alignment horizontal="center"/>
    </xf>
    <xf numFmtId="173" fontId="3" fillId="0" borderId="3" xfId="0" applyFont="1" applyFill="1" applyBorder="1" applyAlignment="1"/>
    <xf numFmtId="173" fontId="0" fillId="0" borderId="0" xfId="0" applyFont="1" applyFill="1" applyBorder="1" applyAlignment="1">
      <alignment horizontal="center"/>
    </xf>
    <xf numFmtId="173" fontId="2" fillId="0" borderId="0" xfId="0" applyFont="1" applyFill="1" applyBorder="1" applyAlignment="1">
      <alignment horizontal="left" wrapText="1"/>
    </xf>
    <xf numFmtId="173" fontId="0" fillId="0" borderId="0" xfId="0" applyFont="1" applyFill="1" applyBorder="1" applyAlignment="1">
      <alignment horizontal="left" indent="1"/>
    </xf>
    <xf numFmtId="0" fontId="76" fillId="0" borderId="0" xfId="82" applyNumberFormat="1" applyFont="1" applyFill="1"/>
    <xf numFmtId="173" fontId="44" fillId="0" borderId="0" xfId="82" applyFont="1" applyAlignment="1">
      <alignment horizontal="center"/>
    </xf>
    <xf numFmtId="0" fontId="44" fillId="0" borderId="0" xfId="82" applyNumberFormat="1" applyFont="1"/>
    <xf numFmtId="173" fontId="47" fillId="0" borderId="12" xfId="0" applyFont="1" applyFill="1" applyBorder="1" applyAlignment="1">
      <alignment horizontal="center" wrapText="1"/>
    </xf>
    <xf numFmtId="173" fontId="47" fillId="0" borderId="2" xfId="0" applyFont="1" applyFill="1" applyBorder="1" applyAlignment="1"/>
    <xf numFmtId="173" fontId="47" fillId="0" borderId="2" xfId="0" applyFont="1" applyFill="1" applyBorder="1" applyAlignment="1">
      <alignment horizontal="center" wrapText="1"/>
    </xf>
    <xf numFmtId="173" fontId="47" fillId="0" borderId="13" xfId="0" applyFont="1" applyFill="1" applyBorder="1" applyAlignment="1">
      <alignment horizontal="center" wrapText="1"/>
    </xf>
    <xf numFmtId="173" fontId="47" fillId="0" borderId="28" xfId="0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3" fontId="6" fillId="0" borderId="28" xfId="0" applyNumberFormat="1" applyFont="1" applyFill="1" applyBorder="1" applyAlignment="1">
      <alignment horizontal="center" wrapText="1"/>
    </xf>
    <xf numFmtId="0" fontId="3" fillId="0" borderId="16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77" fillId="0" borderId="0" xfId="0" applyNumberFormat="1" applyFont="1" applyAlignment="1">
      <alignment horizontal="right"/>
    </xf>
    <xf numFmtId="173" fontId="0" fillId="0" borderId="0" xfId="0" applyFont="1" applyFill="1" applyBorder="1" applyAlignment="1">
      <alignment horizontal="left" vertical="top" wrapText="1"/>
    </xf>
    <xf numFmtId="173" fontId="78" fillId="0" borderId="0" xfId="0" applyFont="1" applyFill="1" applyBorder="1" applyAlignment="1"/>
    <xf numFmtId="0" fontId="3" fillId="0" borderId="16" xfId="0" quotePrefix="1" applyNumberFormat="1" applyFont="1" applyFill="1" applyBorder="1" applyAlignment="1">
      <alignment horizontal="center" wrapText="1"/>
    </xf>
    <xf numFmtId="0" fontId="3" fillId="0" borderId="6" xfId="0" quotePrefix="1" applyNumberFormat="1" applyFont="1" applyFill="1" applyBorder="1" applyAlignment="1">
      <alignment horizontal="center" wrapText="1"/>
    </xf>
    <xf numFmtId="173" fontId="0" fillId="0" borderId="0" xfId="0" applyFont="1" applyFill="1" applyBorder="1" applyAlignment="1">
      <alignment horizontal="left" vertical="top" indent="1"/>
    </xf>
    <xf numFmtId="0" fontId="8" fillId="0" borderId="0" xfId="82" applyNumberFormat="1" applyFont="1" applyFill="1" applyAlignment="1" applyProtection="1">
      <alignment horizontal="center"/>
      <protection locked="0"/>
    </xf>
    <xf numFmtId="173" fontId="8" fillId="0" borderId="0" xfId="82" applyFont="1" applyFill="1" applyAlignment="1"/>
    <xf numFmtId="0" fontId="8" fillId="0" borderId="0" xfId="82" quotePrefix="1" applyNumberFormat="1" applyFont="1" applyFill="1"/>
    <xf numFmtId="0" fontId="8" fillId="0" borderId="0" xfId="82" applyNumberFormat="1" applyFont="1" applyFill="1" applyAlignment="1"/>
    <xf numFmtId="0" fontId="8" fillId="0" borderId="0" xfId="82" applyNumberFormat="1" applyFont="1" applyAlignment="1" applyProtection="1">
      <alignment horizontal="center"/>
      <protection locked="0"/>
    </xf>
    <xf numFmtId="173" fontId="8" fillId="0" borderId="0" xfId="82" applyFont="1" applyAlignment="1"/>
    <xf numFmtId="173" fontId="8" fillId="0" borderId="0" xfId="0" quotePrefix="1" applyFont="1" applyAlignment="1"/>
    <xf numFmtId="173" fontId="0" fillId="0" borderId="0" xfId="0" applyFont="1" applyAlignment="1"/>
    <xf numFmtId="173" fontId="8" fillId="0" borderId="0" xfId="82" applyFont="1" applyAlignment="1">
      <alignment horizontal="center"/>
    </xf>
    <xf numFmtId="0" fontId="8" fillId="0" borderId="0" xfId="82" applyNumberFormat="1" applyFont="1"/>
    <xf numFmtId="0" fontId="8" fillId="0" borderId="0" xfId="82" applyNumberFormat="1" applyFont="1" applyFill="1" applyAlignment="1">
      <alignment horizontal="left" indent="2"/>
    </xf>
    <xf numFmtId="37" fontId="8" fillId="0" borderId="0" xfId="82" applyNumberFormat="1" applyFont="1" applyFill="1" applyAlignment="1"/>
    <xf numFmtId="37" fontId="8" fillId="0" borderId="5" xfId="82" applyNumberFormat="1" applyFont="1" applyFill="1" applyBorder="1" applyAlignment="1"/>
    <xf numFmtId="173" fontId="8" fillId="0" borderId="0" xfId="82" applyFont="1" applyFill="1" applyAlignment="1">
      <alignment horizontal="left" indent="2"/>
    </xf>
    <xf numFmtId="168" fontId="8" fillId="0" borderId="0" xfId="82" applyNumberFormat="1" applyFont="1" applyFill="1" applyAlignment="1"/>
    <xf numFmtId="173" fontId="6" fillId="0" borderId="0" xfId="0" applyFont="1" applyFill="1" applyBorder="1" applyAlignment="1"/>
    <xf numFmtId="10" fontId="47" fillId="0" borderId="0" xfId="83" applyNumberFormat="1" applyFont="1" applyFill="1" applyBorder="1" applyAlignment="1"/>
    <xf numFmtId="49" fontId="0" fillId="0" borderId="0" xfId="0" applyNumberFormat="1" applyFont="1" applyFill="1" applyBorder="1" applyAlignment="1">
      <alignment horizontal="left"/>
    </xf>
    <xf numFmtId="173" fontId="47" fillId="0" borderId="0" xfId="0" applyFont="1" applyFill="1" applyBorder="1" applyAlignment="1">
      <alignment horizontal="center"/>
    </xf>
    <xf numFmtId="49" fontId="47" fillId="0" borderId="0" xfId="0" applyNumberFormat="1" applyFont="1" applyFill="1" applyBorder="1" applyAlignment="1">
      <alignment horizontal="left"/>
    </xf>
    <xf numFmtId="0" fontId="47" fillId="0" borderId="0" xfId="0" applyNumberFormat="1" applyFont="1" applyFill="1" applyBorder="1" applyAlignment="1" applyProtection="1">
      <alignment horizontal="center"/>
      <protection locked="0"/>
    </xf>
    <xf numFmtId="10" fontId="6" fillId="0" borderId="0" xfId="83" applyNumberFormat="1" applyFont="1" applyFill="1" applyBorder="1" applyAlignment="1"/>
    <xf numFmtId="49" fontId="6" fillId="4" borderId="0" xfId="0" applyNumberFormat="1" applyFont="1" applyFill="1" applyBorder="1" applyAlignment="1">
      <alignment horizontal="center"/>
    </xf>
    <xf numFmtId="173" fontId="8" fillId="5" borderId="0" xfId="0" applyFont="1" applyFill="1" applyAlignment="1"/>
    <xf numFmtId="173" fontId="38" fillId="5" borderId="0" xfId="0" applyFont="1" applyFill="1" applyAlignment="1">
      <alignment horizontal="center"/>
    </xf>
    <xf numFmtId="3" fontId="38" fillId="5" borderId="0" xfId="0" applyNumberFormat="1" applyFont="1" applyFill="1" applyAlignment="1">
      <alignment horizontal="center"/>
    </xf>
    <xf numFmtId="3" fontId="8" fillId="5" borderId="0" xfId="0" applyNumberFormat="1" applyFont="1" applyFill="1" applyAlignment="1"/>
    <xf numFmtId="0" fontId="8" fillId="5" borderId="0" xfId="0" applyNumberFormat="1" applyFont="1" applyFill="1" applyAlignment="1" applyProtection="1">
      <alignment horizontal="center"/>
      <protection locked="0"/>
    </xf>
    <xf numFmtId="0" fontId="79" fillId="0" borderId="0" xfId="82" applyNumberFormat="1" applyFont="1" applyFill="1"/>
    <xf numFmtId="173" fontId="42" fillId="0" borderId="0" xfId="0" applyFont="1" applyAlignment="1"/>
    <xf numFmtId="0" fontId="8" fillId="0" borderId="0" xfId="0" applyNumberFormat="1" applyFont="1" applyFill="1" applyAlignment="1">
      <alignment horizontal="left" wrapText="1"/>
    </xf>
    <xf numFmtId="0" fontId="0" fillId="0" borderId="1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173" fontId="8" fillId="0" borderId="0" xfId="0" applyFont="1" applyAlignment="1">
      <alignment horizontal="left" vertical="top" wrapText="1"/>
    </xf>
    <xf numFmtId="173" fontId="2" fillId="0" borderId="0" xfId="0" applyFont="1" applyFill="1" applyBorder="1" applyAlignment="1">
      <alignment horizontal="left"/>
    </xf>
    <xf numFmtId="173" fontId="0" fillId="0" borderId="0" xfId="0" applyFont="1" applyFill="1" applyBorder="1" applyAlignment="1">
      <alignment horizontal="left"/>
    </xf>
    <xf numFmtId="173" fontId="0" fillId="0" borderId="0" xfId="0" applyFont="1" applyFill="1" applyBorder="1" applyAlignment="1">
      <alignment horizontal="left" vertical="top" wrapText="1"/>
    </xf>
    <xf numFmtId="173" fontId="0" fillId="0" borderId="0" xfId="0" applyFont="1" applyFill="1" applyBorder="1" applyAlignment="1">
      <alignment horizontal="left" wrapText="1"/>
    </xf>
    <xf numFmtId="173" fontId="2" fillId="0" borderId="0" xfId="0" applyFont="1" applyFill="1" applyBorder="1" applyAlignment="1">
      <alignment horizontal="left" wrapText="1"/>
    </xf>
    <xf numFmtId="173" fontId="0" fillId="0" borderId="0" xfId="0" applyFill="1" applyBorder="1" applyAlignment="1">
      <alignment horizontal="left"/>
    </xf>
    <xf numFmtId="177" fontId="81" fillId="0" borderId="0" xfId="0" applyNumberFormat="1" applyFont="1" applyAlignment="1">
      <alignment horizontal="right"/>
    </xf>
    <xf numFmtId="177" fontId="82" fillId="0" borderId="0" xfId="0" applyNumberFormat="1" applyFont="1" applyAlignment="1">
      <alignment horizontal="left"/>
    </xf>
    <xf numFmtId="177" fontId="83" fillId="0" borderId="0" xfId="0" applyNumberFormat="1" applyFont="1" applyAlignment="1">
      <alignment horizontal="right"/>
    </xf>
    <xf numFmtId="177" fontId="84" fillId="0" borderId="0" xfId="0" applyNumberFormat="1" applyFont="1" applyAlignment="1">
      <alignment horizontal="right"/>
    </xf>
    <xf numFmtId="177" fontId="85" fillId="0" borderId="0" xfId="0" applyNumberFormat="1" applyFont="1" applyAlignment="1">
      <alignment horizontal="left"/>
    </xf>
    <xf numFmtId="49" fontId="86" fillId="0" borderId="0" xfId="0" applyNumberFormat="1" applyFont="1" applyAlignment="1">
      <alignment horizontal="center" wrapText="1"/>
    </xf>
    <xf numFmtId="49" fontId="84" fillId="0" borderId="0" xfId="0" applyNumberFormat="1" applyFont="1" applyAlignment="1">
      <alignment horizontal="center" wrapText="1"/>
    </xf>
    <xf numFmtId="49" fontId="84" fillId="0" borderId="5" xfId="0" applyNumberFormat="1" applyFont="1" applyBorder="1" applyAlignment="1">
      <alignment horizontal="center" wrapText="1"/>
    </xf>
    <xf numFmtId="177" fontId="86" fillId="0" borderId="0" xfId="0" applyNumberFormat="1" applyFont="1" applyAlignment="1">
      <alignment horizontal="left"/>
    </xf>
    <xf numFmtId="177" fontId="84" fillId="0" borderId="0" xfId="0" applyNumberFormat="1" applyFont="1" applyAlignment="1">
      <alignment horizontal="center"/>
    </xf>
    <xf numFmtId="177" fontId="84" fillId="0" borderId="0" xfId="0" applyNumberFormat="1" applyFont="1" applyAlignment="1">
      <alignment horizontal="left"/>
    </xf>
    <xf numFmtId="3" fontId="84" fillId="0" borderId="0" xfId="0" applyNumberFormat="1" applyFont="1" applyAlignment="1">
      <alignment horizontal="right"/>
    </xf>
    <xf numFmtId="3" fontId="84" fillId="0" borderId="2" xfId="0" applyNumberFormat="1" applyFont="1" applyBorder="1" applyAlignment="1">
      <alignment horizontal="right"/>
    </xf>
    <xf numFmtId="3" fontId="86" fillId="0" borderId="0" xfId="0" applyNumberFormat="1" applyFont="1" applyAlignment="1">
      <alignment horizontal="right"/>
    </xf>
    <xf numFmtId="177" fontId="81" fillId="0" borderId="0" xfId="0" applyNumberFormat="1" applyFont="1" applyAlignment="1">
      <alignment horizontal="center"/>
    </xf>
    <xf numFmtId="177" fontId="81" fillId="0" borderId="0" xfId="0" applyNumberFormat="1" applyFont="1" applyAlignment="1">
      <alignment horizontal="left"/>
    </xf>
    <xf numFmtId="3" fontId="81" fillId="0" borderId="0" xfId="0" applyNumberFormat="1" applyFont="1" applyAlignment="1">
      <alignment horizontal="right"/>
    </xf>
    <xf numFmtId="38" fontId="81" fillId="0" borderId="0" xfId="0" applyNumberFormat="1" applyFont="1" applyAlignment="1">
      <alignment horizontal="right"/>
    </xf>
    <xf numFmtId="177" fontId="88" fillId="0" borderId="0" xfId="0" applyNumberFormat="1" applyFont="1" applyAlignment="1">
      <alignment horizontal="left"/>
    </xf>
    <xf numFmtId="3" fontId="84" fillId="0" borderId="0" xfId="0" applyNumberFormat="1" applyFont="1" applyBorder="1" applyAlignment="1">
      <alignment horizontal="right"/>
    </xf>
    <xf numFmtId="38" fontId="84" fillId="0" borderId="0" xfId="0" applyNumberFormat="1" applyFont="1" applyAlignment="1">
      <alignment horizontal="right"/>
    </xf>
    <xf numFmtId="3" fontId="89" fillId="0" borderId="0" xfId="0" applyNumberFormat="1" applyFont="1" applyAlignment="1">
      <alignment horizontal="right"/>
    </xf>
    <xf numFmtId="10" fontId="84" fillId="0" borderId="0" xfId="0" applyNumberFormat="1" applyFont="1" applyAlignment="1">
      <alignment horizontal="right"/>
    </xf>
    <xf numFmtId="10" fontId="81" fillId="0" borderId="0" xfId="0" applyNumberFormat="1" applyFont="1" applyAlignment="1">
      <alignment horizontal="right"/>
    </xf>
  </cellXfs>
  <cellStyles count="130">
    <cellStyle name="20% - Accent1 2" xfId="87"/>
    <cellStyle name="20% - Accent2 2" xfId="88"/>
    <cellStyle name="20% - Accent3 2" xfId="89"/>
    <cellStyle name="20% - Accent4 2" xfId="90"/>
    <cellStyle name="20% - Accent5 2" xfId="91"/>
    <cellStyle name="20% - Accent6 2" xfId="92"/>
    <cellStyle name="40% - Accent1 2" xfId="93"/>
    <cellStyle name="40% - Accent2 2" xfId="94"/>
    <cellStyle name="40% - Accent3 2" xfId="95"/>
    <cellStyle name="40% - Accent4 2" xfId="96"/>
    <cellStyle name="40% - Accent5 2" xfId="97"/>
    <cellStyle name="40% - Accent6 2" xfId="98"/>
    <cellStyle name="60% - Accent1 2" xfId="99"/>
    <cellStyle name="60% - Accent2 2" xfId="100"/>
    <cellStyle name="60% - Accent3 2" xfId="101"/>
    <cellStyle name="60% - Accent4 2" xfId="102"/>
    <cellStyle name="60% - Accent5 2" xfId="103"/>
    <cellStyle name="60% - Accent6 2" xfId="104"/>
    <cellStyle name="Accent1 2" xfId="105"/>
    <cellStyle name="Accent2 2" xfId="106"/>
    <cellStyle name="Accent3 2" xfId="107"/>
    <cellStyle name="Accent4 2" xfId="108"/>
    <cellStyle name="Accent5 2" xfId="109"/>
    <cellStyle name="Accent6 2" xfId="110"/>
    <cellStyle name="Bad 2" xfId="111"/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alculation 2" xfId="112"/>
    <cellStyle name="Check Cell 2" xfId="113"/>
    <cellStyle name="Comma 2" xfId="84"/>
    <cellStyle name="Comma 2 2" xfId="114"/>
    <cellStyle name="Comma0" xfId="32"/>
    <cellStyle name="Currency" xfId="33" builtinId="4"/>
    <cellStyle name="Currency 2" xfId="86"/>
    <cellStyle name="Currency0" xfId="34"/>
    <cellStyle name="Date" xfId="35"/>
    <cellStyle name="Explanatory Text 2" xfId="115"/>
    <cellStyle name="Fixed" xfId="36"/>
    <cellStyle name="Good 2" xfId="116"/>
    <cellStyle name="Heading 1" xfId="37" builtinId="16" customBuiltin="1"/>
    <cellStyle name="Heading 1 2" xfId="117"/>
    <cellStyle name="Heading 2" xfId="38" builtinId="17" customBuiltin="1"/>
    <cellStyle name="Heading 2 2" xfId="118"/>
    <cellStyle name="Heading 3 2" xfId="119"/>
    <cellStyle name="Heading 4 2" xfId="120"/>
    <cellStyle name="Heading1" xfId="39"/>
    <cellStyle name="Heading2" xfId="40"/>
    <cellStyle name="Input 2" xfId="121"/>
    <cellStyle name="Linked Cell 2" xfId="122"/>
    <cellStyle name="Neutral 2" xfId="123"/>
    <cellStyle name="Normal" xfId="0" builtinId="0"/>
    <cellStyle name="Normal 2" xfId="124"/>
    <cellStyle name="Normal 3" xfId="81"/>
    <cellStyle name="Normal_Attachment O &amp; GG Final 11_11_09" xfId="82"/>
    <cellStyle name="Note 2" xfId="125"/>
    <cellStyle name="Output 2" xfId="126"/>
    <cellStyle name="Percent" xfId="83" builtinId="5"/>
    <cellStyle name="Percent 2" xfId="85"/>
    <cellStyle name="PSChar" xfId="41"/>
    <cellStyle name="PSDate" xfId="42"/>
    <cellStyle name="PSDec" xfId="43"/>
    <cellStyle name="PSdesc" xfId="44"/>
    <cellStyle name="PSHeading" xfId="45"/>
    <cellStyle name="PSInt" xfId="46"/>
    <cellStyle name="PSSpacer" xfId="47"/>
    <cellStyle name="PStest" xfId="48"/>
    <cellStyle name="R00A" xfId="49"/>
    <cellStyle name="R00B" xfId="50"/>
    <cellStyle name="R00L" xfId="51"/>
    <cellStyle name="R01A" xfId="52"/>
    <cellStyle name="R01B" xfId="53"/>
    <cellStyle name="R01H" xfId="54"/>
    <cellStyle name="R01L" xfId="55"/>
    <cellStyle name="R02A" xfId="56"/>
    <cellStyle name="R02B" xfId="57"/>
    <cellStyle name="R02H" xfId="58"/>
    <cellStyle name="R02L" xfId="59"/>
    <cellStyle name="R03A" xfId="60"/>
    <cellStyle name="R03B" xfId="61"/>
    <cellStyle name="R03H" xfId="62"/>
    <cellStyle name="R03L" xfId="63"/>
    <cellStyle name="R04A" xfId="64"/>
    <cellStyle name="R04B" xfId="65"/>
    <cellStyle name="R04H" xfId="66"/>
    <cellStyle name="R04L" xfId="67"/>
    <cellStyle name="R05A" xfId="68"/>
    <cellStyle name="R05B" xfId="69"/>
    <cellStyle name="R05H" xfId="70"/>
    <cellStyle name="R05L" xfId="71"/>
    <cellStyle name="R06A" xfId="72"/>
    <cellStyle name="R06B" xfId="73"/>
    <cellStyle name="R06H" xfId="74"/>
    <cellStyle name="R06L" xfId="75"/>
    <cellStyle name="R07A" xfId="76"/>
    <cellStyle name="R07B" xfId="77"/>
    <cellStyle name="R07H" xfId="78"/>
    <cellStyle name="R07L" xfId="79"/>
    <cellStyle name="Title 2" xfId="127"/>
    <cellStyle name="Total" xfId="80" builtinId="25" customBuiltin="1"/>
    <cellStyle name="Total 2" xfId="128"/>
    <cellStyle name="Warning Text 2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00"/>
      <color rgb="FFFFFF99"/>
      <color rgb="FFFF3399"/>
      <color rgb="FF44BC08"/>
      <color rgb="FF0000FF"/>
      <color rgb="FFCCFFCC"/>
      <color rgb="FF00CCFF"/>
      <color rgb="FF0000AE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XI%202012%20Rate%20Calculations%20Attachment%20O-GG-MM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O Forecast Rate Base"/>
      <sheetName val="Att O Forecast Expenses"/>
      <sheetName val="Att O Forecast Capitalization"/>
    </sheetNames>
    <sheetDataSet>
      <sheetData sheetId="0"/>
      <sheetData sheetId="1">
        <row r="18">
          <cell r="AE18">
            <v>544875.50129139586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3"/>
  <sheetViews>
    <sheetView tabSelected="1" zoomScale="70" zoomScaleNormal="70" workbookViewId="0">
      <selection activeCell="C4" sqref="C4"/>
    </sheetView>
  </sheetViews>
  <sheetFormatPr defaultRowHeight="15.75"/>
  <cols>
    <col min="1" max="1" width="6" style="22" customWidth="1"/>
    <col min="2" max="2" width="1.44140625" style="22" customWidth="1"/>
    <col min="3" max="3" width="42.77734375" style="22" customWidth="1"/>
    <col min="4" max="4" width="35.77734375" style="22" customWidth="1"/>
    <col min="5" max="5" width="13.88671875" style="22" customWidth="1"/>
    <col min="6" max="6" width="6.77734375" style="22" customWidth="1"/>
    <col min="7" max="7" width="5.6640625" style="22" customWidth="1"/>
    <col min="8" max="8" width="10.6640625" style="22" customWidth="1"/>
    <col min="9" max="9" width="5.77734375" style="22" customWidth="1"/>
    <col min="10" max="10" width="12.77734375" style="22" customWidth="1"/>
    <col min="11" max="11" width="3.44140625" style="22" customWidth="1"/>
    <col min="12" max="12" width="11" style="42" customWidth="1"/>
    <col min="13" max="13" width="1.77734375" style="22" customWidth="1"/>
    <col min="14" max="14" width="13.5546875" style="22" bestFit="1" customWidth="1"/>
    <col min="15" max="15" width="18.5546875" style="22" customWidth="1"/>
    <col min="16" max="16" width="13" style="22" customWidth="1"/>
    <col min="17" max="16384" width="8.88671875" style="22"/>
  </cols>
  <sheetData>
    <row r="1" spans="1:12" ht="23.25">
      <c r="C1" s="171"/>
      <c r="D1" s="171"/>
      <c r="E1" s="45"/>
      <c r="F1" s="171"/>
      <c r="G1" s="171"/>
      <c r="H1" s="171"/>
      <c r="I1" s="46"/>
      <c r="J1" s="11"/>
      <c r="K1" s="11"/>
      <c r="L1" s="353" t="s">
        <v>609</v>
      </c>
    </row>
    <row r="2" spans="1:12">
      <c r="C2" s="171"/>
      <c r="D2" s="171"/>
      <c r="E2" s="45"/>
      <c r="F2" s="171"/>
      <c r="G2" s="171"/>
      <c r="H2" s="171"/>
      <c r="I2" s="46"/>
      <c r="J2" s="46"/>
      <c r="L2" s="169" t="s">
        <v>89</v>
      </c>
    </row>
    <row r="3" spans="1:12">
      <c r="C3" s="171"/>
      <c r="D3" s="171"/>
      <c r="E3" s="45"/>
      <c r="F3" s="171"/>
      <c r="G3" s="171"/>
      <c r="H3" s="171"/>
      <c r="I3" s="46"/>
      <c r="J3" s="46"/>
      <c r="K3" s="47"/>
      <c r="L3" s="173" t="s">
        <v>229</v>
      </c>
    </row>
    <row r="4" spans="1:12">
      <c r="C4" s="171"/>
      <c r="D4" s="171"/>
      <c r="E4" s="45"/>
      <c r="F4" s="171"/>
      <c r="G4" s="171"/>
      <c r="H4" s="171"/>
      <c r="I4" s="46"/>
      <c r="J4" s="46"/>
      <c r="K4" s="47"/>
      <c r="L4" s="48"/>
    </row>
    <row r="5" spans="1:12">
      <c r="C5" s="171" t="s">
        <v>19</v>
      </c>
      <c r="D5" s="171"/>
      <c r="E5" s="45" t="s">
        <v>223</v>
      </c>
      <c r="F5" s="171"/>
      <c r="G5" s="171"/>
      <c r="H5" s="171"/>
      <c r="I5" s="46"/>
      <c r="J5" s="49" t="s">
        <v>530</v>
      </c>
      <c r="K5" s="50"/>
      <c r="L5" s="50"/>
    </row>
    <row r="6" spans="1:12">
      <c r="C6" s="171"/>
      <c r="D6" s="38" t="s">
        <v>224</v>
      </c>
      <c r="E6" s="38" t="s">
        <v>230</v>
      </c>
      <c r="F6" s="38"/>
      <c r="G6" s="38"/>
      <c r="H6" s="38"/>
      <c r="I6" s="46"/>
      <c r="J6" s="46"/>
      <c r="K6" s="47"/>
      <c r="L6" s="48"/>
    </row>
    <row r="7" spans="1:12"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2">
      <c r="A8" s="11"/>
      <c r="C8" s="47"/>
      <c r="D8" s="189"/>
      <c r="E8" s="190" t="s">
        <v>581</v>
      </c>
      <c r="F8" s="189"/>
      <c r="G8" s="189"/>
      <c r="H8" s="189"/>
      <c r="I8" s="47"/>
      <c r="J8" s="47"/>
      <c r="K8" s="47"/>
      <c r="L8" s="48"/>
    </row>
    <row r="9" spans="1:12">
      <c r="A9" s="11"/>
      <c r="C9" s="47"/>
      <c r="D9" s="47"/>
      <c r="E9" s="51"/>
      <c r="F9" s="47"/>
      <c r="G9" s="47"/>
      <c r="H9" s="47"/>
      <c r="I9" s="47"/>
      <c r="J9" s="47"/>
      <c r="K9" s="47"/>
      <c r="L9" s="48"/>
    </row>
    <row r="10" spans="1:12">
      <c r="A10" s="11" t="s">
        <v>225</v>
      </c>
      <c r="C10" s="47"/>
      <c r="D10" s="47"/>
      <c r="E10" s="51"/>
      <c r="F10" s="47"/>
      <c r="G10" s="47"/>
      <c r="H10" s="47"/>
      <c r="I10" s="47"/>
      <c r="J10" s="11" t="s">
        <v>322</v>
      </c>
      <c r="K10" s="47"/>
      <c r="L10" s="48"/>
    </row>
    <row r="11" spans="1:12" ht="16.5" thickBot="1">
      <c r="A11" s="52" t="s">
        <v>125</v>
      </c>
      <c r="C11" s="47"/>
      <c r="D11" s="47"/>
      <c r="E11" s="47"/>
      <c r="F11" s="47"/>
      <c r="G11" s="47"/>
      <c r="H11" s="47"/>
      <c r="I11" s="47"/>
      <c r="J11" s="52" t="s">
        <v>126</v>
      </c>
      <c r="K11" s="47"/>
      <c r="L11" s="48"/>
    </row>
    <row r="12" spans="1:12">
      <c r="A12" s="11">
        <v>1</v>
      </c>
      <c r="C12" s="47" t="s">
        <v>212</v>
      </c>
      <c r="D12" s="47"/>
      <c r="E12" s="53"/>
      <c r="F12" s="47"/>
      <c r="G12" s="47"/>
      <c r="H12" s="47"/>
      <c r="I12" s="47"/>
      <c r="J12" s="54">
        <f>+J233</f>
        <v>7790601.8324219696</v>
      </c>
      <c r="K12" s="47"/>
      <c r="L12" s="48"/>
    </row>
    <row r="13" spans="1:12">
      <c r="A13" s="11"/>
      <c r="C13" s="47"/>
      <c r="D13" s="47"/>
      <c r="E13" s="47"/>
      <c r="F13" s="47"/>
      <c r="G13" s="47"/>
      <c r="H13" s="47"/>
      <c r="I13" s="47"/>
      <c r="J13" s="53"/>
      <c r="K13" s="47"/>
      <c r="L13" s="48"/>
    </row>
    <row r="14" spans="1:12">
      <c r="A14" s="11"/>
      <c r="C14" s="47"/>
      <c r="D14" s="47"/>
      <c r="E14" s="47"/>
      <c r="F14" s="47"/>
      <c r="G14" s="47"/>
      <c r="H14" s="47"/>
      <c r="I14" s="47"/>
      <c r="J14" s="53"/>
      <c r="K14" s="47"/>
      <c r="L14" s="48"/>
    </row>
    <row r="15" spans="1:12" ht="16.5" thickBot="1">
      <c r="A15" s="11" t="s">
        <v>224</v>
      </c>
      <c r="C15" s="174" t="s">
        <v>323</v>
      </c>
      <c r="D15" s="41" t="s">
        <v>20</v>
      </c>
      <c r="E15" s="52" t="s">
        <v>325</v>
      </c>
      <c r="F15" s="38"/>
      <c r="G15" s="55" t="s">
        <v>326</v>
      </c>
      <c r="H15" s="55"/>
      <c r="I15" s="47"/>
      <c r="J15" s="53"/>
      <c r="K15" s="47"/>
      <c r="L15" s="48"/>
    </row>
    <row r="16" spans="1:12">
      <c r="A16" s="11">
        <v>2</v>
      </c>
      <c r="C16" s="174" t="s">
        <v>327</v>
      </c>
      <c r="D16" s="38" t="s">
        <v>289</v>
      </c>
      <c r="E16" s="38">
        <f>J321</f>
        <v>0</v>
      </c>
      <c r="F16" s="38"/>
      <c r="G16" s="38" t="s">
        <v>63</v>
      </c>
      <c r="H16" s="56">
        <f>J260</f>
        <v>1</v>
      </c>
      <c r="I16" s="38"/>
      <c r="J16" s="38">
        <f>+H16*E16</f>
        <v>0</v>
      </c>
      <c r="K16" s="47"/>
      <c r="L16" s="48"/>
    </row>
    <row r="17" spans="1:17">
      <c r="A17" s="11">
        <v>3</v>
      </c>
      <c r="C17" s="174" t="s">
        <v>129</v>
      </c>
      <c r="D17" s="38" t="s">
        <v>290</v>
      </c>
      <c r="E17" s="38">
        <f>J328</f>
        <v>611000</v>
      </c>
      <c r="F17" s="38"/>
      <c r="G17" s="38" t="str">
        <f t="shared" ref="G17:H19" si="0">+G16</f>
        <v>TP</v>
      </c>
      <c r="H17" s="56">
        <f t="shared" si="0"/>
        <v>1</v>
      </c>
      <c r="I17" s="38"/>
      <c r="J17" s="38">
        <f>+H17*E17</f>
        <v>611000</v>
      </c>
      <c r="K17" s="47"/>
      <c r="L17" s="48"/>
    </row>
    <row r="18" spans="1:17">
      <c r="A18" s="11">
        <v>4</v>
      </c>
      <c r="C18" s="57" t="s">
        <v>87</v>
      </c>
      <c r="D18" s="38"/>
      <c r="E18" s="164">
        <v>0</v>
      </c>
      <c r="F18" s="38"/>
      <c r="G18" s="38" t="str">
        <f t="shared" si="0"/>
        <v>TP</v>
      </c>
      <c r="H18" s="56">
        <f t="shared" si="0"/>
        <v>1</v>
      </c>
      <c r="I18" s="38"/>
      <c r="J18" s="38">
        <f>+H18*E18</f>
        <v>0</v>
      </c>
      <c r="K18" s="47"/>
      <c r="L18" s="48"/>
      <c r="N18" s="8" t="s">
        <v>78</v>
      </c>
      <c r="O18" s="6"/>
      <c r="P18" s="6"/>
      <c r="Q18" s="6"/>
    </row>
    <row r="19" spans="1:17" ht="16.5" thickBot="1">
      <c r="A19" s="11">
        <v>5</v>
      </c>
      <c r="C19" s="57" t="s">
        <v>51</v>
      </c>
      <c r="D19" s="38"/>
      <c r="E19" s="164">
        <v>0</v>
      </c>
      <c r="F19" s="38"/>
      <c r="G19" s="38" t="str">
        <f t="shared" si="0"/>
        <v>TP</v>
      </c>
      <c r="H19" s="56">
        <f t="shared" si="0"/>
        <v>1</v>
      </c>
      <c r="I19" s="38"/>
      <c r="J19" s="58">
        <f>+H19*E19</f>
        <v>0</v>
      </c>
      <c r="K19" s="47"/>
      <c r="L19" s="48"/>
      <c r="N19" s="8" t="s">
        <v>79</v>
      </c>
      <c r="O19" s="6"/>
      <c r="P19" s="6"/>
      <c r="Q19" s="6"/>
    </row>
    <row r="20" spans="1:17">
      <c r="A20" s="11">
        <v>6</v>
      </c>
      <c r="C20" s="174" t="s">
        <v>13</v>
      </c>
      <c r="D20" s="47"/>
      <c r="E20" s="59" t="s">
        <v>224</v>
      </c>
      <c r="F20" s="38"/>
      <c r="G20" s="38"/>
      <c r="H20" s="56"/>
      <c r="I20" s="38"/>
      <c r="J20" s="38">
        <f>SUM(J16:J19)</f>
        <v>611000</v>
      </c>
      <c r="K20" s="47"/>
      <c r="L20" s="48"/>
      <c r="N20" s="5"/>
      <c r="O20" s="6"/>
      <c r="P20" s="6"/>
      <c r="Q20" s="6"/>
    </row>
    <row r="21" spans="1:17">
      <c r="A21" s="11"/>
      <c r="D21" s="47"/>
      <c r="E21" s="38" t="s">
        <v>224</v>
      </c>
      <c r="F21" s="47"/>
      <c r="G21" s="47"/>
      <c r="H21" s="56"/>
      <c r="I21" s="47"/>
      <c r="K21" s="47"/>
      <c r="L21" s="48"/>
      <c r="N21" s="5"/>
      <c r="O21" s="6"/>
      <c r="P21" s="6"/>
      <c r="Q21" s="6"/>
    </row>
    <row r="22" spans="1:17">
      <c r="A22" s="359" t="s">
        <v>361</v>
      </c>
      <c r="C22" s="360" t="s">
        <v>362</v>
      </c>
      <c r="D22" s="183"/>
      <c r="E22" s="180" t="s">
        <v>224</v>
      </c>
      <c r="F22" s="183"/>
      <c r="G22" s="183"/>
      <c r="H22" s="184"/>
      <c r="I22" s="183"/>
      <c r="J22" s="185">
        <v>0</v>
      </c>
      <c r="K22" s="47"/>
      <c r="L22" s="48"/>
      <c r="N22" s="5"/>
      <c r="O22" s="6"/>
      <c r="P22" s="6"/>
      <c r="Q22" s="6"/>
    </row>
    <row r="23" spans="1:17" ht="16.5" thickBot="1">
      <c r="A23" s="359" t="s">
        <v>363</v>
      </c>
      <c r="C23" s="360" t="s">
        <v>364</v>
      </c>
      <c r="D23" s="183" t="s">
        <v>365</v>
      </c>
      <c r="E23" s="180"/>
      <c r="F23" s="183"/>
      <c r="G23" s="183"/>
      <c r="H23" s="184"/>
      <c r="I23" s="183"/>
      <c r="J23" s="186">
        <v>0</v>
      </c>
      <c r="K23" s="47"/>
      <c r="L23" s="48"/>
      <c r="N23" s="5"/>
      <c r="O23" s="6"/>
      <c r="P23" s="6"/>
      <c r="Q23" s="6"/>
    </row>
    <row r="24" spans="1:17">
      <c r="A24" s="359" t="s">
        <v>366</v>
      </c>
      <c r="C24" s="360" t="s">
        <v>367</v>
      </c>
      <c r="D24" s="183" t="s">
        <v>368</v>
      </c>
      <c r="E24" s="180"/>
      <c r="F24" s="183"/>
      <c r="G24" s="183"/>
      <c r="H24" s="184"/>
      <c r="I24" s="183"/>
      <c r="J24" s="187">
        <f>J22-J23</f>
        <v>0</v>
      </c>
      <c r="K24" s="47"/>
      <c r="L24" s="48"/>
      <c r="N24" s="5"/>
      <c r="O24" s="6"/>
      <c r="P24" s="6"/>
      <c r="Q24" s="6"/>
    </row>
    <row r="25" spans="1:17">
      <c r="A25" s="359" t="s">
        <v>369</v>
      </c>
      <c r="C25" s="360" t="s">
        <v>370</v>
      </c>
      <c r="D25" s="183" t="s">
        <v>542</v>
      </c>
      <c r="E25" s="180"/>
      <c r="F25" s="183"/>
      <c r="G25" s="183"/>
      <c r="H25" s="184"/>
      <c r="I25" s="183"/>
      <c r="J25" s="187">
        <f>E356</f>
        <v>0</v>
      </c>
      <c r="K25" s="47"/>
      <c r="L25" s="48"/>
      <c r="N25" s="5"/>
      <c r="O25" s="6"/>
      <c r="P25" s="6"/>
      <c r="Q25" s="6"/>
    </row>
    <row r="26" spans="1:17" ht="16.5" thickBot="1">
      <c r="A26" s="359" t="s">
        <v>371</v>
      </c>
      <c r="C26" s="360" t="s">
        <v>372</v>
      </c>
      <c r="D26" s="183"/>
      <c r="E26" s="180"/>
      <c r="F26" s="183"/>
      <c r="G26" s="183"/>
      <c r="H26" s="184"/>
      <c r="I26" s="183"/>
      <c r="J26" s="186">
        <v>0</v>
      </c>
      <c r="K26" s="47"/>
      <c r="L26" s="48"/>
      <c r="N26" s="5"/>
      <c r="O26" s="6"/>
      <c r="P26" s="6"/>
      <c r="Q26" s="6"/>
    </row>
    <row r="27" spans="1:17">
      <c r="A27" s="11"/>
      <c r="C27" s="174"/>
      <c r="D27" s="47"/>
      <c r="J27" s="38"/>
      <c r="K27" s="47"/>
      <c r="L27" s="48"/>
      <c r="N27" s="5"/>
      <c r="O27" s="6"/>
      <c r="P27" s="6"/>
      <c r="Q27" s="6"/>
    </row>
    <row r="28" spans="1:17" ht="16.5" thickBot="1">
      <c r="A28" s="11">
        <v>7</v>
      </c>
      <c r="C28" s="174" t="s">
        <v>127</v>
      </c>
      <c r="D28" s="361" t="s">
        <v>373</v>
      </c>
      <c r="E28" s="59" t="s">
        <v>224</v>
      </c>
      <c r="F28" s="38"/>
      <c r="G28" s="38"/>
      <c r="H28" s="38"/>
      <c r="I28" s="38"/>
      <c r="J28" s="60">
        <f>+J12-J20+J24+J25+J26</f>
        <v>7179601.8324219696</v>
      </c>
      <c r="K28" s="47"/>
      <c r="L28" s="48"/>
      <c r="N28" s="5"/>
      <c r="O28" s="6"/>
      <c r="P28" s="6"/>
      <c r="Q28" s="6"/>
    </row>
    <row r="29" spans="1:17" ht="16.5" thickTop="1">
      <c r="A29" s="11"/>
      <c r="D29" s="47"/>
      <c r="E29" s="59"/>
      <c r="F29" s="38"/>
      <c r="G29" s="38"/>
      <c r="H29" s="38"/>
      <c r="I29" s="38"/>
      <c r="K29" s="47"/>
      <c r="L29" s="48"/>
      <c r="N29" s="5"/>
      <c r="O29" s="6"/>
      <c r="P29" s="6"/>
      <c r="Q29" s="6"/>
    </row>
    <row r="30" spans="1:17">
      <c r="A30" s="11"/>
      <c r="D30" s="38"/>
      <c r="J30" s="38"/>
      <c r="K30" s="47"/>
      <c r="L30" s="48"/>
      <c r="N30" s="5"/>
      <c r="O30" s="6"/>
      <c r="P30" s="6"/>
      <c r="Q30" s="6"/>
    </row>
    <row r="31" spans="1:17">
      <c r="A31" s="11"/>
      <c r="C31" s="174" t="s">
        <v>128</v>
      </c>
      <c r="D31" s="47"/>
      <c r="E31" s="53"/>
      <c r="F31" s="47"/>
      <c r="G31" s="47"/>
      <c r="H31" s="47"/>
      <c r="I31" s="47"/>
      <c r="J31" s="53"/>
      <c r="K31" s="47"/>
      <c r="L31" s="48"/>
      <c r="N31" s="5"/>
      <c r="O31" s="6"/>
      <c r="P31" s="6"/>
      <c r="Q31" s="6"/>
    </row>
    <row r="32" spans="1:17">
      <c r="A32" s="11">
        <v>8</v>
      </c>
      <c r="C32" s="174" t="s">
        <v>131</v>
      </c>
      <c r="E32" s="53"/>
      <c r="F32" s="47"/>
      <c r="G32" s="47"/>
      <c r="H32" s="61" t="s">
        <v>132</v>
      </c>
      <c r="I32" s="47"/>
      <c r="J32" s="62">
        <v>0</v>
      </c>
      <c r="K32" s="47"/>
      <c r="L32" s="48"/>
      <c r="N32" s="7"/>
      <c r="O32" s="6"/>
      <c r="P32" s="6"/>
      <c r="Q32" s="6"/>
    </row>
    <row r="33" spans="1:12">
      <c r="A33" s="11">
        <v>9</v>
      </c>
      <c r="C33" s="174" t="s">
        <v>226</v>
      </c>
      <c r="D33" s="38"/>
      <c r="E33" s="38"/>
      <c r="F33" s="38"/>
      <c r="G33" s="38"/>
      <c r="H33" s="41" t="s">
        <v>133</v>
      </c>
      <c r="I33" s="38"/>
      <c r="J33" s="62">
        <v>0</v>
      </c>
      <c r="K33" s="47"/>
      <c r="L33" s="48"/>
    </row>
    <row r="34" spans="1:12">
      <c r="A34" s="11">
        <v>10</v>
      </c>
      <c r="C34" s="57" t="s">
        <v>181</v>
      </c>
      <c r="D34" s="47"/>
      <c r="E34" s="47"/>
      <c r="F34" s="47"/>
      <c r="H34" s="61" t="s">
        <v>134</v>
      </c>
      <c r="I34" s="47"/>
      <c r="J34" s="62">
        <v>0</v>
      </c>
      <c r="K34" s="47"/>
      <c r="L34" s="48"/>
    </row>
    <row r="35" spans="1:12">
      <c r="A35" s="11">
        <v>11</v>
      </c>
      <c r="C35" s="174" t="s">
        <v>135</v>
      </c>
      <c r="D35" s="47"/>
      <c r="E35" s="47"/>
      <c r="F35" s="47"/>
      <c r="H35" s="61" t="s">
        <v>136</v>
      </c>
      <c r="I35" s="47"/>
      <c r="J35" s="63">
        <v>0</v>
      </c>
      <c r="K35" s="47"/>
      <c r="L35" s="48"/>
    </row>
    <row r="36" spans="1:12">
      <c r="A36" s="11">
        <v>12</v>
      </c>
      <c r="C36" s="57" t="s">
        <v>72</v>
      </c>
      <c r="D36" s="47"/>
      <c r="E36" s="47"/>
      <c r="F36" s="47"/>
      <c r="G36" s="47"/>
      <c r="H36" s="46"/>
      <c r="I36" s="47"/>
      <c r="J36" s="63">
        <v>0</v>
      </c>
      <c r="K36" s="47"/>
      <c r="L36" s="48"/>
    </row>
    <row r="37" spans="1:12">
      <c r="A37" s="11">
        <v>13</v>
      </c>
      <c r="C37" s="57" t="s">
        <v>25</v>
      </c>
      <c r="D37" s="47"/>
      <c r="E37" s="47"/>
      <c r="F37" s="47"/>
      <c r="G37" s="47"/>
      <c r="H37" s="61"/>
      <c r="I37" s="47"/>
      <c r="J37" s="63">
        <v>0</v>
      </c>
      <c r="K37" s="47"/>
      <c r="L37" s="48"/>
    </row>
    <row r="38" spans="1:12" ht="16.5" thickBot="1">
      <c r="A38" s="11">
        <v>14</v>
      </c>
      <c r="C38" s="57" t="s">
        <v>179</v>
      </c>
      <c r="D38" s="47"/>
      <c r="E38" s="47"/>
      <c r="F38" s="47"/>
      <c r="G38" s="47"/>
      <c r="H38" s="46"/>
      <c r="I38" s="47"/>
      <c r="J38" s="64">
        <v>0</v>
      </c>
      <c r="K38" s="47"/>
      <c r="L38" s="48"/>
    </row>
    <row r="39" spans="1:12">
      <c r="A39" s="11">
        <v>15</v>
      </c>
      <c r="C39" s="171" t="s">
        <v>182</v>
      </c>
      <c r="D39" s="47"/>
      <c r="E39" s="47"/>
      <c r="F39" s="47"/>
      <c r="G39" s="47"/>
      <c r="H39" s="47"/>
      <c r="I39" s="47"/>
      <c r="J39" s="53">
        <f>SUM(J32:J38)</f>
        <v>0</v>
      </c>
      <c r="K39" s="47"/>
      <c r="L39" s="48"/>
    </row>
    <row r="40" spans="1:12">
      <c r="A40" s="11"/>
      <c r="C40" s="174"/>
      <c r="D40" s="47"/>
      <c r="E40" s="47"/>
      <c r="F40" s="47"/>
      <c r="G40" s="47"/>
      <c r="H40" s="47"/>
      <c r="I40" s="47"/>
      <c r="J40" s="53"/>
      <c r="K40" s="47"/>
      <c r="L40" s="48"/>
    </row>
    <row r="41" spans="1:12">
      <c r="A41" s="11">
        <v>16</v>
      </c>
      <c r="C41" s="174" t="s">
        <v>190</v>
      </c>
      <c r="D41" s="47" t="s">
        <v>222</v>
      </c>
      <c r="E41" s="65">
        <f>IF(J39&gt;0,J28/J39,0)</f>
        <v>0</v>
      </c>
      <c r="F41" s="47"/>
      <c r="G41" s="47"/>
      <c r="H41" s="47"/>
      <c r="I41" s="47"/>
      <c r="K41" s="47"/>
      <c r="L41" s="48"/>
    </row>
    <row r="42" spans="1:12">
      <c r="A42" s="11">
        <v>17</v>
      </c>
      <c r="C42" s="174" t="s">
        <v>191</v>
      </c>
      <c r="D42" s="47" t="s">
        <v>88</v>
      </c>
      <c r="E42" s="65">
        <f>+E41/12</f>
        <v>0</v>
      </c>
      <c r="F42" s="47"/>
      <c r="G42" s="47"/>
      <c r="H42" s="47"/>
      <c r="I42" s="47"/>
      <c r="K42" s="47"/>
      <c r="L42" s="48"/>
    </row>
    <row r="43" spans="1:12">
      <c r="A43" s="11"/>
      <c r="C43" s="174"/>
      <c r="D43" s="47"/>
      <c r="E43" s="65"/>
      <c r="F43" s="47"/>
      <c r="G43" s="47"/>
      <c r="H43" s="47"/>
      <c r="I43" s="47"/>
      <c r="K43" s="47"/>
      <c r="L43" s="48"/>
    </row>
    <row r="44" spans="1:12">
      <c r="A44" s="11"/>
      <c r="C44" s="174"/>
      <c r="D44" s="47"/>
      <c r="E44" s="66" t="s">
        <v>192</v>
      </c>
      <c r="F44" s="47"/>
      <c r="G44" s="47"/>
      <c r="H44" s="47"/>
      <c r="I44" s="47"/>
      <c r="J44" s="67" t="s">
        <v>193</v>
      </c>
      <c r="K44" s="47"/>
      <c r="L44" s="48"/>
    </row>
    <row r="45" spans="1:12">
      <c r="A45" s="11"/>
      <c r="C45" s="174"/>
      <c r="D45" s="47"/>
      <c r="E45" s="65"/>
      <c r="F45" s="47"/>
      <c r="G45" s="47"/>
      <c r="H45" s="47"/>
      <c r="I45" s="47"/>
      <c r="K45" s="47"/>
      <c r="L45" s="48"/>
    </row>
    <row r="46" spans="1:12">
      <c r="A46" s="11">
        <v>18</v>
      </c>
      <c r="C46" s="174" t="s">
        <v>194</v>
      </c>
      <c r="D46" s="68" t="s">
        <v>26</v>
      </c>
      <c r="E46" s="65">
        <f>+E41/52</f>
        <v>0</v>
      </c>
      <c r="F46" s="47"/>
      <c r="G46" s="47"/>
      <c r="H46" s="47"/>
      <c r="I46" s="47"/>
      <c r="J46" s="69">
        <f>+E41/52</f>
        <v>0</v>
      </c>
      <c r="K46" s="47"/>
      <c r="L46" s="48"/>
    </row>
    <row r="47" spans="1:12">
      <c r="A47" s="11">
        <v>19</v>
      </c>
      <c r="C47" s="174" t="s">
        <v>195</v>
      </c>
      <c r="D47" s="68" t="s">
        <v>219</v>
      </c>
      <c r="E47" s="65">
        <f>+E41/260</f>
        <v>0</v>
      </c>
      <c r="F47" s="47" t="s">
        <v>196</v>
      </c>
      <c r="H47" s="47"/>
      <c r="I47" s="47"/>
      <c r="J47" s="69">
        <f>+E41/365</f>
        <v>0</v>
      </c>
      <c r="K47" s="47"/>
      <c r="L47" s="48"/>
    </row>
    <row r="48" spans="1:12">
      <c r="A48" s="11">
        <v>20</v>
      </c>
      <c r="C48" s="174" t="s">
        <v>197</v>
      </c>
      <c r="D48" s="68" t="s">
        <v>220</v>
      </c>
      <c r="E48" s="65">
        <f>+E41/4160*1000</f>
        <v>0</v>
      </c>
      <c r="F48" s="47" t="s">
        <v>198</v>
      </c>
      <c r="H48" s="47"/>
      <c r="I48" s="47"/>
      <c r="J48" s="69">
        <f>+E41/8760*1000</f>
        <v>0</v>
      </c>
      <c r="K48" s="47"/>
      <c r="L48" s="48" t="s">
        <v>224</v>
      </c>
    </row>
    <row r="49" spans="1:12">
      <c r="A49" s="11"/>
      <c r="C49" s="174"/>
      <c r="D49" s="47" t="s">
        <v>199</v>
      </c>
      <c r="E49" s="47"/>
      <c r="F49" s="47" t="s">
        <v>200</v>
      </c>
      <c r="H49" s="47"/>
      <c r="I49" s="47"/>
      <c r="K49" s="47"/>
      <c r="L49" s="48" t="s">
        <v>224</v>
      </c>
    </row>
    <row r="50" spans="1:12">
      <c r="A50" s="11"/>
      <c r="C50" s="174"/>
      <c r="D50" s="47"/>
      <c r="E50" s="47"/>
      <c r="F50" s="47"/>
      <c r="H50" s="47"/>
      <c r="I50" s="47"/>
      <c r="K50" s="47"/>
      <c r="L50" s="48" t="s">
        <v>224</v>
      </c>
    </row>
    <row r="51" spans="1:12">
      <c r="A51" s="11">
        <v>21</v>
      </c>
      <c r="C51" s="174" t="s">
        <v>183</v>
      </c>
      <c r="D51" s="47" t="s">
        <v>141</v>
      </c>
      <c r="E51" s="70">
        <v>0</v>
      </c>
      <c r="F51" s="71" t="s">
        <v>142</v>
      </c>
      <c r="G51" s="71"/>
      <c r="H51" s="71"/>
      <c r="I51" s="71"/>
      <c r="J51" s="71">
        <f>E51</f>
        <v>0</v>
      </c>
      <c r="K51" s="71" t="s">
        <v>142</v>
      </c>
      <c r="L51" s="48"/>
    </row>
    <row r="52" spans="1:12">
      <c r="A52" s="11">
        <v>22</v>
      </c>
      <c r="C52" s="174"/>
      <c r="D52" s="47"/>
      <c r="E52" s="70">
        <v>0</v>
      </c>
      <c r="F52" s="71" t="s">
        <v>143</v>
      </c>
      <c r="G52" s="71"/>
      <c r="H52" s="71"/>
      <c r="I52" s="71"/>
      <c r="J52" s="71">
        <f>E52</f>
        <v>0</v>
      </c>
      <c r="K52" s="71" t="s">
        <v>143</v>
      </c>
      <c r="L52" s="48"/>
    </row>
    <row r="53" spans="1:12" s="42" customFormat="1">
      <c r="A53" s="12"/>
      <c r="C53" s="175"/>
      <c r="D53" s="48"/>
      <c r="E53" s="72"/>
      <c r="F53" s="72"/>
      <c r="G53" s="72"/>
      <c r="H53" s="72"/>
      <c r="I53" s="72"/>
      <c r="J53" s="72"/>
      <c r="K53" s="72"/>
      <c r="L53" s="48"/>
    </row>
    <row r="54" spans="1:12" s="42" customFormat="1">
      <c r="A54" s="12"/>
      <c r="C54" s="175"/>
      <c r="D54" s="48"/>
      <c r="E54" s="72"/>
      <c r="F54" s="72"/>
      <c r="G54" s="72"/>
      <c r="H54" s="72"/>
      <c r="I54" s="72"/>
      <c r="J54" s="72"/>
      <c r="K54" s="72"/>
      <c r="L54" s="48"/>
    </row>
    <row r="55" spans="1:12" s="42" customFormat="1">
      <c r="A55" s="12"/>
      <c r="C55" s="175"/>
      <c r="D55" s="48"/>
      <c r="E55" s="72"/>
      <c r="F55" s="72"/>
      <c r="G55" s="72"/>
      <c r="H55" s="72"/>
      <c r="I55" s="72"/>
      <c r="J55" s="72"/>
      <c r="K55" s="72"/>
      <c r="L55" s="48"/>
    </row>
    <row r="56" spans="1:12" s="42" customFormat="1">
      <c r="A56" s="12"/>
      <c r="C56" s="175"/>
      <c r="D56" s="48"/>
      <c r="E56" s="72"/>
      <c r="F56" s="72"/>
      <c r="G56" s="72"/>
      <c r="H56" s="72"/>
      <c r="I56" s="72"/>
      <c r="J56" s="72"/>
      <c r="K56" s="72"/>
      <c r="L56" s="48"/>
    </row>
    <row r="57" spans="1:12" s="42" customFormat="1">
      <c r="A57" s="12"/>
      <c r="C57" s="175"/>
      <c r="D57" s="48"/>
      <c r="E57" s="72"/>
      <c r="F57" s="72"/>
      <c r="G57" s="72"/>
      <c r="H57" s="72"/>
      <c r="I57" s="72"/>
      <c r="J57" s="72"/>
      <c r="K57" s="72"/>
      <c r="L57" s="48"/>
    </row>
    <row r="58" spans="1:12" s="42" customFormat="1">
      <c r="A58" s="12"/>
      <c r="C58" s="175"/>
      <c r="D58" s="48"/>
      <c r="E58" s="72"/>
      <c r="F58" s="72"/>
      <c r="G58" s="72"/>
      <c r="H58" s="72"/>
      <c r="I58" s="72"/>
      <c r="J58" s="72"/>
      <c r="K58" s="72"/>
      <c r="L58" s="48"/>
    </row>
    <row r="59" spans="1:12" s="42" customFormat="1">
      <c r="A59" s="12"/>
      <c r="C59" s="175"/>
      <c r="D59" s="48"/>
      <c r="E59" s="72"/>
      <c r="F59" s="72"/>
      <c r="G59" s="72"/>
      <c r="H59" s="72"/>
      <c r="I59" s="72"/>
      <c r="J59" s="72"/>
      <c r="K59" s="72"/>
      <c r="L59" s="48"/>
    </row>
    <row r="60" spans="1:12" s="42" customFormat="1">
      <c r="A60" s="12"/>
      <c r="C60" s="175"/>
      <c r="D60" s="48"/>
      <c r="E60" s="72"/>
      <c r="F60" s="72"/>
      <c r="G60" s="72"/>
      <c r="H60" s="72"/>
      <c r="I60" s="72"/>
      <c r="J60" s="72"/>
      <c r="K60" s="72"/>
      <c r="L60" s="48"/>
    </row>
    <row r="61" spans="1:12" s="42" customFormat="1">
      <c r="A61" s="12"/>
      <c r="C61" s="175"/>
      <c r="D61" s="48"/>
      <c r="E61" s="72"/>
      <c r="F61" s="72"/>
      <c r="G61" s="72"/>
      <c r="H61" s="72"/>
      <c r="I61" s="72"/>
      <c r="J61" s="72"/>
      <c r="K61" s="72"/>
      <c r="L61" s="48"/>
    </row>
    <row r="62" spans="1:12" s="42" customFormat="1">
      <c r="A62" s="12"/>
      <c r="C62" s="175"/>
      <c r="D62" s="48"/>
      <c r="E62" s="72"/>
      <c r="F62" s="72"/>
      <c r="G62" s="72"/>
      <c r="H62" s="72"/>
      <c r="I62" s="72"/>
      <c r="J62" s="72"/>
      <c r="K62" s="72"/>
      <c r="L62" s="48"/>
    </row>
    <row r="63" spans="1:12" s="42" customFormat="1">
      <c r="A63" s="12"/>
      <c r="C63" s="175"/>
      <c r="D63" s="48"/>
      <c r="E63" s="72"/>
      <c r="F63" s="72"/>
      <c r="G63" s="72"/>
      <c r="H63" s="72"/>
      <c r="I63" s="72"/>
      <c r="J63" s="72"/>
      <c r="K63" s="72"/>
      <c r="L63" s="48"/>
    </row>
    <row r="64" spans="1:12" s="42" customFormat="1">
      <c r="A64" s="12"/>
      <c r="C64" s="175"/>
      <c r="D64" s="48"/>
      <c r="E64" s="72"/>
      <c r="F64" s="72"/>
      <c r="G64" s="72"/>
      <c r="H64" s="72"/>
      <c r="I64" s="72"/>
      <c r="J64" s="72"/>
      <c r="K64" s="72"/>
      <c r="L64" s="48"/>
    </row>
    <row r="65" spans="1:12" s="42" customFormat="1">
      <c r="A65" s="12"/>
      <c r="C65" s="175"/>
      <c r="D65" s="48"/>
      <c r="E65" s="72"/>
      <c r="F65" s="72"/>
      <c r="G65" s="72"/>
      <c r="H65" s="72"/>
      <c r="I65" s="72"/>
      <c r="J65" s="72"/>
      <c r="K65" s="72"/>
      <c r="L65" s="48"/>
    </row>
    <row r="66" spans="1:12" s="42" customFormat="1">
      <c r="A66" s="12"/>
      <c r="C66" s="175"/>
      <c r="D66" s="48"/>
      <c r="E66" s="72"/>
      <c r="F66" s="72"/>
      <c r="G66" s="72"/>
      <c r="H66" s="72"/>
      <c r="I66" s="72"/>
      <c r="J66" s="72"/>
      <c r="K66" s="72"/>
      <c r="L66" s="48"/>
    </row>
    <row r="67" spans="1:12" s="42" customFormat="1">
      <c r="A67" s="12"/>
      <c r="C67" s="175"/>
      <c r="D67" s="48"/>
      <c r="E67" s="72"/>
      <c r="F67" s="72"/>
      <c r="G67" s="72"/>
      <c r="H67" s="72"/>
      <c r="I67" s="72"/>
      <c r="J67" s="72"/>
      <c r="K67" s="72"/>
      <c r="L67" s="48"/>
    </row>
    <row r="68" spans="1:12" s="42" customFormat="1">
      <c r="A68" s="12"/>
      <c r="C68" s="175"/>
      <c r="D68" s="48"/>
      <c r="E68" s="72"/>
      <c r="F68" s="72"/>
      <c r="G68" s="72"/>
      <c r="H68" s="72"/>
      <c r="I68" s="72"/>
      <c r="J68" s="72"/>
      <c r="K68" s="72"/>
      <c r="L68" s="48"/>
    </row>
    <row r="69" spans="1:12" s="42" customFormat="1">
      <c r="A69" s="12"/>
      <c r="C69" s="175"/>
      <c r="D69" s="48"/>
      <c r="E69" s="72"/>
      <c r="F69" s="72"/>
      <c r="G69" s="72"/>
      <c r="H69" s="72"/>
      <c r="I69" s="72"/>
      <c r="J69" s="72"/>
      <c r="K69" s="72"/>
      <c r="L69" s="48"/>
    </row>
    <row r="70" spans="1:12" s="42" customFormat="1">
      <c r="A70" s="12"/>
      <c r="C70" s="175"/>
      <c r="D70" s="48"/>
      <c r="E70" s="72"/>
      <c r="F70" s="72"/>
      <c r="G70" s="72"/>
      <c r="H70" s="72"/>
      <c r="I70" s="72"/>
      <c r="J70" s="72"/>
      <c r="K70" s="72"/>
      <c r="L70" s="48"/>
    </row>
    <row r="71" spans="1:12" s="42" customFormat="1">
      <c r="A71" s="12"/>
      <c r="C71" s="175"/>
      <c r="D71" s="48"/>
      <c r="E71" s="72"/>
      <c r="F71" s="72"/>
      <c r="G71" s="72"/>
      <c r="H71" s="72"/>
      <c r="I71" s="72"/>
      <c r="J71" s="72"/>
      <c r="K71" s="72"/>
      <c r="L71" s="48"/>
    </row>
    <row r="72" spans="1:12" s="42" customFormat="1">
      <c r="A72" s="12"/>
      <c r="C72" s="175"/>
      <c r="D72" s="48"/>
      <c r="E72" s="72"/>
      <c r="F72" s="72"/>
      <c r="G72" s="72"/>
      <c r="H72" s="72"/>
      <c r="I72" s="72"/>
      <c r="J72" s="72"/>
      <c r="K72" s="72"/>
      <c r="L72" s="48"/>
    </row>
    <row r="73" spans="1:12" s="42" customFormat="1">
      <c r="A73" s="12"/>
      <c r="C73" s="175"/>
      <c r="D73" s="48"/>
      <c r="E73" s="72"/>
      <c r="F73" s="72"/>
      <c r="G73" s="72"/>
      <c r="H73" s="72"/>
      <c r="I73" s="72"/>
      <c r="J73" s="72"/>
      <c r="K73" s="72"/>
      <c r="L73" s="48"/>
    </row>
    <row r="74" spans="1:12" s="42" customFormat="1">
      <c r="A74" s="12"/>
      <c r="C74" s="175"/>
      <c r="D74" s="48"/>
      <c r="E74" s="72"/>
      <c r="F74" s="72"/>
      <c r="G74" s="72"/>
      <c r="H74" s="72"/>
      <c r="I74" s="72"/>
      <c r="J74" s="72"/>
      <c r="K74" s="72"/>
      <c r="L74" s="48"/>
    </row>
    <row r="75" spans="1:12" s="42" customFormat="1">
      <c r="A75" s="12"/>
      <c r="C75" s="175"/>
      <c r="D75" s="48"/>
      <c r="E75" s="72"/>
      <c r="F75" s="72"/>
      <c r="G75" s="72"/>
      <c r="H75" s="72"/>
      <c r="I75" s="72"/>
      <c r="J75" s="72"/>
      <c r="K75" s="72"/>
      <c r="L75" s="48"/>
    </row>
    <row r="76" spans="1:12" s="42" customFormat="1">
      <c r="A76" s="12"/>
      <c r="C76" s="175"/>
      <c r="D76" s="48"/>
      <c r="E76" s="72"/>
      <c r="F76" s="72"/>
      <c r="G76" s="72"/>
      <c r="H76" s="72"/>
      <c r="I76" s="72"/>
      <c r="J76" s="72"/>
      <c r="K76" s="72"/>
      <c r="L76" s="48"/>
    </row>
    <row r="77" spans="1:12" s="42" customFormat="1">
      <c r="A77" s="12"/>
      <c r="C77" s="175"/>
      <c r="D77" s="48"/>
      <c r="E77" s="72"/>
      <c r="F77" s="72"/>
      <c r="G77" s="72"/>
      <c r="H77" s="72"/>
      <c r="I77" s="72"/>
      <c r="J77" s="72"/>
      <c r="K77" s="72"/>
      <c r="L77" s="48"/>
    </row>
    <row r="78" spans="1:12" s="42" customFormat="1">
      <c r="A78" s="12"/>
      <c r="C78" s="175"/>
      <c r="D78" s="48"/>
      <c r="E78" s="72"/>
      <c r="F78" s="72"/>
      <c r="G78" s="72"/>
      <c r="H78" s="72"/>
      <c r="I78" s="72"/>
      <c r="J78" s="72"/>
      <c r="K78" s="72"/>
      <c r="L78" s="48"/>
    </row>
    <row r="79" spans="1:12" s="42" customFormat="1">
      <c r="A79" s="12"/>
      <c r="C79" s="175"/>
      <c r="D79" s="48"/>
      <c r="E79" s="72"/>
      <c r="F79" s="72"/>
      <c r="G79" s="72"/>
      <c r="H79" s="72"/>
      <c r="I79" s="72"/>
      <c r="J79" s="72"/>
      <c r="K79" s="72"/>
      <c r="L79" s="48"/>
    </row>
    <row r="80" spans="1:12">
      <c r="A80" s="171"/>
      <c r="C80" s="174"/>
      <c r="D80" s="38"/>
      <c r="E80" s="39"/>
      <c r="F80" s="38"/>
      <c r="G80" s="38"/>
      <c r="H80" s="40"/>
      <c r="I80" s="38"/>
      <c r="J80" s="39"/>
      <c r="K80" s="38"/>
      <c r="L80" s="172"/>
    </row>
    <row r="81" spans="1:12">
      <c r="A81" s="171"/>
      <c r="C81" s="174"/>
      <c r="D81" s="38"/>
      <c r="E81" s="39"/>
      <c r="F81" s="38"/>
      <c r="G81" s="38"/>
      <c r="H81" s="40"/>
      <c r="I81" s="38"/>
      <c r="J81" s="39"/>
      <c r="K81" s="38"/>
      <c r="L81" s="172"/>
    </row>
    <row r="82" spans="1:12">
      <c r="C82" s="171"/>
      <c r="D82" s="171"/>
      <c r="E82" s="45"/>
      <c r="F82" s="171"/>
      <c r="G82" s="171"/>
      <c r="H82" s="171"/>
      <c r="I82" s="46"/>
      <c r="J82" s="11"/>
      <c r="K82" s="11"/>
      <c r="L82" s="170"/>
    </row>
    <row r="83" spans="1:12">
      <c r="C83" s="171"/>
      <c r="D83" s="171"/>
      <c r="E83" s="45"/>
      <c r="F83" s="171"/>
      <c r="G83" s="171"/>
      <c r="H83" s="171"/>
      <c r="I83" s="46"/>
      <c r="J83" s="46"/>
      <c r="L83" s="169" t="s">
        <v>89</v>
      </c>
    </row>
    <row r="84" spans="1:12">
      <c r="C84" s="171"/>
      <c r="D84" s="171"/>
      <c r="E84" s="45"/>
      <c r="F84" s="171"/>
      <c r="G84" s="171"/>
      <c r="H84" s="171"/>
      <c r="I84" s="46"/>
      <c r="J84" s="46"/>
      <c r="K84" s="47"/>
      <c r="L84" s="173" t="s">
        <v>161</v>
      </c>
    </row>
    <row r="85" spans="1:12">
      <c r="C85" s="171"/>
      <c r="D85" s="171"/>
      <c r="E85" s="45"/>
      <c r="F85" s="171"/>
      <c r="G85" s="171"/>
      <c r="H85" s="171"/>
      <c r="I85" s="46"/>
      <c r="J85" s="46"/>
      <c r="K85" s="47"/>
      <c r="L85" s="173"/>
    </row>
    <row r="86" spans="1:12">
      <c r="C86" s="171" t="s">
        <v>19</v>
      </c>
      <c r="D86" s="171"/>
      <c r="E86" s="45" t="s">
        <v>223</v>
      </c>
      <c r="F86" s="171"/>
      <c r="G86" s="171"/>
      <c r="H86" s="171"/>
      <c r="I86" s="46"/>
      <c r="J86" s="49" t="str">
        <f>J5</f>
        <v>For the 12 months ended 12/31/2012</v>
      </c>
      <c r="K86" s="50"/>
      <c r="L86" s="50"/>
    </row>
    <row r="87" spans="1:12">
      <c r="C87" s="171"/>
      <c r="D87" s="38" t="s">
        <v>224</v>
      </c>
      <c r="E87" s="38" t="s">
        <v>230</v>
      </c>
      <c r="F87" s="38"/>
      <c r="G87" s="38"/>
      <c r="H87" s="38"/>
      <c r="I87" s="46"/>
      <c r="J87" s="46"/>
      <c r="K87" s="47"/>
      <c r="L87" s="48"/>
    </row>
    <row r="88" spans="1:12">
      <c r="C88" s="171"/>
      <c r="D88" s="38"/>
      <c r="E88" s="38"/>
      <c r="F88" s="38"/>
      <c r="G88" s="38"/>
      <c r="H88" s="38"/>
      <c r="I88" s="46"/>
      <c r="J88" s="46"/>
      <c r="K88" s="47"/>
      <c r="L88" s="48"/>
    </row>
    <row r="89" spans="1:12">
      <c r="C89" s="174"/>
      <c r="D89" s="189"/>
      <c r="E89" s="384" t="str">
        <f>E8</f>
        <v>Ameren Transmission Company of Illinois (ATXI)</v>
      </c>
      <c r="F89" s="385"/>
      <c r="G89" s="385"/>
      <c r="H89" s="385"/>
      <c r="I89" s="38"/>
      <c r="J89" s="38"/>
      <c r="K89" s="38"/>
      <c r="L89" s="41"/>
    </row>
    <row r="90" spans="1:12">
      <c r="C90" s="73" t="s">
        <v>201</v>
      </c>
      <c r="D90" s="73" t="s">
        <v>202</v>
      </c>
      <c r="E90" s="73" t="s">
        <v>2</v>
      </c>
      <c r="F90" s="38" t="s">
        <v>224</v>
      </c>
      <c r="G90" s="38"/>
      <c r="H90" s="74" t="s">
        <v>3</v>
      </c>
      <c r="I90" s="38"/>
      <c r="J90" s="75" t="s">
        <v>4</v>
      </c>
      <c r="K90" s="38"/>
      <c r="L90" s="76"/>
    </row>
    <row r="91" spans="1:12">
      <c r="C91" s="174"/>
      <c r="D91" s="77" t="s">
        <v>162</v>
      </c>
      <c r="E91" s="38"/>
      <c r="F91" s="38"/>
      <c r="G91" s="38"/>
      <c r="H91" s="11"/>
      <c r="I91" s="38"/>
      <c r="J91" s="78" t="s">
        <v>5</v>
      </c>
      <c r="K91" s="38"/>
      <c r="L91" s="76"/>
    </row>
    <row r="92" spans="1:12">
      <c r="A92" s="11" t="s">
        <v>225</v>
      </c>
      <c r="C92" s="174"/>
      <c r="D92" s="79" t="s">
        <v>6</v>
      </c>
      <c r="E92" s="78" t="s">
        <v>295</v>
      </c>
      <c r="F92" s="80"/>
      <c r="G92" s="78" t="s">
        <v>296</v>
      </c>
      <c r="I92" s="80"/>
      <c r="J92" s="11" t="s">
        <v>297</v>
      </c>
      <c r="K92" s="38"/>
      <c r="L92" s="76"/>
    </row>
    <row r="93" spans="1:12" ht="16.5" thickBot="1">
      <c r="A93" s="52" t="s">
        <v>125</v>
      </c>
      <c r="C93" s="81" t="s">
        <v>21</v>
      </c>
      <c r="D93" s="38"/>
      <c r="E93" s="38"/>
      <c r="F93" s="38"/>
      <c r="G93" s="38"/>
      <c r="H93" s="38"/>
      <c r="I93" s="38"/>
      <c r="J93" s="38"/>
      <c r="K93" s="38"/>
      <c r="L93" s="41"/>
    </row>
    <row r="94" spans="1:12">
      <c r="A94" s="11"/>
      <c r="C94" s="174"/>
      <c r="D94" s="38"/>
      <c r="E94" s="38"/>
      <c r="F94" s="38"/>
      <c r="G94" s="38"/>
      <c r="H94" s="38"/>
      <c r="I94" s="38"/>
      <c r="J94" s="38"/>
      <c r="K94" s="38"/>
      <c r="L94" s="41"/>
    </row>
    <row r="95" spans="1:12">
      <c r="A95" s="11"/>
      <c r="C95" s="174" t="s">
        <v>582</v>
      </c>
      <c r="D95" s="38"/>
      <c r="E95" s="38"/>
      <c r="F95" s="38"/>
      <c r="G95" s="38"/>
      <c r="H95" s="38"/>
      <c r="I95" s="38"/>
      <c r="J95" s="38"/>
      <c r="K95" s="38"/>
      <c r="L95" s="41"/>
    </row>
    <row r="96" spans="1:12">
      <c r="A96" s="11">
        <v>1</v>
      </c>
      <c r="C96" s="174" t="s">
        <v>54</v>
      </c>
      <c r="D96" s="41" t="s">
        <v>147</v>
      </c>
      <c r="E96" s="164">
        <v>0</v>
      </c>
      <c r="F96" s="38"/>
      <c r="G96" s="38" t="s">
        <v>55</v>
      </c>
      <c r="H96" s="82" t="s">
        <v>224</v>
      </c>
      <c r="I96" s="38"/>
      <c r="J96" s="38" t="s">
        <v>224</v>
      </c>
      <c r="K96" s="38"/>
      <c r="L96" s="41"/>
    </row>
    <row r="97" spans="1:16">
      <c r="A97" s="11">
        <v>2</v>
      </c>
      <c r="C97" s="174" t="s">
        <v>62</v>
      </c>
      <c r="D97" s="41" t="s">
        <v>44</v>
      </c>
      <c r="E97" s="164">
        <v>53171000</v>
      </c>
      <c r="F97" s="38"/>
      <c r="G97" s="38" t="s">
        <v>63</v>
      </c>
      <c r="H97" s="82">
        <f>J260</f>
        <v>1</v>
      </c>
      <c r="I97" s="38"/>
      <c r="J97" s="38">
        <f>+H97*E97</f>
        <v>53171000</v>
      </c>
      <c r="K97" s="38"/>
      <c r="L97" s="41"/>
      <c r="N97" s="42"/>
      <c r="O97" s="42"/>
      <c r="P97" s="42"/>
    </row>
    <row r="98" spans="1:16">
      <c r="A98" s="11">
        <v>3</v>
      </c>
      <c r="C98" s="174" t="s">
        <v>56</v>
      </c>
      <c r="D98" s="41" t="s">
        <v>45</v>
      </c>
      <c r="E98" s="164">
        <v>0</v>
      </c>
      <c r="F98" s="38"/>
      <c r="G98" s="38" t="s">
        <v>55</v>
      </c>
      <c r="H98" s="82" t="s">
        <v>224</v>
      </c>
      <c r="I98" s="38"/>
      <c r="J98" s="38" t="s">
        <v>224</v>
      </c>
      <c r="K98" s="38"/>
      <c r="L98" s="41"/>
    </row>
    <row r="99" spans="1:16">
      <c r="A99" s="11">
        <v>4</v>
      </c>
      <c r="C99" s="174" t="s">
        <v>57</v>
      </c>
      <c r="D99" s="41" t="s">
        <v>250</v>
      </c>
      <c r="E99" s="164">
        <v>0</v>
      </c>
      <c r="F99" s="38"/>
      <c r="G99" s="38" t="s">
        <v>167</v>
      </c>
      <c r="H99" s="82">
        <f>J278</f>
        <v>1</v>
      </c>
      <c r="I99" s="38"/>
      <c r="J99" s="38">
        <f>+H99*E99</f>
        <v>0</v>
      </c>
      <c r="K99" s="38"/>
      <c r="L99" s="41"/>
    </row>
    <row r="100" spans="1:16" ht="16.5" thickBot="1">
      <c r="A100" s="11">
        <v>5</v>
      </c>
      <c r="C100" s="174" t="s">
        <v>170</v>
      </c>
      <c r="D100" s="41" t="s">
        <v>163</v>
      </c>
      <c r="E100" s="83">
        <v>0</v>
      </c>
      <c r="F100" s="38"/>
      <c r="G100" s="38" t="s">
        <v>171</v>
      </c>
      <c r="H100" s="82">
        <f>L283</f>
        <v>1</v>
      </c>
      <c r="I100" s="38"/>
      <c r="J100" s="58">
        <f>+H100*E100</f>
        <v>0</v>
      </c>
      <c r="K100" s="38"/>
      <c r="L100" s="41"/>
    </row>
    <row r="101" spans="1:16">
      <c r="A101" s="11">
        <v>6</v>
      </c>
      <c r="C101" s="171" t="s">
        <v>58</v>
      </c>
      <c r="D101" s="41"/>
      <c r="E101" s="38">
        <f>SUM(E96:E100)</f>
        <v>53171000</v>
      </c>
      <c r="F101" s="38"/>
      <c r="G101" s="38" t="s">
        <v>59</v>
      </c>
      <c r="H101" s="40">
        <f>IF(J101&gt;0,J101/E101,0)</f>
        <v>1</v>
      </c>
      <c r="I101" s="38"/>
      <c r="J101" s="38">
        <f>SUM(J96:J100)</f>
        <v>53171000</v>
      </c>
      <c r="K101" s="38"/>
      <c r="L101" s="84"/>
    </row>
    <row r="102" spans="1:16">
      <c r="C102" s="174"/>
      <c r="D102" s="38"/>
      <c r="E102" s="38"/>
      <c r="F102" s="38"/>
      <c r="G102" s="38"/>
      <c r="H102" s="40"/>
      <c r="I102" s="38"/>
      <c r="J102" s="38"/>
      <c r="K102" s="38"/>
      <c r="L102" s="84"/>
    </row>
    <row r="103" spans="1:16">
      <c r="C103" s="174" t="s">
        <v>583</v>
      </c>
      <c r="D103" s="38"/>
      <c r="E103" s="38"/>
      <c r="F103" s="38"/>
      <c r="G103" s="38"/>
      <c r="H103" s="38"/>
      <c r="I103" s="38"/>
      <c r="J103" s="38"/>
      <c r="K103" s="38"/>
      <c r="L103" s="41"/>
    </row>
    <row r="104" spans="1:16">
      <c r="A104" s="11">
        <v>7</v>
      </c>
      <c r="C104" s="174" t="str">
        <f>+C96</f>
        <v xml:space="preserve">  Production</v>
      </c>
      <c r="D104" s="38" t="s">
        <v>240</v>
      </c>
      <c r="E104" s="164">
        <v>0</v>
      </c>
      <c r="F104" s="38"/>
      <c r="G104" s="38" t="str">
        <f>+G96</f>
        <v>NA</v>
      </c>
      <c r="H104" s="82" t="str">
        <f>+H96</f>
        <v xml:space="preserve"> </v>
      </c>
      <c r="I104" s="38"/>
      <c r="J104" s="38" t="s">
        <v>224</v>
      </c>
      <c r="K104" s="38"/>
      <c r="L104" s="41"/>
    </row>
    <row r="105" spans="1:16">
      <c r="A105" s="11">
        <v>8</v>
      </c>
      <c r="C105" s="174" t="str">
        <f>+C97</f>
        <v xml:space="preserve">  Transmission</v>
      </c>
      <c r="D105" s="38" t="s">
        <v>27</v>
      </c>
      <c r="E105" s="164">
        <v>1653000</v>
      </c>
      <c r="F105" s="38"/>
      <c r="G105" s="38" t="str">
        <f t="shared" ref="G105:H108" si="1">+G97</f>
        <v>TP</v>
      </c>
      <c r="H105" s="82">
        <f t="shared" si="1"/>
        <v>1</v>
      </c>
      <c r="I105" s="38"/>
      <c r="J105" s="38">
        <f>+H105*E105</f>
        <v>1653000</v>
      </c>
      <c r="K105" s="38"/>
      <c r="L105" s="41"/>
    </row>
    <row r="106" spans="1:16">
      <c r="A106" s="11">
        <v>9</v>
      </c>
      <c r="C106" s="174" t="str">
        <f>+C98</f>
        <v xml:space="preserve">  Distribution</v>
      </c>
      <c r="D106" s="38" t="s">
        <v>28</v>
      </c>
      <c r="E106" s="164">
        <v>0</v>
      </c>
      <c r="F106" s="38"/>
      <c r="G106" s="38" t="str">
        <f t="shared" si="1"/>
        <v>NA</v>
      </c>
      <c r="H106" s="82" t="str">
        <f t="shared" si="1"/>
        <v xml:space="preserve"> </v>
      </c>
      <c r="I106" s="38"/>
      <c r="J106" s="38" t="s">
        <v>224</v>
      </c>
      <c r="K106" s="38"/>
      <c r="L106" s="41"/>
    </row>
    <row r="107" spans="1:16">
      <c r="A107" s="11">
        <v>10</v>
      </c>
      <c r="C107" s="174" t="str">
        <f>+C99</f>
        <v xml:space="preserve">  General &amp; Intangible</v>
      </c>
      <c r="D107" s="38" t="s">
        <v>335</v>
      </c>
      <c r="E107" s="164">
        <v>0</v>
      </c>
      <c r="F107" s="38"/>
      <c r="G107" s="38" t="str">
        <f t="shared" si="1"/>
        <v>W/S</v>
      </c>
      <c r="H107" s="82">
        <f t="shared" si="1"/>
        <v>1</v>
      </c>
      <c r="I107" s="38"/>
      <c r="J107" s="38">
        <f>+H107*E107</f>
        <v>0</v>
      </c>
      <c r="K107" s="38"/>
      <c r="L107" s="41"/>
    </row>
    <row r="108" spans="1:16" ht="16.5" thickBot="1">
      <c r="A108" s="11">
        <v>11</v>
      </c>
      <c r="C108" s="174" t="str">
        <f>+C100</f>
        <v xml:space="preserve">  Common</v>
      </c>
      <c r="D108" s="38" t="s">
        <v>163</v>
      </c>
      <c r="E108" s="83">
        <v>0</v>
      </c>
      <c r="F108" s="38"/>
      <c r="G108" s="38" t="str">
        <f t="shared" si="1"/>
        <v>CE</v>
      </c>
      <c r="H108" s="82">
        <f t="shared" si="1"/>
        <v>1</v>
      </c>
      <c r="I108" s="38"/>
      <c r="J108" s="58">
        <f>+H108*E108</f>
        <v>0</v>
      </c>
      <c r="K108" s="38"/>
      <c r="L108" s="41"/>
    </row>
    <row r="109" spans="1:16">
      <c r="A109" s="11">
        <v>12</v>
      </c>
      <c r="C109" s="174" t="s">
        <v>90</v>
      </c>
      <c r="D109" s="38"/>
      <c r="E109" s="38">
        <f>SUM(E104:E108)</f>
        <v>1653000</v>
      </c>
      <c r="F109" s="38"/>
      <c r="G109" s="38"/>
      <c r="H109" s="38"/>
      <c r="I109" s="38"/>
      <c r="J109" s="38">
        <f>SUM(J104:J108)</f>
        <v>1653000</v>
      </c>
      <c r="K109" s="38"/>
      <c r="L109" s="41"/>
    </row>
    <row r="110" spans="1:16">
      <c r="A110" s="11"/>
      <c r="D110" s="38" t="s">
        <v>224</v>
      </c>
      <c r="F110" s="38"/>
      <c r="G110" s="38"/>
      <c r="H110" s="40"/>
      <c r="I110" s="38"/>
      <c r="K110" s="38"/>
      <c r="L110" s="84"/>
    </row>
    <row r="111" spans="1:16">
      <c r="A111" s="11"/>
      <c r="C111" s="174" t="s">
        <v>91</v>
      </c>
      <c r="D111" s="38"/>
      <c r="E111" s="38"/>
      <c r="F111" s="38"/>
      <c r="G111" s="38"/>
      <c r="H111" s="38"/>
      <c r="I111" s="38"/>
      <c r="J111" s="38"/>
      <c r="K111" s="38"/>
      <c r="L111" s="41"/>
    </row>
    <row r="112" spans="1:16">
      <c r="A112" s="11">
        <v>13</v>
      </c>
      <c r="C112" s="174" t="str">
        <f>+C104</f>
        <v xml:space="preserve">  Production</v>
      </c>
      <c r="D112" s="38" t="s">
        <v>92</v>
      </c>
      <c r="E112" s="38">
        <f>E96-E104</f>
        <v>0</v>
      </c>
      <c r="F112" s="38"/>
      <c r="G112" s="38"/>
      <c r="H112" s="40"/>
      <c r="I112" s="38"/>
      <c r="J112" s="38" t="s">
        <v>224</v>
      </c>
      <c r="K112" s="38"/>
      <c r="L112" s="84"/>
    </row>
    <row r="113" spans="1:12">
      <c r="A113" s="11">
        <v>14</v>
      </c>
      <c r="C113" s="174" t="str">
        <f>+C105</f>
        <v xml:space="preserve">  Transmission</v>
      </c>
      <c r="D113" s="38" t="s">
        <v>112</v>
      </c>
      <c r="E113" s="38">
        <f>E97-E105</f>
        <v>51518000</v>
      </c>
      <c r="F113" s="38"/>
      <c r="G113" s="38"/>
      <c r="H113" s="82"/>
      <c r="I113" s="38"/>
      <c r="J113" s="38">
        <f>J97-J105</f>
        <v>51518000</v>
      </c>
      <c r="K113" s="38"/>
      <c r="L113" s="84"/>
    </row>
    <row r="114" spans="1:12">
      <c r="A114" s="11">
        <v>15</v>
      </c>
      <c r="C114" s="174" t="str">
        <f>+C106</f>
        <v xml:space="preserve">  Distribution</v>
      </c>
      <c r="D114" s="38" t="s">
        <v>113</v>
      </c>
      <c r="E114" s="38">
        <f>E98-E106</f>
        <v>0</v>
      </c>
      <c r="F114" s="38"/>
      <c r="G114" s="38"/>
      <c r="H114" s="40"/>
      <c r="I114" s="38"/>
      <c r="J114" s="38" t="s">
        <v>224</v>
      </c>
      <c r="K114" s="38"/>
      <c r="L114" s="84"/>
    </row>
    <row r="115" spans="1:12">
      <c r="A115" s="11">
        <v>16</v>
      </c>
      <c r="C115" s="174" t="str">
        <f>+C107</f>
        <v xml:space="preserve">  General &amp; Intangible</v>
      </c>
      <c r="D115" s="38" t="s">
        <v>114</v>
      </c>
      <c r="E115" s="38">
        <f>E99-E107</f>
        <v>0</v>
      </c>
      <c r="F115" s="38"/>
      <c r="G115" s="38"/>
      <c r="H115" s="40"/>
      <c r="I115" s="38"/>
      <c r="J115" s="38">
        <f>J99-J107</f>
        <v>0</v>
      </c>
      <c r="K115" s="38"/>
      <c r="L115" s="84"/>
    </row>
    <row r="116" spans="1:12" ht="16.5" thickBot="1">
      <c r="A116" s="11">
        <v>17</v>
      </c>
      <c r="C116" s="174" t="str">
        <f>+C108</f>
        <v xml:space="preserve">  Common</v>
      </c>
      <c r="D116" s="38" t="s">
        <v>115</v>
      </c>
      <c r="E116" s="58">
        <f>E100-E108</f>
        <v>0</v>
      </c>
      <c r="F116" s="38"/>
      <c r="G116" s="38"/>
      <c r="H116" s="40"/>
      <c r="I116" s="38"/>
      <c r="J116" s="58">
        <f>J100-J108</f>
        <v>0</v>
      </c>
      <c r="K116" s="38"/>
      <c r="L116" s="84"/>
    </row>
    <row r="117" spans="1:12">
      <c r="A117" s="11">
        <v>18</v>
      </c>
      <c r="C117" s="174" t="s">
        <v>116</v>
      </c>
      <c r="D117" s="38"/>
      <c r="E117" s="38">
        <f>SUM(E112:E116)</f>
        <v>51518000</v>
      </c>
      <c r="F117" s="38"/>
      <c r="G117" s="38" t="s">
        <v>117</v>
      </c>
      <c r="H117" s="40">
        <f>IF(J117&gt;0,J117/E117,0)</f>
        <v>1</v>
      </c>
      <c r="I117" s="38"/>
      <c r="J117" s="38">
        <f>SUM(J112:J116)</f>
        <v>51518000</v>
      </c>
      <c r="K117" s="38"/>
      <c r="L117" s="41"/>
    </row>
    <row r="118" spans="1:12">
      <c r="A118" s="11"/>
      <c r="C118" s="174"/>
      <c r="D118" s="38"/>
      <c r="E118" s="38"/>
      <c r="F118" s="38"/>
      <c r="G118" s="38"/>
      <c r="H118" s="40"/>
      <c r="I118" s="38"/>
      <c r="J118" s="38"/>
      <c r="K118" s="38"/>
      <c r="L118" s="41"/>
    </row>
    <row r="119" spans="1:12">
      <c r="A119" s="11"/>
      <c r="C119" s="174" t="s">
        <v>355</v>
      </c>
      <c r="D119" s="38"/>
      <c r="E119" s="38"/>
      <c r="F119" s="38"/>
      <c r="G119" s="38"/>
      <c r="H119" s="40"/>
      <c r="I119" s="38"/>
      <c r="J119" s="38"/>
      <c r="K119" s="38"/>
      <c r="L119" s="41"/>
    </row>
    <row r="120" spans="1:12">
      <c r="A120" s="11" t="s">
        <v>356</v>
      </c>
      <c r="C120" s="362" t="s">
        <v>547</v>
      </c>
      <c r="D120" s="38"/>
      <c r="E120" s="164">
        <v>8742000</v>
      </c>
      <c r="F120" s="38"/>
      <c r="G120" s="38" t="str">
        <f>G105</f>
        <v>TP</v>
      </c>
      <c r="H120" s="82">
        <f>H105</f>
        <v>1</v>
      </c>
      <c r="I120" s="38"/>
      <c r="J120" s="38">
        <f>+H120*E120</f>
        <v>8742000</v>
      </c>
      <c r="K120" s="38"/>
      <c r="L120" s="41"/>
    </row>
    <row r="121" spans="1:12">
      <c r="A121" s="11"/>
      <c r="D121" s="38"/>
      <c r="F121" s="38"/>
      <c r="I121" s="38"/>
      <c r="K121" s="38"/>
      <c r="L121" s="84"/>
    </row>
    <row r="122" spans="1:12">
      <c r="A122" s="11"/>
      <c r="C122" s="171" t="s">
        <v>118</v>
      </c>
      <c r="D122" s="38"/>
      <c r="E122" s="38"/>
      <c r="F122" s="38"/>
      <c r="G122" s="38"/>
      <c r="H122" s="38"/>
      <c r="I122" s="38"/>
      <c r="J122" s="38"/>
      <c r="K122" s="38"/>
      <c r="L122" s="41"/>
    </row>
    <row r="123" spans="1:12">
      <c r="A123" s="11">
        <v>19</v>
      </c>
      <c r="C123" s="175" t="s">
        <v>164</v>
      </c>
      <c r="D123" s="41" t="s">
        <v>584</v>
      </c>
      <c r="E123" s="160">
        <v>0</v>
      </c>
      <c r="F123" s="41"/>
      <c r="G123" s="41" t="str">
        <f>+G104</f>
        <v>NA</v>
      </c>
      <c r="H123" s="85" t="s">
        <v>256</v>
      </c>
      <c r="I123" s="38"/>
      <c r="J123" s="38">
        <v>0</v>
      </c>
      <c r="K123" s="38"/>
      <c r="L123" s="84"/>
    </row>
    <row r="124" spans="1:12">
      <c r="A124" s="11">
        <v>20</v>
      </c>
      <c r="C124" s="175" t="s">
        <v>119</v>
      </c>
      <c r="D124" s="41" t="s">
        <v>585</v>
      </c>
      <c r="E124" s="160">
        <v>-11550000</v>
      </c>
      <c r="F124" s="38"/>
      <c r="G124" s="38" t="s">
        <v>120</v>
      </c>
      <c r="H124" s="82">
        <f>+H117</f>
        <v>1</v>
      </c>
      <c r="I124" s="38"/>
      <c r="J124" s="38">
        <f>E124*H124</f>
        <v>-11550000</v>
      </c>
      <c r="K124" s="38"/>
      <c r="L124" s="84"/>
    </row>
    <row r="125" spans="1:12">
      <c r="A125" s="11">
        <v>21</v>
      </c>
      <c r="C125" s="175" t="s">
        <v>121</v>
      </c>
      <c r="D125" s="41" t="s">
        <v>586</v>
      </c>
      <c r="E125" s="159">
        <v>0</v>
      </c>
      <c r="F125" s="38"/>
      <c r="G125" s="38" t="s">
        <v>120</v>
      </c>
      <c r="H125" s="82">
        <f>+H124</f>
        <v>1</v>
      </c>
      <c r="I125" s="38"/>
      <c r="J125" s="38">
        <f>E125*H125</f>
        <v>0</v>
      </c>
      <c r="K125" s="38"/>
      <c r="L125" s="84"/>
    </row>
    <row r="126" spans="1:12">
      <c r="A126" s="11">
        <v>22</v>
      </c>
      <c r="C126" s="175" t="s">
        <v>165</v>
      </c>
      <c r="D126" s="41" t="s">
        <v>587</v>
      </c>
      <c r="E126" s="159">
        <v>4009000</v>
      </c>
      <c r="F126" s="38"/>
      <c r="G126" s="38" t="str">
        <f>+G125</f>
        <v>NP</v>
      </c>
      <c r="H126" s="82">
        <f>+H125</f>
        <v>1</v>
      </c>
      <c r="I126" s="38"/>
      <c r="J126" s="38">
        <f>E126*H126</f>
        <v>4009000</v>
      </c>
      <c r="K126" s="38"/>
      <c r="L126" s="84"/>
    </row>
    <row r="127" spans="1:12">
      <c r="A127" s="11">
        <v>23</v>
      </c>
      <c r="C127" s="42" t="s">
        <v>122</v>
      </c>
      <c r="D127" s="42" t="s">
        <v>588</v>
      </c>
      <c r="E127" s="159">
        <v>0</v>
      </c>
      <c r="F127" s="38"/>
      <c r="G127" s="38" t="s">
        <v>120</v>
      </c>
      <c r="H127" s="82">
        <f>+H125</f>
        <v>1</v>
      </c>
      <c r="I127" s="38"/>
      <c r="J127" s="38">
        <f>E127*H127</f>
        <v>0</v>
      </c>
      <c r="K127" s="38"/>
      <c r="L127" s="84"/>
    </row>
    <row r="128" spans="1:12" ht="16.5" thickBot="1">
      <c r="A128" s="11" t="s">
        <v>357</v>
      </c>
      <c r="B128" s="388"/>
      <c r="C128" s="42" t="s">
        <v>358</v>
      </c>
      <c r="D128" s="42" t="s">
        <v>533</v>
      </c>
      <c r="E128" s="83">
        <v>0</v>
      </c>
      <c r="F128" s="38"/>
      <c r="G128" s="38" t="str">
        <f>G105</f>
        <v>TP</v>
      </c>
      <c r="H128" s="82">
        <f>H105</f>
        <v>1</v>
      </c>
      <c r="I128" s="38"/>
      <c r="J128" s="58">
        <f>+H128*E128</f>
        <v>0</v>
      </c>
      <c r="K128" s="38"/>
      <c r="L128" s="84"/>
    </row>
    <row r="129" spans="1:12">
      <c r="A129" s="11">
        <v>24</v>
      </c>
      <c r="C129" s="174" t="s">
        <v>606</v>
      </c>
      <c r="D129" s="38"/>
      <c r="E129" s="161">
        <f>SUM(E123:E128)</f>
        <v>-7541000</v>
      </c>
      <c r="F129" s="38"/>
      <c r="G129" s="38"/>
      <c r="H129" s="38"/>
      <c r="I129" s="38"/>
      <c r="J129" s="161">
        <f>SUM(J123:J128)</f>
        <v>-7541000</v>
      </c>
      <c r="K129" s="38"/>
      <c r="L129" s="41"/>
    </row>
    <row r="130" spans="1:12">
      <c r="A130" s="11"/>
      <c r="D130" s="38"/>
      <c r="F130" s="38"/>
      <c r="G130" s="38"/>
      <c r="H130" s="40"/>
      <c r="I130" s="38"/>
      <c r="K130" s="38"/>
      <c r="L130" s="84"/>
    </row>
    <row r="131" spans="1:12">
      <c r="A131" s="11">
        <v>25</v>
      </c>
      <c r="C131" s="171" t="s">
        <v>123</v>
      </c>
      <c r="D131" s="38" t="s">
        <v>589</v>
      </c>
      <c r="E131" s="164">
        <v>0</v>
      </c>
      <c r="F131" s="38"/>
      <c r="G131" s="38" t="str">
        <f>+G105</f>
        <v>TP</v>
      </c>
      <c r="H131" s="82">
        <f>+H105</f>
        <v>1</v>
      </c>
      <c r="I131" s="38"/>
      <c r="J131" s="38">
        <f>+H131*E131</f>
        <v>0</v>
      </c>
      <c r="K131" s="38"/>
      <c r="L131" s="41"/>
    </row>
    <row r="132" spans="1:12">
      <c r="A132" s="11"/>
      <c r="C132" s="174"/>
      <c r="D132" s="38"/>
      <c r="E132" s="38"/>
      <c r="F132" s="38"/>
      <c r="G132" s="38"/>
      <c r="H132" s="38"/>
      <c r="I132" s="38"/>
      <c r="J132" s="38"/>
      <c r="K132" s="38"/>
      <c r="L132" s="41"/>
    </row>
    <row r="133" spans="1:12">
      <c r="A133" s="11"/>
      <c r="C133" s="174" t="s">
        <v>40</v>
      </c>
      <c r="D133" s="38" t="s">
        <v>224</v>
      </c>
      <c r="E133" s="38"/>
      <c r="F133" s="38"/>
      <c r="G133" s="38"/>
      <c r="H133" s="38"/>
      <c r="I133" s="38"/>
      <c r="J133" s="38"/>
      <c r="K133" s="38"/>
      <c r="L133" s="41"/>
    </row>
    <row r="134" spans="1:12">
      <c r="A134" s="11">
        <v>26</v>
      </c>
      <c r="C134" s="174" t="s">
        <v>41</v>
      </c>
      <c r="D134" s="22" t="s">
        <v>42</v>
      </c>
      <c r="E134" s="38">
        <f>+E185/8</f>
        <v>68109.5</v>
      </c>
      <c r="F134" s="38"/>
      <c r="G134" s="38"/>
      <c r="H134" s="40"/>
      <c r="I134" s="38"/>
      <c r="J134" s="38">
        <f>+J185/8</f>
        <v>68109.5</v>
      </c>
      <c r="K134" s="47"/>
      <c r="L134" s="84"/>
    </row>
    <row r="135" spans="1:12">
      <c r="A135" s="11">
        <v>27</v>
      </c>
      <c r="C135" s="174" t="s">
        <v>590</v>
      </c>
      <c r="D135" s="38" t="s">
        <v>148</v>
      </c>
      <c r="E135" s="164">
        <v>0</v>
      </c>
      <c r="F135" s="38"/>
      <c r="G135" s="38" t="s">
        <v>145</v>
      </c>
      <c r="H135" s="82">
        <f>J270</f>
        <v>1</v>
      </c>
      <c r="I135" s="38"/>
      <c r="J135" s="38">
        <f>+H135*E135</f>
        <v>0</v>
      </c>
      <c r="K135" s="38" t="s">
        <v>224</v>
      </c>
      <c r="L135" s="84"/>
    </row>
    <row r="136" spans="1:12" ht="16.5" thickBot="1">
      <c r="A136" s="11">
        <v>28</v>
      </c>
      <c r="C136" s="174" t="s">
        <v>591</v>
      </c>
      <c r="D136" s="38" t="s">
        <v>24</v>
      </c>
      <c r="E136" s="83">
        <v>0</v>
      </c>
      <c r="F136" s="38"/>
      <c r="G136" s="38" t="s">
        <v>173</v>
      </c>
      <c r="H136" s="82">
        <f>+H101</f>
        <v>1</v>
      </c>
      <c r="I136" s="38"/>
      <c r="J136" s="58">
        <f>+H136*E136</f>
        <v>0</v>
      </c>
      <c r="K136" s="38"/>
      <c r="L136" s="84"/>
    </row>
    <row r="137" spans="1:12">
      <c r="A137" s="11">
        <v>29</v>
      </c>
      <c r="C137" s="174" t="s">
        <v>124</v>
      </c>
      <c r="D137" s="47"/>
      <c r="E137" s="38">
        <f>E134+E135+E136</f>
        <v>68109.5</v>
      </c>
      <c r="F137" s="47"/>
      <c r="G137" s="47"/>
      <c r="H137" s="47"/>
      <c r="I137" s="47"/>
      <c r="J137" s="38">
        <f>J134+J135+J136</f>
        <v>68109.5</v>
      </c>
      <c r="K137" s="47"/>
      <c r="L137" s="48"/>
    </row>
    <row r="138" spans="1:12" ht="16.5" thickBot="1">
      <c r="D138" s="38"/>
      <c r="E138" s="87"/>
      <c r="F138" s="38"/>
      <c r="G138" s="38"/>
      <c r="H138" s="38"/>
      <c r="I138" s="38"/>
      <c r="J138" s="87"/>
      <c r="K138" s="38"/>
      <c r="L138" s="41"/>
    </row>
    <row r="139" spans="1:12" ht="16.5" thickBot="1">
      <c r="A139" s="11">
        <v>30</v>
      </c>
      <c r="C139" s="174" t="s">
        <v>592</v>
      </c>
      <c r="D139" s="38"/>
      <c r="E139" s="88">
        <f>+E137+E131+E129+E117+E120</f>
        <v>52787109.5</v>
      </c>
      <c r="F139" s="38"/>
      <c r="G139" s="38"/>
      <c r="H139" s="40"/>
      <c r="I139" s="38"/>
      <c r="J139" s="88">
        <f>+J137+J131+J129+J117+J120</f>
        <v>52787109.5</v>
      </c>
      <c r="K139" s="38"/>
      <c r="L139" s="84"/>
    </row>
    <row r="140" spans="1:12" ht="16.5" thickTop="1">
      <c r="A140" s="11"/>
      <c r="C140" s="174"/>
      <c r="D140" s="38"/>
      <c r="E140" s="39"/>
      <c r="F140" s="38"/>
      <c r="G140" s="38"/>
      <c r="H140" s="40"/>
      <c r="I140" s="38"/>
      <c r="J140" s="39"/>
      <c r="K140" s="38"/>
      <c r="L140" s="84"/>
    </row>
    <row r="141" spans="1:12" ht="16.5" thickBot="1">
      <c r="A141" s="11" t="s">
        <v>378</v>
      </c>
      <c r="B141" s="179"/>
      <c r="C141" s="174" t="s">
        <v>579</v>
      </c>
      <c r="D141" s="38"/>
      <c r="E141" s="88">
        <f>E120</f>
        <v>8742000</v>
      </c>
      <c r="F141" s="38"/>
      <c r="G141" s="38"/>
      <c r="H141" s="40"/>
      <c r="I141" s="38"/>
      <c r="J141" s="88">
        <f>J120</f>
        <v>8742000</v>
      </c>
      <c r="K141" s="38"/>
      <c r="L141" s="84"/>
    </row>
    <row r="142" spans="1:12" ht="16.5" thickTop="1">
      <c r="A142" s="11"/>
      <c r="C142" s="174"/>
      <c r="D142" s="38"/>
      <c r="E142" s="39"/>
      <c r="F142" s="38"/>
      <c r="G142" s="38"/>
      <c r="H142" s="40"/>
      <c r="I142" s="38"/>
      <c r="J142" s="39"/>
      <c r="K142" s="38"/>
      <c r="L142" s="84"/>
    </row>
    <row r="143" spans="1:12">
      <c r="A143" s="11"/>
      <c r="C143" s="174"/>
      <c r="D143" s="38"/>
      <c r="E143" s="39"/>
      <c r="F143" s="38"/>
      <c r="G143" s="38"/>
      <c r="H143" s="40"/>
      <c r="I143" s="38"/>
      <c r="J143" s="39"/>
      <c r="K143" s="38"/>
      <c r="L143" s="84"/>
    </row>
    <row r="144" spans="1:12">
      <c r="A144" s="11"/>
      <c r="C144" s="174"/>
      <c r="D144" s="38"/>
      <c r="E144" s="39"/>
      <c r="F144" s="38"/>
      <c r="G144" s="38"/>
      <c r="H144" s="40"/>
      <c r="I144" s="38"/>
      <c r="J144" s="39"/>
      <c r="K144" s="38"/>
      <c r="L144" s="84"/>
    </row>
    <row r="145" spans="1:12">
      <c r="A145" s="11"/>
      <c r="C145" s="174"/>
      <c r="D145" s="38"/>
      <c r="E145" s="39"/>
      <c r="F145" s="38"/>
      <c r="G145" s="38"/>
      <c r="H145" s="40"/>
      <c r="I145" s="38"/>
      <c r="J145" s="39"/>
      <c r="K145" s="38"/>
      <c r="L145" s="84"/>
    </row>
    <row r="146" spans="1:12">
      <c r="A146" s="11"/>
      <c r="C146" s="174"/>
      <c r="D146" s="38"/>
      <c r="E146" s="39"/>
      <c r="F146" s="38"/>
      <c r="G146" s="38"/>
      <c r="H146" s="40"/>
      <c r="I146" s="38"/>
      <c r="J146" s="39"/>
      <c r="K146" s="38"/>
      <c r="L146" s="84"/>
    </row>
    <row r="147" spans="1:12">
      <c r="A147" s="11"/>
      <c r="C147" s="174"/>
      <c r="D147" s="38"/>
      <c r="E147" s="39"/>
      <c r="F147" s="38"/>
      <c r="G147" s="38"/>
      <c r="H147" s="40"/>
      <c r="I147" s="38"/>
      <c r="J147" s="39"/>
      <c r="K147" s="38"/>
      <c r="L147" s="84"/>
    </row>
    <row r="148" spans="1:12">
      <c r="A148" s="11"/>
      <c r="C148" s="174"/>
      <c r="D148" s="38"/>
      <c r="E148" s="39"/>
      <c r="F148" s="38"/>
      <c r="G148" s="38"/>
      <c r="H148" s="40"/>
      <c r="I148" s="38"/>
      <c r="J148" s="39"/>
      <c r="K148" s="38"/>
      <c r="L148" s="84"/>
    </row>
    <row r="149" spans="1:12">
      <c r="A149" s="11"/>
      <c r="C149" s="174"/>
      <c r="D149" s="38"/>
      <c r="E149" s="39"/>
      <c r="F149" s="38"/>
      <c r="G149" s="38"/>
      <c r="H149" s="40"/>
      <c r="I149" s="38"/>
      <c r="J149" s="39"/>
      <c r="K149" s="38"/>
      <c r="L149" s="84"/>
    </row>
    <row r="150" spans="1:12">
      <c r="A150" s="11"/>
      <c r="C150" s="174"/>
      <c r="D150" s="38"/>
      <c r="E150" s="39"/>
      <c r="F150" s="38"/>
      <c r="G150" s="38"/>
      <c r="H150" s="40"/>
      <c r="I150" s="38"/>
      <c r="J150" s="39"/>
      <c r="K150" s="38"/>
      <c r="L150" s="84"/>
    </row>
    <row r="151" spans="1:12">
      <c r="A151" s="11"/>
      <c r="C151" s="174"/>
      <c r="D151" s="38"/>
      <c r="E151" s="39"/>
      <c r="F151" s="38"/>
      <c r="G151" s="38"/>
      <c r="H151" s="40"/>
      <c r="I151" s="38"/>
      <c r="J151" s="39"/>
      <c r="K151" s="38"/>
      <c r="L151" s="84"/>
    </row>
    <row r="152" spans="1:12">
      <c r="A152" s="11"/>
      <c r="C152" s="174"/>
      <c r="D152" s="38"/>
      <c r="E152" s="39"/>
      <c r="F152" s="38"/>
      <c r="G152" s="38"/>
      <c r="H152" s="40"/>
      <c r="I152" s="38"/>
      <c r="J152" s="39"/>
      <c r="K152" s="38"/>
      <c r="L152" s="84"/>
    </row>
    <row r="153" spans="1:12">
      <c r="A153" s="11"/>
      <c r="C153" s="174"/>
      <c r="D153" s="38"/>
      <c r="E153" s="39"/>
      <c r="F153" s="38"/>
      <c r="G153" s="38"/>
      <c r="H153" s="40"/>
      <c r="I153" s="38"/>
      <c r="J153" s="39"/>
      <c r="K153" s="38"/>
      <c r="L153" s="84"/>
    </row>
    <row r="154" spans="1:12">
      <c r="A154" s="11"/>
      <c r="C154" s="174"/>
      <c r="D154" s="38"/>
      <c r="E154" s="39"/>
      <c r="F154" s="38"/>
      <c r="G154" s="38"/>
      <c r="H154" s="40"/>
      <c r="I154" s="38"/>
      <c r="J154" s="39"/>
      <c r="K154" s="38"/>
      <c r="L154" s="84"/>
    </row>
    <row r="155" spans="1:12">
      <c r="A155" s="11"/>
      <c r="C155" s="174"/>
      <c r="D155" s="38"/>
      <c r="E155" s="39"/>
      <c r="F155" s="38"/>
      <c r="G155" s="38"/>
      <c r="H155" s="40"/>
      <c r="I155" s="38"/>
      <c r="J155" s="39"/>
      <c r="K155" s="38"/>
      <c r="L155" s="84"/>
    </row>
    <row r="156" spans="1:12">
      <c r="A156" s="11"/>
      <c r="C156" s="174"/>
      <c r="D156" s="38"/>
      <c r="E156" s="39"/>
      <c r="F156" s="38"/>
      <c r="G156" s="38"/>
      <c r="H156" s="40"/>
      <c r="I156" s="38"/>
      <c r="J156" s="39"/>
      <c r="K156" s="38"/>
      <c r="L156" s="84"/>
    </row>
    <row r="157" spans="1:12">
      <c r="A157" s="11"/>
      <c r="C157" s="174"/>
      <c r="D157" s="38"/>
      <c r="E157" s="39"/>
      <c r="F157" s="38"/>
      <c r="G157" s="38"/>
      <c r="H157" s="40"/>
      <c r="I157" s="38"/>
      <c r="J157" s="39"/>
      <c r="K157" s="38"/>
      <c r="L157" s="84"/>
    </row>
    <row r="158" spans="1:12">
      <c r="A158" s="11"/>
      <c r="C158" s="174"/>
      <c r="D158" s="38"/>
      <c r="E158" s="39"/>
      <c r="F158" s="38"/>
      <c r="G158" s="38"/>
      <c r="H158" s="40"/>
      <c r="I158" s="38"/>
      <c r="J158" s="39"/>
      <c r="K158" s="38"/>
      <c r="L158" s="84"/>
    </row>
    <row r="159" spans="1:12">
      <c r="A159" s="11"/>
      <c r="C159" s="174"/>
      <c r="D159" s="38"/>
      <c r="E159" s="39"/>
      <c r="F159" s="38"/>
      <c r="G159" s="38"/>
      <c r="H159" s="40"/>
      <c r="I159" s="38"/>
      <c r="J159" s="39"/>
      <c r="K159" s="38"/>
      <c r="L159" s="84"/>
    </row>
    <row r="160" spans="1:12">
      <c r="A160" s="171"/>
      <c r="C160" s="174"/>
      <c r="D160" s="38"/>
      <c r="E160" s="39"/>
      <c r="F160" s="38"/>
      <c r="G160" s="38"/>
      <c r="H160" s="40"/>
      <c r="I160" s="38"/>
      <c r="J160" s="39"/>
      <c r="K160" s="38"/>
      <c r="L160" s="172"/>
    </row>
    <row r="161" spans="1:12">
      <c r="A161" s="171"/>
      <c r="C161" s="174"/>
      <c r="D161" s="38"/>
      <c r="E161" s="39"/>
      <c r="F161" s="38"/>
      <c r="G161" s="38"/>
      <c r="H161" s="40"/>
      <c r="I161" s="38"/>
      <c r="J161" s="39"/>
      <c r="K161" s="38"/>
      <c r="L161" s="172"/>
    </row>
    <row r="162" spans="1:12">
      <c r="C162" s="171"/>
      <c r="D162" s="171"/>
      <c r="E162" s="45"/>
      <c r="F162" s="171"/>
      <c r="G162" s="171"/>
      <c r="H162" s="171"/>
      <c r="I162" s="46"/>
      <c r="J162" s="11"/>
      <c r="K162" s="11"/>
      <c r="L162" s="170"/>
    </row>
    <row r="163" spans="1:12">
      <c r="C163" s="171"/>
      <c r="D163" s="171"/>
      <c r="E163" s="45"/>
      <c r="F163" s="171"/>
      <c r="G163" s="171"/>
      <c r="H163" s="171"/>
      <c r="I163" s="46"/>
      <c r="J163" s="46"/>
      <c r="L163" s="169" t="s">
        <v>89</v>
      </c>
    </row>
    <row r="164" spans="1:12">
      <c r="C164" s="171"/>
      <c r="D164" s="171"/>
      <c r="E164" s="45"/>
      <c r="F164" s="171"/>
      <c r="G164" s="171"/>
      <c r="H164" s="171"/>
      <c r="I164" s="46"/>
      <c r="J164" s="46"/>
      <c r="K164" s="47"/>
      <c r="L164" s="173" t="s">
        <v>43</v>
      </c>
    </row>
    <row r="165" spans="1:12">
      <c r="C165" s="171"/>
      <c r="D165" s="171"/>
      <c r="E165" s="45"/>
      <c r="F165" s="171"/>
      <c r="G165" s="171"/>
      <c r="H165" s="171"/>
      <c r="I165" s="46"/>
      <c r="J165" s="46"/>
      <c r="K165" s="47"/>
      <c r="L165" s="173"/>
    </row>
    <row r="166" spans="1:12">
      <c r="C166" s="171" t="s">
        <v>19</v>
      </c>
      <c r="D166" s="171"/>
      <c r="E166" s="45" t="s">
        <v>223</v>
      </c>
      <c r="F166" s="171"/>
      <c r="G166" s="171"/>
      <c r="H166" s="171"/>
      <c r="I166" s="46"/>
      <c r="J166" s="49" t="str">
        <f>J5</f>
        <v>For the 12 months ended 12/31/2012</v>
      </c>
      <c r="K166" s="50"/>
      <c r="L166" s="50"/>
    </row>
    <row r="167" spans="1:12">
      <c r="C167" s="171"/>
      <c r="D167" s="38" t="s">
        <v>224</v>
      </c>
      <c r="E167" s="38" t="s">
        <v>230</v>
      </c>
      <c r="F167" s="38"/>
      <c r="G167" s="38"/>
      <c r="H167" s="38"/>
      <c r="I167" s="46"/>
      <c r="J167" s="46"/>
      <c r="K167" s="47"/>
      <c r="L167" s="48"/>
    </row>
    <row r="168" spans="1:12">
      <c r="C168" s="171"/>
      <c r="D168" s="38"/>
      <c r="E168" s="38"/>
      <c r="F168" s="38"/>
      <c r="G168" s="38"/>
      <c r="H168" s="38"/>
      <c r="I168" s="46"/>
      <c r="J168" s="46"/>
      <c r="K168" s="47"/>
      <c r="L168" s="48"/>
    </row>
    <row r="169" spans="1:12">
      <c r="A169" s="11"/>
      <c r="D169" s="382"/>
      <c r="E169" s="383" t="str">
        <f>E8</f>
        <v>Ameren Transmission Company of Illinois (ATXI)</v>
      </c>
      <c r="F169" s="382"/>
      <c r="G169" s="382"/>
      <c r="H169" s="382"/>
      <c r="K169" s="38"/>
      <c r="L169" s="41"/>
    </row>
    <row r="170" spans="1:12">
      <c r="A170" s="11"/>
      <c r="C170" s="73" t="s">
        <v>201</v>
      </c>
      <c r="D170" s="73" t="s">
        <v>202</v>
      </c>
      <c r="E170" s="73" t="s">
        <v>2</v>
      </c>
      <c r="F170" s="38" t="s">
        <v>224</v>
      </c>
      <c r="G170" s="38"/>
      <c r="H170" s="74" t="s">
        <v>3</v>
      </c>
      <c r="I170" s="38"/>
      <c r="J170" s="75" t="s">
        <v>4</v>
      </c>
      <c r="K170" s="38"/>
      <c r="L170" s="41"/>
    </row>
    <row r="171" spans="1:12">
      <c r="A171" s="11"/>
      <c r="C171" s="73"/>
      <c r="D171" s="46"/>
      <c r="E171" s="46"/>
      <c r="F171" s="46"/>
      <c r="G171" s="46"/>
      <c r="H171" s="46"/>
      <c r="I171" s="46"/>
      <c r="J171" s="46"/>
      <c r="K171" s="46"/>
      <c r="L171" s="89"/>
    </row>
    <row r="172" spans="1:12">
      <c r="A172" s="11" t="s">
        <v>225</v>
      </c>
      <c r="C172" s="174"/>
      <c r="D172" s="77" t="s">
        <v>162</v>
      </c>
      <c r="E172" s="38"/>
      <c r="F172" s="38"/>
      <c r="G172" s="38"/>
      <c r="H172" s="11"/>
      <c r="I172" s="38"/>
      <c r="J172" s="78" t="s">
        <v>5</v>
      </c>
      <c r="K172" s="38"/>
      <c r="L172" s="89"/>
    </row>
    <row r="173" spans="1:12" ht="16.5" thickBot="1">
      <c r="A173" s="52" t="s">
        <v>125</v>
      </c>
      <c r="C173" s="174"/>
      <c r="D173" s="79" t="s">
        <v>6</v>
      </c>
      <c r="E173" s="78" t="s">
        <v>295</v>
      </c>
      <c r="F173" s="80"/>
      <c r="G173" s="78" t="s">
        <v>296</v>
      </c>
      <c r="I173" s="80"/>
      <c r="J173" s="11" t="s">
        <v>297</v>
      </c>
      <c r="K173" s="38"/>
      <c r="L173" s="89"/>
    </row>
    <row r="174" spans="1:12">
      <c r="C174" s="174"/>
      <c r="D174" s="38"/>
      <c r="E174" s="90"/>
      <c r="F174" s="91"/>
      <c r="G174" s="92"/>
      <c r="I174" s="91"/>
      <c r="J174" s="90"/>
      <c r="K174" s="38"/>
      <c r="L174" s="41"/>
    </row>
    <row r="175" spans="1:12">
      <c r="A175" s="11"/>
      <c r="C175" s="174" t="s">
        <v>336</v>
      </c>
      <c r="D175" s="38"/>
      <c r="E175" s="38"/>
      <c r="F175" s="38"/>
      <c r="G175" s="38"/>
      <c r="H175" s="38"/>
      <c r="I175" s="38"/>
      <c r="J175" s="38"/>
      <c r="K175" s="38"/>
      <c r="L175" s="41"/>
    </row>
    <row r="176" spans="1:12">
      <c r="A176" s="11">
        <v>1</v>
      </c>
      <c r="C176" s="174" t="s">
        <v>144</v>
      </c>
      <c r="D176" s="38" t="s">
        <v>251</v>
      </c>
      <c r="E176" s="164">
        <v>44876</v>
      </c>
      <c r="F176" s="38"/>
      <c r="G176" s="38" t="s">
        <v>145</v>
      </c>
      <c r="H176" s="82">
        <f>J270</f>
        <v>1</v>
      </c>
      <c r="I176" s="38"/>
      <c r="J176" s="38">
        <f>+H176*E176</f>
        <v>44876</v>
      </c>
      <c r="K176" s="47"/>
      <c r="L176" s="41"/>
    </row>
    <row r="177" spans="1:12">
      <c r="A177" s="12" t="s">
        <v>308</v>
      </c>
      <c r="B177" s="42"/>
      <c r="C177" s="175" t="s">
        <v>130</v>
      </c>
      <c r="D177" s="41"/>
      <c r="E177" s="164">
        <v>0</v>
      </c>
      <c r="F177" s="38"/>
      <c r="G177" s="93"/>
      <c r="H177" s="82">
        <v>1</v>
      </c>
      <c r="I177" s="38"/>
      <c r="J177" s="38">
        <f>+H177*E177</f>
        <v>0</v>
      </c>
      <c r="K177" s="47"/>
      <c r="L177" s="41"/>
    </row>
    <row r="178" spans="1:12">
      <c r="A178" s="11">
        <v>2</v>
      </c>
      <c r="C178" s="174" t="s">
        <v>146</v>
      </c>
      <c r="D178" s="38" t="s">
        <v>252</v>
      </c>
      <c r="E178" s="164">
        <v>0</v>
      </c>
      <c r="F178" s="38"/>
      <c r="G178" s="38" t="s">
        <v>145</v>
      </c>
      <c r="H178" s="82">
        <f>+H176</f>
        <v>1</v>
      </c>
      <c r="I178" s="38"/>
      <c r="J178" s="38">
        <f t="shared" ref="J178:J184" si="2">+H178*E178</f>
        <v>0</v>
      </c>
      <c r="K178" s="47"/>
      <c r="L178" s="41"/>
    </row>
    <row r="179" spans="1:12">
      <c r="A179" s="11">
        <v>3</v>
      </c>
      <c r="C179" s="174" t="s">
        <v>166</v>
      </c>
      <c r="D179" s="38" t="s">
        <v>253</v>
      </c>
      <c r="E179" s="164">
        <v>500000</v>
      </c>
      <c r="F179" s="38"/>
      <c r="G179" s="38" t="s">
        <v>167</v>
      </c>
      <c r="H179" s="82">
        <f>+H107</f>
        <v>1</v>
      </c>
      <c r="I179" s="38"/>
      <c r="J179" s="38">
        <f t="shared" si="2"/>
        <v>500000</v>
      </c>
      <c r="K179" s="38"/>
      <c r="L179" s="41" t="s">
        <v>224</v>
      </c>
    </row>
    <row r="180" spans="1:12">
      <c r="A180" s="11">
        <v>4</v>
      </c>
      <c r="C180" s="174" t="s">
        <v>168</v>
      </c>
      <c r="D180" s="38"/>
      <c r="E180" s="164">
        <v>0</v>
      </c>
      <c r="F180" s="38"/>
      <c r="G180" s="38" t="str">
        <f>+G179</f>
        <v>W/S</v>
      </c>
      <c r="H180" s="82">
        <f>+H179</f>
        <v>1</v>
      </c>
      <c r="I180" s="38"/>
      <c r="J180" s="38">
        <f t="shared" si="2"/>
        <v>0</v>
      </c>
      <c r="K180" s="38"/>
      <c r="L180" s="41"/>
    </row>
    <row r="181" spans="1:12">
      <c r="A181" s="11">
        <v>5</v>
      </c>
      <c r="C181" s="175" t="s">
        <v>14</v>
      </c>
      <c r="D181" s="41"/>
      <c r="E181" s="164">
        <v>0</v>
      </c>
      <c r="F181" s="38"/>
      <c r="G181" s="38" t="str">
        <f>+G180</f>
        <v>W/S</v>
      </c>
      <c r="H181" s="82">
        <f>+H180</f>
        <v>1</v>
      </c>
      <c r="I181" s="38"/>
      <c r="J181" s="38">
        <f t="shared" si="2"/>
        <v>0</v>
      </c>
      <c r="K181" s="38"/>
      <c r="L181" s="41"/>
    </row>
    <row r="182" spans="1:12">
      <c r="A182" s="11" t="s">
        <v>169</v>
      </c>
      <c r="C182" s="175" t="s">
        <v>15</v>
      </c>
      <c r="D182" s="41"/>
      <c r="E182" s="164">
        <v>0</v>
      </c>
      <c r="F182" s="38"/>
      <c r="G182" s="94" t="str">
        <f>+G176</f>
        <v>TE</v>
      </c>
      <c r="H182" s="95">
        <f>+H176</f>
        <v>1</v>
      </c>
      <c r="I182" s="38"/>
      <c r="J182" s="38">
        <f>+H182*E182</f>
        <v>0</v>
      </c>
      <c r="K182" s="38"/>
      <c r="L182" s="41"/>
    </row>
    <row r="183" spans="1:12">
      <c r="A183" s="11">
        <v>6</v>
      </c>
      <c r="C183" s="175" t="s">
        <v>170</v>
      </c>
      <c r="D183" s="41" t="str">
        <f>+D108</f>
        <v>356.1</v>
      </c>
      <c r="E183" s="164">
        <v>0</v>
      </c>
      <c r="F183" s="38"/>
      <c r="G183" s="38" t="s">
        <v>171</v>
      </c>
      <c r="H183" s="82">
        <f>+H108</f>
        <v>1</v>
      </c>
      <c r="I183" s="38"/>
      <c r="J183" s="38">
        <f t="shared" si="2"/>
        <v>0</v>
      </c>
      <c r="K183" s="38"/>
      <c r="L183" s="41"/>
    </row>
    <row r="184" spans="1:12" ht="16.5" thickBot="1">
      <c r="A184" s="11">
        <v>7</v>
      </c>
      <c r="C184" s="174" t="s">
        <v>172</v>
      </c>
      <c r="D184" s="38"/>
      <c r="E184" s="83">
        <v>0</v>
      </c>
      <c r="F184" s="38"/>
      <c r="G184" s="38" t="s">
        <v>224</v>
      </c>
      <c r="H184" s="82">
        <v>1</v>
      </c>
      <c r="I184" s="38"/>
      <c r="J184" s="58">
        <f t="shared" si="2"/>
        <v>0</v>
      </c>
      <c r="K184" s="38"/>
      <c r="L184" s="41"/>
    </row>
    <row r="185" spans="1:12">
      <c r="A185" s="11">
        <v>8</v>
      </c>
      <c r="C185" s="174" t="s">
        <v>213</v>
      </c>
      <c r="D185" s="38"/>
      <c r="E185" s="38">
        <f>+E176-E177-E178+E179-E180-E181+E182+E183+E184</f>
        <v>544876</v>
      </c>
      <c r="F185" s="38"/>
      <c r="G185" s="38"/>
      <c r="H185" s="38"/>
      <c r="I185" s="38"/>
      <c r="J185" s="38">
        <f>+J176-J177-J178+J179-J180-J181+J182+J183+J184</f>
        <v>544876</v>
      </c>
      <c r="K185" s="38"/>
      <c r="L185" s="41"/>
    </row>
    <row r="186" spans="1:12">
      <c r="A186" s="11"/>
      <c r="D186" s="38"/>
      <c r="F186" s="38"/>
      <c r="G186" s="38"/>
      <c r="H186" s="38"/>
      <c r="I186" s="38"/>
      <c r="K186" s="38"/>
      <c r="L186" s="41"/>
    </row>
    <row r="187" spans="1:12">
      <c r="A187" s="11"/>
      <c r="C187" s="174" t="s">
        <v>337</v>
      </c>
      <c r="D187" s="38"/>
      <c r="E187" s="38"/>
      <c r="F187" s="38"/>
      <c r="G187" s="38"/>
      <c r="H187" s="38"/>
      <c r="I187" s="38"/>
      <c r="J187" s="38"/>
      <c r="K187" s="38"/>
      <c r="L187" s="41"/>
    </row>
    <row r="188" spans="1:12">
      <c r="A188" s="11">
        <v>9</v>
      </c>
      <c r="C188" s="174" t="str">
        <f>+C176</f>
        <v xml:space="preserve">  Transmission </v>
      </c>
      <c r="D188" s="38" t="s">
        <v>298</v>
      </c>
      <c r="E188" s="164">
        <v>1013856</v>
      </c>
      <c r="F188" s="38"/>
      <c r="G188" s="38" t="s">
        <v>63</v>
      </c>
      <c r="H188" s="82">
        <f>+H131</f>
        <v>1</v>
      </c>
      <c r="I188" s="38"/>
      <c r="J188" s="38">
        <f>+H188*E188</f>
        <v>1013856</v>
      </c>
      <c r="K188" s="38"/>
      <c r="L188" s="84"/>
    </row>
    <row r="189" spans="1:12">
      <c r="A189" s="363" t="s">
        <v>359</v>
      </c>
      <c r="B189" s="364"/>
      <c r="C189" s="360" t="s">
        <v>360</v>
      </c>
      <c r="D189" s="180" t="s">
        <v>534</v>
      </c>
      <c r="E189" s="164">
        <v>0</v>
      </c>
      <c r="F189" s="38"/>
      <c r="G189" s="38" t="str">
        <f>G188</f>
        <v>TP</v>
      </c>
      <c r="H189" s="82">
        <f>H188</f>
        <v>1</v>
      </c>
      <c r="I189" s="38"/>
      <c r="J189" s="38">
        <f t="shared" ref="J189" si="3">+H189*E189</f>
        <v>0</v>
      </c>
      <c r="K189" s="38"/>
      <c r="L189" s="84"/>
    </row>
    <row r="190" spans="1:12">
      <c r="A190" s="11">
        <v>10</v>
      </c>
      <c r="C190" s="174" t="s">
        <v>339</v>
      </c>
      <c r="D190" s="38" t="s">
        <v>338</v>
      </c>
      <c r="E190" s="164">
        <v>0</v>
      </c>
      <c r="F190" s="38"/>
      <c r="G190" s="38" t="s">
        <v>167</v>
      </c>
      <c r="H190" s="82">
        <f>+H179</f>
        <v>1</v>
      </c>
      <c r="I190" s="38"/>
      <c r="J190" s="38">
        <f>+H190*E190</f>
        <v>0</v>
      </c>
      <c r="K190" s="38"/>
      <c r="L190" s="84"/>
    </row>
    <row r="191" spans="1:12" ht="16.5" thickBot="1">
      <c r="A191" s="11">
        <v>11</v>
      </c>
      <c r="C191" s="174" t="str">
        <f>+C183</f>
        <v xml:space="preserve">  Common</v>
      </c>
      <c r="D191" s="38" t="s">
        <v>82</v>
      </c>
      <c r="E191" s="83">
        <v>0</v>
      </c>
      <c r="F191" s="38"/>
      <c r="G191" s="38" t="s">
        <v>171</v>
      </c>
      <c r="H191" s="82">
        <f>+H183</f>
        <v>1</v>
      </c>
      <c r="I191" s="38"/>
      <c r="J191" s="58">
        <f>+H191*E191</f>
        <v>0</v>
      </c>
      <c r="K191" s="38"/>
      <c r="L191" s="84"/>
    </row>
    <row r="192" spans="1:12">
      <c r="A192" s="11">
        <v>12</v>
      </c>
      <c r="C192" s="174" t="s">
        <v>221</v>
      </c>
      <c r="D192" s="38"/>
      <c r="E192" s="38">
        <f>SUM(E188:E191)</f>
        <v>1013856</v>
      </c>
      <c r="F192" s="38"/>
      <c r="G192" s="38"/>
      <c r="H192" s="38"/>
      <c r="I192" s="38"/>
      <c r="J192" s="38">
        <f>SUM(J188:J191)</f>
        <v>1013856</v>
      </c>
      <c r="K192" s="38"/>
      <c r="L192" s="41"/>
    </row>
    <row r="193" spans="1:12">
      <c r="A193" s="11"/>
      <c r="C193" s="174"/>
      <c r="D193" s="38"/>
      <c r="E193" s="38"/>
      <c r="F193" s="38"/>
      <c r="G193" s="38"/>
      <c r="H193" s="38"/>
      <c r="I193" s="38"/>
      <c r="J193" s="38"/>
      <c r="K193" s="38"/>
      <c r="L193" s="41"/>
    </row>
    <row r="194" spans="1:12">
      <c r="A194" s="11" t="s">
        <v>224</v>
      </c>
      <c r="C194" s="174" t="s">
        <v>49</v>
      </c>
      <c r="E194" s="38"/>
      <c r="F194" s="38"/>
      <c r="G194" s="38"/>
      <c r="H194" s="38"/>
      <c r="I194" s="38"/>
      <c r="J194" s="38"/>
      <c r="K194" s="38"/>
      <c r="L194" s="41"/>
    </row>
    <row r="195" spans="1:12">
      <c r="A195" s="11"/>
      <c r="C195" s="174" t="s">
        <v>174</v>
      </c>
      <c r="F195" s="38"/>
      <c r="G195" s="38"/>
      <c r="I195" s="38"/>
      <c r="K195" s="38"/>
      <c r="L195" s="84"/>
    </row>
    <row r="196" spans="1:12">
      <c r="A196" s="11">
        <v>13</v>
      </c>
      <c r="C196" s="174" t="s">
        <v>175</v>
      </c>
      <c r="D196" s="38" t="s">
        <v>178</v>
      </c>
      <c r="E196" s="164">
        <v>0</v>
      </c>
      <c r="F196" s="38"/>
      <c r="G196" s="38" t="s">
        <v>167</v>
      </c>
      <c r="H196" s="56">
        <f>+H190</f>
        <v>1</v>
      </c>
      <c r="I196" s="38"/>
      <c r="J196" s="38">
        <f>+H196*E196</f>
        <v>0</v>
      </c>
      <c r="K196" s="38"/>
      <c r="L196" s="84"/>
    </row>
    <row r="197" spans="1:12">
      <c r="A197" s="11">
        <v>14</v>
      </c>
      <c r="C197" s="174" t="s">
        <v>52</v>
      </c>
      <c r="D197" s="38" t="str">
        <f>+D196</f>
        <v>263.i</v>
      </c>
      <c r="E197" s="164">
        <v>0</v>
      </c>
      <c r="F197" s="38"/>
      <c r="G197" s="38" t="str">
        <f>+G196</f>
        <v>W/S</v>
      </c>
      <c r="H197" s="56">
        <f>+H196</f>
        <v>1</v>
      </c>
      <c r="I197" s="38"/>
      <c r="J197" s="38">
        <f>+H197*E197</f>
        <v>0</v>
      </c>
      <c r="K197" s="38"/>
      <c r="L197" s="84"/>
    </row>
    <row r="198" spans="1:12">
      <c r="A198" s="11">
        <v>15</v>
      </c>
      <c r="C198" s="174" t="s">
        <v>53</v>
      </c>
      <c r="D198" s="38" t="s">
        <v>224</v>
      </c>
      <c r="F198" s="38"/>
      <c r="G198" s="38"/>
      <c r="I198" s="38"/>
      <c r="K198" s="38"/>
      <c r="L198" s="84"/>
    </row>
    <row r="199" spans="1:12">
      <c r="A199" s="11">
        <v>16</v>
      </c>
      <c r="C199" s="174" t="s">
        <v>254</v>
      </c>
      <c r="D199" s="38" t="s">
        <v>178</v>
      </c>
      <c r="E199" s="164">
        <v>0</v>
      </c>
      <c r="F199" s="38"/>
      <c r="G199" s="38" t="s">
        <v>173</v>
      </c>
      <c r="H199" s="56">
        <f>+H101</f>
        <v>1</v>
      </c>
      <c r="I199" s="38"/>
      <c r="J199" s="38">
        <f>+H199*E199</f>
        <v>0</v>
      </c>
      <c r="K199" s="38"/>
      <c r="L199" s="84"/>
    </row>
    <row r="200" spans="1:12">
      <c r="A200" s="11">
        <v>17</v>
      </c>
      <c r="C200" s="174" t="s">
        <v>255</v>
      </c>
      <c r="D200" s="38" t="s">
        <v>178</v>
      </c>
      <c r="E200" s="164">
        <v>0</v>
      </c>
      <c r="F200" s="38"/>
      <c r="G200" s="41" t="str">
        <f>+G123</f>
        <v>NA</v>
      </c>
      <c r="H200" s="96" t="s">
        <v>256</v>
      </c>
      <c r="I200" s="38"/>
      <c r="J200" s="38">
        <v>0</v>
      </c>
      <c r="K200" s="38"/>
      <c r="L200" s="84"/>
    </row>
    <row r="201" spans="1:12">
      <c r="A201" s="11">
        <v>18</v>
      </c>
      <c r="C201" s="174" t="s">
        <v>257</v>
      </c>
      <c r="D201" s="38" t="str">
        <f>+D200</f>
        <v>263.i</v>
      </c>
      <c r="E201" s="164">
        <v>0</v>
      </c>
      <c r="F201" s="38"/>
      <c r="G201" s="38" t="str">
        <f>+G199</f>
        <v>GP</v>
      </c>
      <c r="H201" s="56">
        <f>+H199</f>
        <v>1</v>
      </c>
      <c r="I201" s="38"/>
      <c r="J201" s="38">
        <f>+H201*E201</f>
        <v>0</v>
      </c>
      <c r="K201" s="38"/>
      <c r="L201" s="84"/>
    </row>
    <row r="202" spans="1:12" ht="16.5" thickBot="1">
      <c r="A202" s="11">
        <v>19</v>
      </c>
      <c r="C202" s="174" t="s">
        <v>258</v>
      </c>
      <c r="D202" s="38"/>
      <c r="E202" s="83">
        <v>0</v>
      </c>
      <c r="F202" s="38"/>
      <c r="G202" s="38" t="s">
        <v>173</v>
      </c>
      <c r="H202" s="56">
        <f>+H199</f>
        <v>1</v>
      </c>
      <c r="I202" s="38"/>
      <c r="J202" s="58">
        <f>+H202*E202</f>
        <v>0</v>
      </c>
      <c r="K202" s="38"/>
      <c r="L202" s="84"/>
    </row>
    <row r="203" spans="1:12">
      <c r="A203" s="11">
        <v>20</v>
      </c>
      <c r="C203" s="174" t="s">
        <v>259</v>
      </c>
      <c r="D203" s="38"/>
      <c r="E203" s="38">
        <f>SUM(E196:E202)</f>
        <v>0</v>
      </c>
      <c r="F203" s="38"/>
      <c r="G203" s="38"/>
      <c r="H203" s="56"/>
      <c r="I203" s="38"/>
      <c r="J203" s="38">
        <f>SUM(J196:J202)</f>
        <v>0</v>
      </c>
      <c r="K203" s="38"/>
      <c r="L203" s="41"/>
    </row>
    <row r="204" spans="1:12">
      <c r="A204" s="11"/>
      <c r="C204" s="174"/>
      <c r="D204" s="38"/>
      <c r="E204" s="38"/>
      <c r="F204" s="38"/>
      <c r="G204" s="38"/>
      <c r="H204" s="56"/>
      <c r="I204" s="38"/>
      <c r="J204" s="38"/>
      <c r="K204" s="38"/>
      <c r="L204" s="41"/>
    </row>
    <row r="205" spans="1:12">
      <c r="A205" s="11" t="s">
        <v>50</v>
      </c>
      <c r="C205" s="174"/>
      <c r="D205" s="38"/>
      <c r="E205" s="38"/>
      <c r="F205" s="38"/>
      <c r="G205" s="38"/>
      <c r="H205" s="56"/>
      <c r="I205" s="38"/>
      <c r="J205" s="38"/>
      <c r="K205" s="38"/>
      <c r="L205" s="41"/>
    </row>
    <row r="206" spans="1:12">
      <c r="A206" s="11" t="s">
        <v>224</v>
      </c>
      <c r="C206" s="174" t="s">
        <v>184</v>
      </c>
      <c r="D206" s="38" t="s">
        <v>185</v>
      </c>
      <c r="E206" s="38"/>
      <c r="F206" s="38"/>
      <c r="H206" s="97"/>
      <c r="I206" s="38"/>
      <c r="K206" s="38"/>
    </row>
    <row r="207" spans="1:12">
      <c r="A207" s="11">
        <v>21</v>
      </c>
      <c r="C207" s="98" t="s">
        <v>186</v>
      </c>
      <c r="D207" s="38"/>
      <c r="E207" s="99">
        <f>IF(E364&gt;0,1-(((1-E365)*(1-E364))/(1-E365*E364*E366)),0)</f>
        <v>0.39744999999999997</v>
      </c>
      <c r="F207" s="38"/>
      <c r="H207" s="97"/>
      <c r="I207" s="38"/>
      <c r="K207" s="38"/>
    </row>
    <row r="208" spans="1:12">
      <c r="A208" s="11">
        <v>22</v>
      </c>
      <c r="C208" s="22" t="s">
        <v>187</v>
      </c>
      <c r="D208" s="38"/>
      <c r="E208" s="99">
        <f>IF(J312&gt;0,(E207/(1-E207))*(1-J311/J312),0)</f>
        <v>0.47979792154002759</v>
      </c>
      <c r="F208" s="38"/>
      <c r="H208" s="97"/>
      <c r="I208" s="38"/>
      <c r="K208" s="38"/>
    </row>
    <row r="209" spans="1:12">
      <c r="A209" s="11"/>
      <c r="C209" s="174" t="s">
        <v>593</v>
      </c>
      <c r="D209" s="38"/>
      <c r="E209" s="38"/>
      <c r="F209" s="38"/>
      <c r="H209" s="97"/>
      <c r="I209" s="38"/>
      <c r="K209" s="38"/>
    </row>
    <row r="210" spans="1:12">
      <c r="A210" s="11"/>
      <c r="C210" s="174" t="s">
        <v>304</v>
      </c>
      <c r="D210" s="38"/>
      <c r="E210" s="38"/>
      <c r="F210" s="38"/>
      <c r="H210" s="97"/>
      <c r="I210" s="38"/>
      <c r="K210" s="38"/>
    </row>
    <row r="211" spans="1:12">
      <c r="A211" s="11">
        <v>23</v>
      </c>
      <c r="C211" s="98" t="s">
        <v>305</v>
      </c>
      <c r="D211" s="38"/>
      <c r="E211" s="100">
        <f>IF(E207&gt;0,1/(1-E207),0)</f>
        <v>1.6596133100987469</v>
      </c>
      <c r="F211" s="38"/>
      <c r="H211" s="97"/>
      <c r="I211" s="38"/>
      <c r="K211" s="38"/>
    </row>
    <row r="212" spans="1:12">
      <c r="A212" s="11">
        <v>24</v>
      </c>
      <c r="C212" s="174" t="s">
        <v>306</v>
      </c>
      <c r="D212" s="38"/>
      <c r="E212" s="164">
        <v>0</v>
      </c>
      <c r="F212" s="38"/>
      <c r="H212" s="97"/>
      <c r="I212" s="38"/>
      <c r="K212" s="38"/>
    </row>
    <row r="213" spans="1:12">
      <c r="A213" s="11"/>
      <c r="C213" s="174"/>
      <c r="D213" s="38"/>
      <c r="E213" s="38"/>
      <c r="F213" s="38"/>
      <c r="H213" s="97"/>
      <c r="I213" s="38"/>
      <c r="K213" s="38"/>
    </row>
    <row r="214" spans="1:12">
      <c r="A214" s="11">
        <v>25</v>
      </c>
      <c r="C214" s="98" t="s">
        <v>261</v>
      </c>
      <c r="D214" s="101"/>
      <c r="E214" s="38">
        <f>E208*(E221+E218)</f>
        <v>2391316.2750484403</v>
      </c>
      <c r="F214" s="38"/>
      <c r="G214" s="38" t="s">
        <v>55</v>
      </c>
      <c r="H214" s="56"/>
      <c r="I214" s="38"/>
      <c r="J214" s="38">
        <f>E208*(J221+J218)</f>
        <v>2391316.2750484403</v>
      </c>
      <c r="K214" s="38"/>
      <c r="L214" s="102" t="s">
        <v>224</v>
      </c>
    </row>
    <row r="215" spans="1:12" ht="16.5" thickBot="1">
      <c r="A215" s="11">
        <v>26</v>
      </c>
      <c r="C215" s="22" t="s">
        <v>262</v>
      </c>
      <c r="D215" s="101"/>
      <c r="E215" s="162">
        <f>E211*E212</f>
        <v>0</v>
      </c>
      <c r="F215" s="38"/>
      <c r="G215" s="22" t="s">
        <v>120</v>
      </c>
      <c r="H215" s="56">
        <f>H117</f>
        <v>1</v>
      </c>
      <c r="I215" s="38"/>
      <c r="J215" s="162">
        <f>H215*E215</f>
        <v>0</v>
      </c>
      <c r="K215" s="38"/>
      <c r="L215" s="102"/>
    </row>
    <row r="216" spans="1:12">
      <c r="A216" s="11">
        <v>27</v>
      </c>
      <c r="C216" s="103" t="s">
        <v>99</v>
      </c>
      <c r="D216" s="22" t="s">
        <v>100</v>
      </c>
      <c r="E216" s="172">
        <f>+E214+E215</f>
        <v>2391316.2750484403</v>
      </c>
      <c r="F216" s="38"/>
      <c r="G216" s="38" t="s">
        <v>224</v>
      </c>
      <c r="H216" s="56" t="s">
        <v>224</v>
      </c>
      <c r="I216" s="38"/>
      <c r="J216" s="172">
        <f>+J214+J215</f>
        <v>2391316.2750484403</v>
      </c>
      <c r="K216" s="38"/>
      <c r="L216" s="41"/>
    </row>
    <row r="217" spans="1:12">
      <c r="A217" s="11" t="s">
        <v>224</v>
      </c>
      <c r="D217" s="104"/>
      <c r="E217" s="38"/>
      <c r="F217" s="38"/>
      <c r="G217" s="38"/>
      <c r="H217" s="56"/>
      <c r="I217" s="38"/>
      <c r="J217" s="38"/>
      <c r="K217" s="38"/>
      <c r="L217" s="41"/>
    </row>
    <row r="218" spans="1:12">
      <c r="A218" s="11">
        <v>28</v>
      </c>
      <c r="C218" s="174" t="s">
        <v>578</v>
      </c>
      <c r="D218" s="40"/>
      <c r="E218" s="127">
        <f>+$J302*E139</f>
        <v>4980378.8373416718</v>
      </c>
      <c r="F218" s="38"/>
      <c r="G218" s="38" t="s">
        <v>55</v>
      </c>
      <c r="H218" s="97"/>
      <c r="I218" s="38"/>
      <c r="J218" s="127">
        <f>+$J302*J139</f>
        <v>4980378.8373416718</v>
      </c>
      <c r="K218" s="38"/>
      <c r="L218" s="41"/>
    </row>
    <row r="219" spans="1:12">
      <c r="A219" s="11"/>
      <c r="C219" s="103" t="s">
        <v>299</v>
      </c>
      <c r="E219" s="38"/>
      <c r="F219" s="38"/>
      <c r="G219" s="38"/>
      <c r="H219" s="97"/>
      <c r="I219" s="38"/>
      <c r="J219" s="38"/>
      <c r="K219" s="38"/>
      <c r="L219" s="41"/>
    </row>
    <row r="220" spans="1:12">
      <c r="A220" s="11"/>
      <c r="D220" s="104"/>
      <c r="E220" s="38"/>
      <c r="F220" s="38"/>
      <c r="G220" s="38"/>
      <c r="H220" s="56"/>
      <c r="I220" s="38"/>
      <c r="J220" s="38"/>
      <c r="K220" s="38"/>
      <c r="L220" s="41"/>
    </row>
    <row r="221" spans="1:12">
      <c r="A221" s="11" t="s">
        <v>543</v>
      </c>
      <c r="C221" s="174" t="s">
        <v>556</v>
      </c>
      <c r="D221" s="40"/>
      <c r="E221" s="127">
        <f>+$J310*E141</f>
        <v>3628.3200318566578</v>
      </c>
      <c r="F221" s="38"/>
      <c r="G221" s="38" t="s">
        <v>55</v>
      </c>
      <c r="H221" s="97"/>
      <c r="I221" s="38"/>
      <c r="J221" s="127">
        <f>+$J310*J141</f>
        <v>3628.3200318566578</v>
      </c>
      <c r="K221" s="38"/>
    </row>
    <row r="222" spans="1:12">
      <c r="A222" s="11"/>
      <c r="C222" s="103" t="s">
        <v>383</v>
      </c>
      <c r="E222" s="38"/>
      <c r="F222" s="38"/>
      <c r="G222" s="38"/>
      <c r="H222" s="97"/>
      <c r="I222" s="38"/>
      <c r="J222" s="38"/>
      <c r="K222" s="38"/>
      <c r="L222" s="84"/>
    </row>
    <row r="223" spans="1:12">
      <c r="A223" s="11"/>
      <c r="C223" s="174"/>
      <c r="E223" s="39"/>
      <c r="F223" s="38"/>
      <c r="G223" s="38"/>
      <c r="H223" s="97"/>
      <c r="I223" s="38"/>
      <c r="J223" s="39"/>
      <c r="K223" s="38"/>
      <c r="L223" s="84"/>
    </row>
    <row r="224" spans="1:12">
      <c r="A224" s="11">
        <v>29</v>
      </c>
      <c r="C224" s="174" t="s">
        <v>594</v>
      </c>
      <c r="D224" s="38"/>
      <c r="E224" s="39">
        <f>+E221+E216+E203+E192+E218+E185</f>
        <v>8934055.4324219692</v>
      </c>
      <c r="F224" s="38"/>
      <c r="G224" s="38"/>
      <c r="H224" s="38"/>
      <c r="I224" s="38"/>
      <c r="J224" s="39">
        <f>+J221+J216+J203+J192+J218+J185</f>
        <v>8934055.4324219692</v>
      </c>
      <c r="K224" s="47"/>
      <c r="L224" s="48"/>
    </row>
    <row r="225" spans="1:12">
      <c r="A225" s="11"/>
      <c r="C225" s="174"/>
      <c r="D225" s="38"/>
      <c r="E225" s="39"/>
      <c r="F225" s="38"/>
      <c r="G225" s="38"/>
      <c r="H225" s="38"/>
      <c r="I225" s="38"/>
      <c r="J225" s="39"/>
      <c r="K225" s="47"/>
      <c r="L225" s="48"/>
    </row>
    <row r="226" spans="1:12">
      <c r="A226" s="11">
        <v>30</v>
      </c>
      <c r="C226" s="175" t="s">
        <v>86</v>
      </c>
      <c r="D226" s="41"/>
      <c r="E226" s="168"/>
      <c r="F226" s="38"/>
      <c r="G226" s="38"/>
      <c r="H226" s="38"/>
      <c r="I226" s="38"/>
      <c r="J226" s="39"/>
      <c r="K226" s="47"/>
      <c r="L226" s="48"/>
    </row>
    <row r="227" spans="1:12">
      <c r="C227" s="389" t="s">
        <v>595</v>
      </c>
      <c r="D227" s="389"/>
      <c r="F227" s="38"/>
      <c r="G227" s="38"/>
      <c r="H227" s="38"/>
      <c r="I227" s="38"/>
      <c r="J227" s="39"/>
      <c r="K227" s="47"/>
      <c r="L227" s="48"/>
    </row>
    <row r="228" spans="1:12">
      <c r="A228" s="11"/>
      <c r="C228" s="175" t="s">
        <v>214</v>
      </c>
      <c r="D228" s="41"/>
      <c r="E228" s="86">
        <f>'ATXI ATT GG - Ex 3'!M94</f>
        <v>0</v>
      </c>
      <c r="F228" s="38"/>
      <c r="G228" s="38"/>
      <c r="H228" s="38"/>
      <c r="I228" s="38"/>
      <c r="J228" s="39">
        <f>+E228</f>
        <v>0</v>
      </c>
      <c r="K228" s="47"/>
      <c r="L228" s="48"/>
    </row>
    <row r="229" spans="1:12">
      <c r="A229" s="11" t="s">
        <v>378</v>
      </c>
      <c r="C229" s="175" t="s">
        <v>596</v>
      </c>
      <c r="D229" s="41"/>
      <c r="E229" s="168"/>
      <c r="F229" s="38"/>
      <c r="G229" s="38"/>
      <c r="H229" s="38"/>
      <c r="I229" s="38"/>
      <c r="J229" s="39"/>
      <c r="K229" s="47"/>
      <c r="L229" s="48"/>
    </row>
    <row r="230" spans="1:12">
      <c r="C230" s="352" t="s">
        <v>595</v>
      </c>
      <c r="D230" s="352"/>
      <c r="F230" s="38"/>
      <c r="G230" s="38"/>
      <c r="H230" s="38"/>
      <c r="I230" s="38"/>
      <c r="J230" s="39"/>
      <c r="K230" s="47"/>
      <c r="L230" s="48"/>
    </row>
    <row r="231" spans="1:12">
      <c r="A231" s="11"/>
      <c r="C231" s="175" t="s">
        <v>384</v>
      </c>
      <c r="D231" s="41"/>
      <c r="E231" s="86">
        <f>'ATXI ATT MM - Ex 4'!Q95</f>
        <v>1143453.6000000001</v>
      </c>
      <c r="F231" s="38"/>
      <c r="G231" s="38"/>
      <c r="H231" s="38"/>
      <c r="I231" s="38"/>
      <c r="J231" s="39">
        <f>+E231</f>
        <v>1143453.6000000001</v>
      </c>
      <c r="K231" s="47"/>
      <c r="L231" s="48"/>
    </row>
    <row r="232" spans="1:12" ht="16.5" thickBot="1">
      <c r="A232" s="11"/>
      <c r="C232" s="175"/>
      <c r="D232" s="41"/>
      <c r="E232" s="38"/>
      <c r="F232" s="38"/>
      <c r="G232" s="38"/>
      <c r="H232" s="38"/>
      <c r="I232" s="38"/>
      <c r="J232" s="39"/>
      <c r="K232" s="47"/>
      <c r="L232" s="48"/>
    </row>
    <row r="233" spans="1:12" ht="16.5" thickBot="1">
      <c r="A233" s="11">
        <v>31</v>
      </c>
      <c r="C233" s="174" t="s">
        <v>215</v>
      </c>
      <c r="D233" s="38"/>
      <c r="E233" s="165">
        <f>+E224-E228-E231</f>
        <v>7790601.8324219696</v>
      </c>
      <c r="F233" s="38"/>
      <c r="G233" s="38"/>
      <c r="H233" s="38"/>
      <c r="I233" s="38"/>
      <c r="J233" s="165">
        <f>+J224-J228-J231</f>
        <v>7790601.8324219696</v>
      </c>
      <c r="K233" s="47"/>
      <c r="L233" s="48"/>
    </row>
    <row r="234" spans="1:12" ht="16.5" thickTop="1">
      <c r="A234" s="11"/>
      <c r="C234" s="174" t="s">
        <v>557</v>
      </c>
      <c r="D234" s="38"/>
      <c r="E234" s="39"/>
      <c r="F234" s="38"/>
      <c r="G234" s="38"/>
      <c r="H234" s="38"/>
      <c r="I234" s="38"/>
      <c r="J234" s="39"/>
      <c r="K234" s="47"/>
      <c r="L234" s="48"/>
    </row>
    <row r="235" spans="1:12">
      <c r="A235" s="11"/>
      <c r="C235" s="174"/>
      <c r="D235" s="38"/>
      <c r="E235" s="39"/>
      <c r="F235" s="38"/>
      <c r="G235" s="38"/>
      <c r="H235" s="38"/>
      <c r="I235" s="38"/>
      <c r="J235" s="39"/>
      <c r="K235" s="47"/>
      <c r="L235" s="48"/>
    </row>
    <row r="236" spans="1:12">
      <c r="A236" s="11"/>
      <c r="C236" s="174"/>
      <c r="D236" s="38"/>
      <c r="E236" s="39"/>
      <c r="F236" s="38"/>
      <c r="G236" s="38"/>
      <c r="H236" s="38"/>
      <c r="I236" s="38"/>
      <c r="J236" s="39"/>
      <c r="K236" s="47"/>
      <c r="L236" s="48"/>
    </row>
    <row r="237" spans="1:12">
      <c r="A237" s="11"/>
      <c r="C237" s="174"/>
      <c r="D237" s="38"/>
      <c r="E237" s="39"/>
      <c r="F237" s="38"/>
      <c r="G237" s="38"/>
      <c r="H237" s="38"/>
      <c r="I237" s="38"/>
      <c r="J237" s="39"/>
      <c r="K237" s="47"/>
      <c r="L237" s="48"/>
    </row>
    <row r="238" spans="1:12">
      <c r="A238" s="11"/>
      <c r="C238" s="174"/>
      <c r="D238" s="38"/>
      <c r="E238" s="39"/>
      <c r="F238" s="38"/>
      <c r="G238" s="38"/>
      <c r="H238" s="38"/>
      <c r="I238" s="38"/>
      <c r="J238" s="39"/>
      <c r="K238" s="47"/>
      <c r="L238" s="48"/>
    </row>
    <row r="239" spans="1:12">
      <c r="A239" s="11"/>
      <c r="C239" s="174"/>
      <c r="D239" s="38"/>
      <c r="E239" s="39"/>
      <c r="F239" s="38"/>
      <c r="G239" s="38"/>
      <c r="H239" s="38"/>
      <c r="I239" s="38"/>
      <c r="J239" s="39"/>
      <c r="K239" s="47"/>
      <c r="L239" s="48"/>
    </row>
    <row r="240" spans="1:12">
      <c r="A240" s="11"/>
      <c r="C240" s="174"/>
      <c r="D240" s="38"/>
      <c r="E240" s="39"/>
      <c r="F240" s="38"/>
      <c r="G240" s="38"/>
      <c r="H240" s="38"/>
      <c r="I240" s="38"/>
      <c r="J240" s="39"/>
      <c r="K240" s="47"/>
      <c r="L240" s="48"/>
    </row>
    <row r="241" spans="1:12">
      <c r="A241" s="11"/>
      <c r="C241" s="174"/>
      <c r="D241" s="38"/>
      <c r="E241" s="39"/>
      <c r="F241" s="38"/>
      <c r="G241" s="38"/>
      <c r="H241" s="38"/>
      <c r="I241" s="38"/>
      <c r="J241" s="39"/>
      <c r="K241" s="47"/>
      <c r="L241" s="48"/>
    </row>
    <row r="242" spans="1:12">
      <c r="A242" s="11"/>
      <c r="C242" s="174"/>
      <c r="D242" s="38"/>
      <c r="E242" s="39"/>
      <c r="F242" s="38"/>
      <c r="G242" s="38"/>
      <c r="H242" s="38"/>
      <c r="I242" s="38"/>
      <c r="J242" s="39"/>
      <c r="K242" s="47"/>
      <c r="L242" s="48"/>
    </row>
    <row r="243" spans="1:12">
      <c r="A243" s="11"/>
      <c r="C243" s="174"/>
      <c r="D243" s="38"/>
      <c r="E243" s="39"/>
      <c r="F243" s="38"/>
      <c r="G243" s="38"/>
      <c r="H243" s="38"/>
      <c r="I243" s="38"/>
      <c r="J243" s="39"/>
      <c r="K243" s="47"/>
      <c r="L243" s="48"/>
    </row>
    <row r="244" spans="1:12">
      <c r="C244" s="171"/>
      <c r="D244" s="171"/>
      <c r="E244" s="45"/>
      <c r="F244" s="171"/>
      <c r="G244" s="171"/>
      <c r="H244" s="171"/>
      <c r="I244" s="46"/>
      <c r="J244" s="11"/>
      <c r="K244" s="11"/>
      <c r="L244" s="169" t="s">
        <v>89</v>
      </c>
    </row>
    <row r="245" spans="1:12">
      <c r="C245" s="171"/>
      <c r="D245" s="171"/>
      <c r="E245" s="45"/>
      <c r="F245" s="171"/>
      <c r="G245" s="171"/>
      <c r="H245" s="171"/>
      <c r="I245" s="46"/>
      <c r="J245" s="46"/>
      <c r="L245" s="173" t="s">
        <v>300</v>
      </c>
    </row>
    <row r="246" spans="1:12">
      <c r="C246" s="171"/>
      <c r="D246" s="171"/>
      <c r="E246" s="45"/>
      <c r="F246" s="171"/>
      <c r="G246" s="171"/>
      <c r="H246" s="171"/>
      <c r="I246" s="46"/>
      <c r="J246" s="46"/>
      <c r="K246" s="47"/>
      <c r="L246" s="173"/>
    </row>
    <row r="247" spans="1:12">
      <c r="C247" s="171" t="s">
        <v>19</v>
      </c>
      <c r="D247" s="171"/>
      <c r="E247" s="45" t="s">
        <v>223</v>
      </c>
      <c r="F247" s="171"/>
      <c r="G247" s="171"/>
      <c r="H247" s="171"/>
      <c r="I247" s="46"/>
      <c r="J247" s="49" t="str">
        <f>J5</f>
        <v>For the 12 months ended 12/31/2012</v>
      </c>
      <c r="K247" s="50"/>
      <c r="L247" s="50"/>
    </row>
    <row r="248" spans="1:12">
      <c r="C248" s="171"/>
      <c r="D248" s="38" t="s">
        <v>224</v>
      </c>
      <c r="E248" s="38" t="s">
        <v>230</v>
      </c>
      <c r="F248" s="38"/>
      <c r="G248" s="38"/>
      <c r="H248" s="38"/>
      <c r="I248" s="46"/>
      <c r="J248" s="46"/>
      <c r="K248" s="47"/>
      <c r="L248" s="48"/>
    </row>
    <row r="249" spans="1:12">
      <c r="A249" s="11"/>
      <c r="K249" s="38"/>
      <c r="L249" s="41"/>
    </row>
    <row r="250" spans="1:12">
      <c r="A250" s="11"/>
      <c r="D250" s="382"/>
      <c r="E250" s="383" t="str">
        <f>E8</f>
        <v>Ameren Transmission Company of Illinois (ATXI)</v>
      </c>
      <c r="F250" s="382"/>
      <c r="G250" s="382"/>
      <c r="H250" s="382"/>
      <c r="I250" s="382"/>
      <c r="K250" s="38"/>
      <c r="L250" s="41"/>
    </row>
    <row r="251" spans="1:12">
      <c r="A251" s="11"/>
      <c r="D251" s="81" t="s">
        <v>241</v>
      </c>
      <c r="F251" s="47"/>
      <c r="G251" s="47"/>
      <c r="H251" s="47"/>
      <c r="I251" s="47"/>
      <c r="J251" s="47"/>
      <c r="K251" s="38"/>
      <c r="L251" s="41"/>
    </row>
    <row r="252" spans="1:12">
      <c r="A252" s="11" t="s">
        <v>225</v>
      </c>
      <c r="C252" s="81"/>
      <c r="D252" s="47"/>
      <c r="E252" s="47"/>
      <c r="F252" s="47"/>
      <c r="G252" s="47"/>
      <c r="H252" s="47"/>
      <c r="I252" s="47"/>
      <c r="J252" s="47"/>
      <c r="K252" s="38"/>
      <c r="L252" s="41"/>
    </row>
    <row r="253" spans="1:12" ht="16.5" thickBot="1">
      <c r="A253" s="52" t="s">
        <v>125</v>
      </c>
      <c r="C253" s="105" t="s">
        <v>64</v>
      </c>
      <c r="D253" s="48"/>
      <c r="E253" s="48"/>
      <c r="F253" s="48"/>
      <c r="G253" s="48"/>
      <c r="H253" s="48"/>
      <c r="I253" s="42"/>
      <c r="J253" s="42"/>
      <c r="K253" s="41"/>
      <c r="L253" s="41"/>
    </row>
    <row r="254" spans="1:12">
      <c r="A254" s="11"/>
      <c r="C254" s="105"/>
      <c r="D254" s="48"/>
      <c r="E254" s="48"/>
      <c r="F254" s="48"/>
      <c r="G254" s="48"/>
      <c r="H254" s="48"/>
      <c r="I254" s="48"/>
      <c r="J254" s="48"/>
      <c r="K254" s="41"/>
      <c r="L254" s="41"/>
    </row>
    <row r="255" spans="1:12">
      <c r="A255" s="11">
        <v>1</v>
      </c>
      <c r="C255" s="61" t="s">
        <v>597</v>
      </c>
      <c r="D255" s="48"/>
      <c r="E255" s="41"/>
      <c r="F255" s="41"/>
      <c r="G255" s="41"/>
      <c r="H255" s="41"/>
      <c r="I255" s="41"/>
      <c r="J255" s="41">
        <f>E97+E120</f>
        <v>61913000</v>
      </c>
      <c r="K255" s="41"/>
      <c r="L255" s="41"/>
    </row>
    <row r="256" spans="1:12">
      <c r="A256" s="11">
        <v>2</v>
      </c>
      <c r="C256" s="61" t="s">
        <v>101</v>
      </c>
      <c r="D256" s="42"/>
      <c r="E256" s="42"/>
      <c r="F256" s="42"/>
      <c r="G256" s="42"/>
      <c r="H256" s="42"/>
      <c r="I256" s="42"/>
      <c r="J256" s="164">
        <v>0</v>
      </c>
      <c r="K256" s="41"/>
      <c r="L256" s="41"/>
    </row>
    <row r="257" spans="1:19" ht="16.5" thickBot="1">
      <c r="A257" s="11">
        <v>3</v>
      </c>
      <c r="C257" s="106" t="s">
        <v>17</v>
      </c>
      <c r="D257" s="107"/>
      <c r="E257" s="108"/>
      <c r="F257" s="41"/>
      <c r="G257" s="41"/>
      <c r="H257" s="109"/>
      <c r="I257" s="41"/>
      <c r="J257" s="83">
        <v>0</v>
      </c>
      <c r="K257" s="41"/>
      <c r="L257" s="41"/>
    </row>
    <row r="258" spans="1:19">
      <c r="A258" s="11">
        <v>4</v>
      </c>
      <c r="C258" s="61" t="s">
        <v>18</v>
      </c>
      <c r="D258" s="48"/>
      <c r="E258" s="41"/>
      <c r="F258" s="41"/>
      <c r="G258" s="41"/>
      <c r="H258" s="109"/>
      <c r="I258" s="41"/>
      <c r="J258" s="41">
        <f>J255-J256-J257</f>
        <v>61913000</v>
      </c>
      <c r="K258" s="41"/>
      <c r="L258" s="41"/>
    </row>
    <row r="259" spans="1:19">
      <c r="A259" s="11"/>
      <c r="C259" s="42"/>
      <c r="D259" s="48"/>
      <c r="E259" s="41"/>
      <c r="F259" s="41"/>
      <c r="G259" s="41"/>
      <c r="H259" s="109"/>
      <c r="I259" s="41"/>
      <c r="J259" s="42"/>
      <c r="K259" s="41"/>
      <c r="L259" s="41"/>
    </row>
    <row r="260" spans="1:19">
      <c r="A260" s="11">
        <v>5</v>
      </c>
      <c r="C260" s="61" t="s">
        <v>204</v>
      </c>
      <c r="D260" s="110"/>
      <c r="E260" s="111"/>
      <c r="F260" s="111"/>
      <c r="G260" s="111"/>
      <c r="H260" s="112"/>
      <c r="I260" s="41" t="s">
        <v>66</v>
      </c>
      <c r="J260" s="85">
        <f>IF(J255&gt;0,J258/J255,0)</f>
        <v>1</v>
      </c>
      <c r="K260" s="41"/>
      <c r="L260" s="41"/>
    </row>
    <row r="261" spans="1:19">
      <c r="A261" s="11"/>
      <c r="C261" s="42"/>
      <c r="D261" s="42"/>
      <c r="E261" s="42"/>
      <c r="F261" s="42"/>
      <c r="G261" s="42"/>
      <c r="H261" s="42"/>
      <c r="I261" s="42"/>
      <c r="J261" s="42"/>
      <c r="K261" s="41"/>
      <c r="L261" s="41"/>
      <c r="N261" s="163" t="s">
        <v>80</v>
      </c>
      <c r="O261" s="163"/>
      <c r="P261" s="163"/>
    </row>
    <row r="262" spans="1:19">
      <c r="A262" s="11"/>
      <c r="C262" s="175" t="s">
        <v>67</v>
      </c>
      <c r="D262" s="42"/>
      <c r="E262" s="42"/>
      <c r="F262" s="42"/>
      <c r="G262" s="42"/>
      <c r="H262" s="42"/>
      <c r="I262" s="42"/>
      <c r="J262" s="42"/>
      <c r="K262" s="41"/>
      <c r="L262" s="41"/>
      <c r="N262" s="10"/>
      <c r="O262" s="6"/>
      <c r="P262" s="9"/>
      <c r="Q262" s="10"/>
      <c r="R262" s="6"/>
      <c r="S262" s="6"/>
    </row>
    <row r="263" spans="1:19">
      <c r="A263" s="11"/>
      <c r="C263" s="42"/>
      <c r="D263" s="42"/>
      <c r="E263" s="42"/>
      <c r="F263" s="42"/>
      <c r="G263" s="42"/>
      <c r="H263" s="42"/>
      <c r="I263" s="42"/>
      <c r="J263" s="42"/>
      <c r="K263" s="41"/>
      <c r="L263" s="41"/>
      <c r="N263" s="390" t="s">
        <v>307</v>
      </c>
      <c r="O263" s="391"/>
      <c r="P263" s="391"/>
      <c r="Q263" s="391"/>
      <c r="R263" s="391"/>
      <c r="S263" s="392"/>
    </row>
    <row r="264" spans="1:19">
      <c r="A264" s="11">
        <v>6</v>
      </c>
      <c r="C264" s="42" t="s">
        <v>103</v>
      </c>
      <c r="D264" s="42"/>
      <c r="E264" s="48"/>
      <c r="F264" s="48"/>
      <c r="G264" s="48"/>
      <c r="H264" s="76"/>
      <c r="I264" s="48"/>
      <c r="J264" s="41">
        <f>E176</f>
        <v>44876</v>
      </c>
      <c r="K264" s="41"/>
      <c r="L264" s="41"/>
      <c r="N264" s="2"/>
      <c r="O264" s="23"/>
      <c r="P264" s="24"/>
      <c r="Q264" s="25"/>
      <c r="R264" s="23"/>
      <c r="S264" s="26"/>
    </row>
    <row r="265" spans="1:19" ht="16.5" thickBot="1">
      <c r="A265" s="11">
        <v>7</v>
      </c>
      <c r="C265" s="106" t="s">
        <v>328</v>
      </c>
      <c r="D265" s="107"/>
      <c r="E265" s="108"/>
      <c r="F265" s="108"/>
      <c r="G265" s="41"/>
      <c r="H265" s="41"/>
      <c r="I265" s="41"/>
      <c r="J265" s="83">
        <v>0</v>
      </c>
      <c r="K265" s="41"/>
      <c r="L265" s="41"/>
      <c r="M265" s="61"/>
      <c r="N265" s="43">
        <f>J265</f>
        <v>0</v>
      </c>
      <c r="O265" s="16" t="s">
        <v>208</v>
      </c>
      <c r="P265" s="24"/>
      <c r="Q265" s="25"/>
      <c r="R265" s="23"/>
      <c r="S265" s="26"/>
    </row>
    <row r="266" spans="1:19">
      <c r="A266" s="11">
        <v>8</v>
      </c>
      <c r="C266" s="61" t="s">
        <v>301</v>
      </c>
      <c r="D266" s="110"/>
      <c r="E266" s="111"/>
      <c r="F266" s="111"/>
      <c r="G266" s="111"/>
      <c r="H266" s="112"/>
      <c r="I266" s="111"/>
      <c r="J266" s="41">
        <f>+J264-J265</f>
        <v>44876</v>
      </c>
      <c r="K266" s="42"/>
      <c r="N266" s="36">
        <v>0</v>
      </c>
      <c r="O266" s="7" t="s">
        <v>287</v>
      </c>
      <c r="P266" s="44"/>
      <c r="Q266" s="44"/>
      <c r="R266"/>
      <c r="S266" s="35"/>
    </row>
    <row r="267" spans="1:19">
      <c r="A267" s="11"/>
      <c r="C267" s="61"/>
      <c r="D267" s="48"/>
      <c r="E267" s="41"/>
      <c r="F267" s="41"/>
      <c r="G267" s="41"/>
      <c r="H267" s="41"/>
      <c r="I267" s="42"/>
      <c r="J267" s="42"/>
      <c r="K267" s="42"/>
      <c r="N267" s="1">
        <f>N265-N266</f>
        <v>0</v>
      </c>
      <c r="O267" s="7" t="s">
        <v>209</v>
      </c>
      <c r="P267"/>
      <c r="Q267"/>
      <c r="R267"/>
      <c r="S267" s="35"/>
    </row>
    <row r="268" spans="1:19">
      <c r="A268" s="11">
        <v>9</v>
      </c>
      <c r="C268" s="61" t="s">
        <v>316</v>
      </c>
      <c r="D268" s="48"/>
      <c r="E268" s="41"/>
      <c r="F268" s="41"/>
      <c r="G268" s="41"/>
      <c r="H268" s="41"/>
      <c r="I268" s="41"/>
      <c r="J268" s="95">
        <f>IF(J264&gt;0,J266/J264,0)</f>
        <v>1</v>
      </c>
      <c r="K268" s="42"/>
      <c r="N268" s="28"/>
      <c r="O268" s="17" t="s">
        <v>210</v>
      </c>
      <c r="P268" s="18"/>
      <c r="Q268" s="18"/>
      <c r="R268" s="23"/>
      <c r="S268" s="26"/>
    </row>
    <row r="269" spans="1:19">
      <c r="A269" s="11">
        <v>10</v>
      </c>
      <c r="C269" s="61" t="s">
        <v>318</v>
      </c>
      <c r="D269" s="48"/>
      <c r="E269" s="41"/>
      <c r="F269" s="41"/>
      <c r="G269" s="41"/>
      <c r="H269" s="41"/>
      <c r="I269" s="48" t="s">
        <v>63</v>
      </c>
      <c r="J269" s="113">
        <f>J260</f>
        <v>1</v>
      </c>
      <c r="K269" s="42"/>
      <c r="N269" s="43">
        <v>0</v>
      </c>
      <c r="O269" s="18" t="s">
        <v>315</v>
      </c>
      <c r="P269" s="3"/>
      <c r="Q269" s="18"/>
      <c r="R269" s="23"/>
      <c r="S269" s="26"/>
    </row>
    <row r="270" spans="1:19">
      <c r="A270" s="11">
        <v>11</v>
      </c>
      <c r="C270" s="61" t="s">
        <v>320</v>
      </c>
      <c r="D270" s="48"/>
      <c r="E270" s="48"/>
      <c r="F270" s="48"/>
      <c r="G270" s="48"/>
      <c r="H270" s="48"/>
      <c r="I270" s="48" t="s">
        <v>60</v>
      </c>
      <c r="J270" s="114">
        <f>+J269*J268</f>
        <v>1</v>
      </c>
      <c r="K270" s="42"/>
      <c r="N270" s="27">
        <v>0</v>
      </c>
      <c r="O270" s="18" t="s">
        <v>317</v>
      </c>
      <c r="P270" s="3"/>
      <c r="Q270" s="18"/>
      <c r="R270" s="23"/>
      <c r="S270" s="26"/>
    </row>
    <row r="271" spans="1:19">
      <c r="A271" s="11"/>
      <c r="D271" s="47"/>
      <c r="E271" s="38"/>
      <c r="F271" s="38"/>
      <c r="G271" s="38"/>
      <c r="H271" s="115"/>
      <c r="I271" s="38"/>
      <c r="N271" s="29">
        <v>0</v>
      </c>
      <c r="O271" s="18" t="s">
        <v>319</v>
      </c>
      <c r="P271" s="3"/>
      <c r="Q271" s="19"/>
      <c r="R271" s="23"/>
      <c r="S271" s="26"/>
    </row>
    <row r="272" spans="1:19">
      <c r="A272" s="11" t="s">
        <v>224</v>
      </c>
      <c r="C272" s="174" t="s">
        <v>29</v>
      </c>
      <c r="D272" s="38"/>
      <c r="E272" s="38"/>
      <c r="F272" s="38"/>
      <c r="G272" s="38"/>
      <c r="H272" s="38"/>
      <c r="I272" s="38"/>
      <c r="J272" s="38"/>
      <c r="K272" s="38"/>
      <c r="L272" s="41"/>
      <c r="N272" s="1">
        <f>SUM(N269:N271)</f>
        <v>0</v>
      </c>
      <c r="O272" s="20" t="s">
        <v>321</v>
      </c>
      <c r="P272" s="24"/>
      <c r="Q272" s="25"/>
      <c r="R272" s="23"/>
      <c r="S272" s="26"/>
    </row>
    <row r="273" spans="1:19" ht="16.5" thickBot="1">
      <c r="A273" s="11" t="s">
        <v>224</v>
      </c>
      <c r="C273" s="174"/>
      <c r="D273" s="58" t="s">
        <v>302</v>
      </c>
      <c r="E273" s="116" t="s">
        <v>61</v>
      </c>
      <c r="F273" s="116" t="s">
        <v>63</v>
      </c>
      <c r="G273" s="38"/>
      <c r="H273" s="116" t="s">
        <v>281</v>
      </c>
      <c r="I273" s="38"/>
      <c r="J273" s="38"/>
      <c r="K273" s="38"/>
      <c r="L273" s="41"/>
      <c r="N273" s="30">
        <f>N267-N272</f>
        <v>0</v>
      </c>
      <c r="O273" s="21" t="s">
        <v>211</v>
      </c>
      <c r="P273" s="31"/>
      <c r="Q273" s="32"/>
      <c r="R273" s="34"/>
      <c r="S273" s="33"/>
    </row>
    <row r="274" spans="1:19">
      <c r="A274" s="11">
        <v>12</v>
      </c>
      <c r="C274" s="174" t="s">
        <v>54</v>
      </c>
      <c r="D274" s="38" t="s">
        <v>303</v>
      </c>
      <c r="E274" s="164">
        <v>0</v>
      </c>
      <c r="F274" s="117">
        <v>0</v>
      </c>
      <c r="G274" s="117"/>
      <c r="H274" s="38">
        <f>E274*F274</f>
        <v>0</v>
      </c>
      <c r="I274" s="38"/>
      <c r="J274" s="38"/>
      <c r="K274" s="38"/>
      <c r="L274" s="41"/>
    </row>
    <row r="275" spans="1:19">
      <c r="A275" s="11">
        <v>13</v>
      </c>
      <c r="C275" s="174" t="s">
        <v>62</v>
      </c>
      <c r="D275" s="38" t="s">
        <v>93</v>
      </c>
      <c r="E275" s="164">
        <v>19494</v>
      </c>
      <c r="F275" s="117">
        <f>+J260</f>
        <v>1</v>
      </c>
      <c r="G275" s="117"/>
      <c r="H275" s="38">
        <f>E275*F275</f>
        <v>19494</v>
      </c>
      <c r="I275" s="38"/>
      <c r="J275" s="38"/>
      <c r="K275" s="38"/>
      <c r="L275" s="41"/>
    </row>
    <row r="276" spans="1:19">
      <c r="A276" s="11">
        <v>14</v>
      </c>
      <c r="C276" s="174" t="s">
        <v>56</v>
      </c>
      <c r="D276" s="38" t="s">
        <v>94</v>
      </c>
      <c r="E276" s="164">
        <v>0</v>
      </c>
      <c r="F276" s="117">
        <v>0</v>
      </c>
      <c r="G276" s="117"/>
      <c r="H276" s="38">
        <f>E276*F276</f>
        <v>0</v>
      </c>
      <c r="I276" s="38"/>
      <c r="J276" s="118" t="s">
        <v>282</v>
      </c>
      <c r="K276" s="38"/>
      <c r="L276" s="41"/>
    </row>
    <row r="277" spans="1:19" ht="16.5" thickBot="1">
      <c r="A277" s="11">
        <v>15</v>
      </c>
      <c r="C277" s="174" t="s">
        <v>264</v>
      </c>
      <c r="D277" s="38" t="s">
        <v>95</v>
      </c>
      <c r="E277" s="83">
        <v>0</v>
      </c>
      <c r="F277" s="117">
        <v>0</v>
      </c>
      <c r="G277" s="117"/>
      <c r="H277" s="58">
        <f>E277*F277</f>
        <v>0</v>
      </c>
      <c r="I277" s="38"/>
      <c r="J277" s="52" t="s">
        <v>265</v>
      </c>
      <c r="K277" s="38"/>
      <c r="L277" s="41"/>
    </row>
    <row r="278" spans="1:19">
      <c r="A278" s="11">
        <v>16</v>
      </c>
      <c r="C278" s="174" t="s">
        <v>138</v>
      </c>
      <c r="D278" s="38"/>
      <c r="E278" s="38">
        <f>SUM(E274:E277)</f>
        <v>19494</v>
      </c>
      <c r="F278" s="38"/>
      <c r="G278" s="38"/>
      <c r="H278" s="38">
        <f>SUM(H274:H277)</f>
        <v>19494</v>
      </c>
      <c r="I278" s="73" t="s">
        <v>266</v>
      </c>
      <c r="J278" s="82">
        <f>IF(H278&gt;0,H278/E278,0)</f>
        <v>1</v>
      </c>
      <c r="K278" s="115" t="s">
        <v>266</v>
      </c>
      <c r="L278" s="41" t="s">
        <v>139</v>
      </c>
    </row>
    <row r="279" spans="1:19">
      <c r="A279" s="11"/>
      <c r="C279" s="174"/>
      <c r="D279" s="38"/>
      <c r="E279" s="38"/>
      <c r="F279" s="38"/>
      <c r="G279" s="38"/>
      <c r="H279" s="38"/>
      <c r="I279" s="38"/>
      <c r="J279" s="38"/>
      <c r="K279" s="38"/>
      <c r="L279" s="41"/>
    </row>
    <row r="280" spans="1:19">
      <c r="A280" s="11"/>
      <c r="C280" s="174" t="s">
        <v>30</v>
      </c>
      <c r="D280" s="38"/>
      <c r="E280" s="38"/>
      <c r="F280" s="38"/>
      <c r="G280" s="38"/>
      <c r="H280" s="38"/>
      <c r="I280" s="38"/>
      <c r="J280" s="38"/>
      <c r="K280" s="38"/>
      <c r="L280" s="41"/>
    </row>
    <row r="281" spans="1:19">
      <c r="A281" s="11"/>
      <c r="C281" s="174"/>
      <c r="D281" s="38"/>
      <c r="E281" s="77" t="s">
        <v>61</v>
      </c>
      <c r="F281" s="38"/>
      <c r="G281" s="38"/>
      <c r="H281" s="115" t="s">
        <v>267</v>
      </c>
      <c r="I281" s="97" t="s">
        <v>224</v>
      </c>
      <c r="J281" s="40" t="str">
        <f>+J276</f>
        <v>W&amp;S Allocator</v>
      </c>
    </row>
    <row r="282" spans="1:19">
      <c r="A282" s="11">
        <v>17</v>
      </c>
      <c r="C282" s="174" t="s">
        <v>268</v>
      </c>
      <c r="D282" s="38" t="s">
        <v>140</v>
      </c>
      <c r="E282" s="164">
        <v>53171000</v>
      </c>
      <c r="F282" s="38"/>
      <c r="H282" s="11" t="s">
        <v>31</v>
      </c>
      <c r="I282" s="119"/>
      <c r="J282" s="11" t="s">
        <v>32</v>
      </c>
      <c r="K282" s="38"/>
      <c r="L282" s="76" t="s">
        <v>171</v>
      </c>
    </row>
    <row r="283" spans="1:19">
      <c r="A283" s="11">
        <v>18</v>
      </c>
      <c r="C283" s="174" t="s">
        <v>269</v>
      </c>
      <c r="D283" s="38" t="s">
        <v>188</v>
      </c>
      <c r="E283" s="164">
        <v>0</v>
      </c>
      <c r="F283" s="38"/>
      <c r="H283" s="56">
        <f>IF(E285&gt;0,E282/E285,0)</f>
        <v>1</v>
      </c>
      <c r="I283" s="115" t="s">
        <v>270</v>
      </c>
      <c r="J283" s="56">
        <f>J278</f>
        <v>1</v>
      </c>
      <c r="K283" s="97" t="s">
        <v>266</v>
      </c>
      <c r="L283" s="120">
        <f>J283*H283</f>
        <v>1</v>
      </c>
    </row>
    <row r="284" spans="1:19" ht="16.5" thickBot="1">
      <c r="A284" s="11">
        <v>19</v>
      </c>
      <c r="C284" s="121" t="s">
        <v>271</v>
      </c>
      <c r="D284" s="58" t="s">
        <v>189</v>
      </c>
      <c r="E284" s="83">
        <v>0</v>
      </c>
      <c r="F284" s="38"/>
      <c r="G284" s="38"/>
      <c r="H284" s="38" t="s">
        <v>224</v>
      </c>
      <c r="I284" s="38"/>
      <c r="J284" s="38"/>
      <c r="K284" s="38"/>
      <c r="L284" s="41"/>
    </row>
    <row r="285" spans="1:19">
      <c r="A285" s="11">
        <v>20</v>
      </c>
      <c r="C285" s="174" t="s">
        <v>102</v>
      </c>
      <c r="D285" s="38"/>
      <c r="E285" s="38">
        <f>E282+E283+E284</f>
        <v>53171000</v>
      </c>
      <c r="F285" s="38"/>
      <c r="G285" s="38"/>
      <c r="H285" s="38"/>
      <c r="I285" s="38"/>
      <c r="J285" s="38"/>
      <c r="K285" s="38"/>
      <c r="L285" s="41"/>
    </row>
    <row r="286" spans="1:19">
      <c r="A286" s="11"/>
      <c r="C286" s="174"/>
      <c r="D286" s="38"/>
      <c r="F286" s="38"/>
      <c r="G286" s="38"/>
      <c r="H286" s="38"/>
      <c r="I286" s="38"/>
      <c r="J286" s="38"/>
      <c r="K286" s="38"/>
      <c r="L286" s="41"/>
    </row>
    <row r="287" spans="1:19" ht="16.5" thickBot="1">
      <c r="A287" s="11"/>
      <c r="B287" s="46"/>
      <c r="C287" s="171" t="s">
        <v>33</v>
      </c>
      <c r="D287" s="38"/>
      <c r="E287" s="38"/>
      <c r="F287" s="38"/>
      <c r="G287" s="38"/>
      <c r="H287" s="38"/>
      <c r="I287" s="38"/>
      <c r="J287" s="116" t="s">
        <v>61</v>
      </c>
      <c r="K287" s="38"/>
      <c r="L287" s="41"/>
      <c r="N287" s="10"/>
      <c r="O287" s="6"/>
      <c r="P287" s="9"/>
      <c r="Q287" s="10"/>
      <c r="R287" s="6"/>
      <c r="S287" s="6"/>
    </row>
    <row r="288" spans="1:19">
      <c r="A288" s="11">
        <v>21</v>
      </c>
      <c r="B288" s="46"/>
      <c r="C288" s="46"/>
      <c r="D288" s="38" t="s">
        <v>0</v>
      </c>
      <c r="E288" s="38"/>
      <c r="F288" s="38"/>
      <c r="G288" s="38"/>
      <c r="H288" s="38"/>
      <c r="I288" s="38"/>
      <c r="J288" s="122">
        <v>1386000</v>
      </c>
      <c r="K288" s="38"/>
      <c r="L288" s="41"/>
      <c r="N288" s="10"/>
      <c r="O288" s="6"/>
      <c r="P288" s="9"/>
      <c r="Q288" s="10"/>
      <c r="R288" s="6"/>
      <c r="S288" s="6"/>
    </row>
    <row r="289" spans="1:12">
      <c r="A289" s="11"/>
      <c r="C289" s="174"/>
      <c r="D289" s="38"/>
      <c r="E289" s="38"/>
      <c r="F289" s="38"/>
      <c r="G289" s="38"/>
      <c r="H289" s="38"/>
      <c r="I289" s="38"/>
      <c r="J289" s="38"/>
      <c r="K289" s="38"/>
      <c r="L289" s="41"/>
    </row>
    <row r="290" spans="1:12">
      <c r="A290" s="11">
        <v>22</v>
      </c>
      <c r="B290" s="46"/>
      <c r="C290" s="171"/>
      <c r="D290" s="38" t="s">
        <v>205</v>
      </c>
      <c r="E290" s="38"/>
      <c r="F290" s="38"/>
      <c r="G290" s="38"/>
      <c r="H290" s="38"/>
      <c r="I290" s="41"/>
      <c r="J290" s="123">
        <v>0</v>
      </c>
      <c r="K290" s="38"/>
      <c r="L290" s="41"/>
    </row>
    <row r="291" spans="1:12">
      <c r="A291" s="11"/>
      <c r="B291" s="46"/>
      <c r="C291" s="171"/>
      <c r="D291" s="38"/>
      <c r="E291" s="38"/>
      <c r="F291" s="38"/>
      <c r="G291" s="38"/>
      <c r="H291" s="38"/>
      <c r="I291" s="38"/>
      <c r="J291" s="38"/>
      <c r="K291" s="38"/>
      <c r="L291" s="41"/>
    </row>
    <row r="292" spans="1:12">
      <c r="A292" s="11"/>
      <c r="B292" s="46"/>
      <c r="C292" s="171" t="s">
        <v>598</v>
      </c>
      <c r="D292" s="38"/>
      <c r="E292" s="38"/>
      <c r="F292" s="38"/>
      <c r="G292" s="38"/>
      <c r="H292" s="38"/>
      <c r="I292" s="38"/>
      <c r="J292" s="38"/>
      <c r="K292" s="38"/>
      <c r="L292" s="41"/>
    </row>
    <row r="293" spans="1:12">
      <c r="A293" s="11">
        <v>23</v>
      </c>
      <c r="B293" s="46"/>
      <c r="C293" s="171"/>
      <c r="D293" s="38" t="s">
        <v>77</v>
      </c>
      <c r="E293" s="46"/>
      <c r="F293" s="38"/>
      <c r="G293" s="38"/>
      <c r="H293" s="38"/>
      <c r="I293" s="38"/>
      <c r="J293" s="164">
        <v>29747000</v>
      </c>
      <c r="K293" s="38"/>
      <c r="L293" s="41"/>
    </row>
    <row r="294" spans="1:12">
      <c r="A294" s="11">
        <v>24</v>
      </c>
      <c r="B294" s="46"/>
      <c r="C294" s="171"/>
      <c r="D294" s="38" t="s">
        <v>243</v>
      </c>
      <c r="E294" s="38"/>
      <c r="F294" s="38"/>
      <c r="G294" s="38"/>
      <c r="H294" s="38"/>
      <c r="I294" s="38"/>
      <c r="J294" s="124">
        <f>-E300</f>
        <v>0</v>
      </c>
      <c r="K294" s="38"/>
      <c r="L294" s="41"/>
    </row>
    <row r="295" spans="1:12" ht="16.5" thickBot="1">
      <c r="A295" s="11">
        <v>25</v>
      </c>
      <c r="B295" s="46"/>
      <c r="C295" s="171"/>
      <c r="D295" s="38" t="s">
        <v>1</v>
      </c>
      <c r="E295" s="38"/>
      <c r="F295" s="38"/>
      <c r="G295" s="38"/>
      <c r="H295" s="38"/>
      <c r="I295" s="38"/>
      <c r="J295" s="83">
        <v>0</v>
      </c>
      <c r="K295" s="38"/>
      <c r="L295" s="41"/>
    </row>
    <row r="296" spans="1:12">
      <c r="A296" s="11">
        <v>26</v>
      </c>
      <c r="B296" s="46"/>
      <c r="C296" s="46"/>
      <c r="D296" s="38" t="s">
        <v>244</v>
      </c>
      <c r="E296" s="46" t="s">
        <v>245</v>
      </c>
      <c r="F296" s="46"/>
      <c r="G296" s="46"/>
      <c r="H296" s="46"/>
      <c r="I296" s="46"/>
      <c r="J296" s="38">
        <f>+J293+J294+J295</f>
        <v>29747000</v>
      </c>
      <c r="K296" s="38"/>
      <c r="L296" s="41"/>
    </row>
    <row r="297" spans="1:12">
      <c r="A297" s="11"/>
      <c r="C297" s="174"/>
      <c r="D297" s="38"/>
      <c r="E297" s="38"/>
      <c r="F297" s="38"/>
      <c r="G297" s="38"/>
      <c r="H297" s="115" t="s">
        <v>34</v>
      </c>
      <c r="I297" s="38"/>
      <c r="J297" s="38"/>
      <c r="K297" s="38"/>
      <c r="L297" s="41"/>
    </row>
    <row r="298" spans="1:12" ht="16.5" thickBot="1">
      <c r="A298" s="11"/>
      <c r="C298" s="174" t="s">
        <v>599</v>
      </c>
      <c r="D298" s="38"/>
      <c r="E298" s="52" t="s">
        <v>61</v>
      </c>
      <c r="F298" s="52" t="s">
        <v>203</v>
      </c>
      <c r="G298" s="38"/>
      <c r="H298" s="52" t="s">
        <v>35</v>
      </c>
      <c r="I298" s="38"/>
      <c r="J298" s="52" t="s">
        <v>36</v>
      </c>
      <c r="K298" s="38"/>
      <c r="L298" s="41"/>
    </row>
    <row r="299" spans="1:12">
      <c r="A299" s="11">
        <v>27</v>
      </c>
      <c r="C299" s="171" t="s">
        <v>96</v>
      </c>
      <c r="D299" s="22" t="s">
        <v>137</v>
      </c>
      <c r="E299" s="164">
        <v>23976000</v>
      </c>
      <c r="F299" s="177">
        <f>E299/E302</f>
        <v>0.44628929881056528</v>
      </c>
      <c r="G299" s="126"/>
      <c r="H299" s="176">
        <f>J288/E299</f>
        <v>5.7807807807807809E-2</v>
      </c>
      <c r="J299" s="126">
        <f>H299*F299</f>
        <v>2.5799006012322469E-2</v>
      </c>
      <c r="K299" s="127" t="s">
        <v>37</v>
      </c>
    </row>
    <row r="300" spans="1:12">
      <c r="A300" s="11">
        <v>28</v>
      </c>
      <c r="C300" s="4" t="s">
        <v>233</v>
      </c>
      <c r="E300" s="164">
        <v>0</v>
      </c>
      <c r="F300" s="125">
        <f>IF($E$302&gt;0,E300/$E$302,0)</f>
        <v>0</v>
      </c>
      <c r="G300" s="126"/>
      <c r="H300" s="126">
        <f>IF(E300&gt;0,J290/E300,0)</f>
        <v>0</v>
      </c>
      <c r="J300" s="126">
        <f>H300*F300</f>
        <v>0</v>
      </c>
      <c r="K300" s="38"/>
    </row>
    <row r="301" spans="1:12" ht="16.5" thickBot="1">
      <c r="A301" s="11">
        <v>29</v>
      </c>
      <c r="C301" s="171" t="s">
        <v>246</v>
      </c>
      <c r="D301" s="22" t="s">
        <v>137</v>
      </c>
      <c r="E301" s="58">
        <f>J296</f>
        <v>29747000</v>
      </c>
      <c r="F301" s="177">
        <f>E301/E302</f>
        <v>0.55371070118943466</v>
      </c>
      <c r="G301" s="126"/>
      <c r="H301" s="128">
        <v>0.12379999999999999</v>
      </c>
      <c r="J301" s="129">
        <f>H301*F301</f>
        <v>6.8549384807252006E-2</v>
      </c>
      <c r="K301" s="38"/>
    </row>
    <row r="302" spans="1:12">
      <c r="A302" s="11">
        <v>30</v>
      </c>
      <c r="C302" s="174" t="s">
        <v>247</v>
      </c>
      <c r="E302" s="38">
        <f>E301+E300+E299</f>
        <v>53723000</v>
      </c>
      <c r="F302" s="38" t="s">
        <v>224</v>
      </c>
      <c r="G302" s="38"/>
      <c r="H302" s="38"/>
      <c r="I302" s="38"/>
      <c r="J302" s="126">
        <f>SUM(J299:J301)</f>
        <v>9.4348390819574468E-2</v>
      </c>
      <c r="K302" s="127" t="s">
        <v>38</v>
      </c>
    </row>
    <row r="303" spans="1:12">
      <c r="F303" s="38"/>
      <c r="G303" s="38"/>
      <c r="H303" s="38"/>
      <c r="I303" s="38"/>
    </row>
    <row r="304" spans="1:12" ht="16.5" thickBot="1">
      <c r="A304" s="11"/>
      <c r="C304" s="174" t="s">
        <v>374</v>
      </c>
      <c r="D304" s="38"/>
      <c r="E304" s="52" t="s">
        <v>61</v>
      </c>
      <c r="F304" s="52" t="s">
        <v>203</v>
      </c>
      <c r="G304" s="38"/>
      <c r="H304" s="52" t="s">
        <v>35</v>
      </c>
      <c r="I304" s="38"/>
      <c r="J304" s="52" t="s">
        <v>36</v>
      </c>
      <c r="K304" s="38"/>
    </row>
    <row r="305" spans="1:19">
      <c r="A305" s="11" t="s">
        <v>378</v>
      </c>
      <c r="C305" s="171" t="s">
        <v>375</v>
      </c>
      <c r="E305" s="41">
        <v>0</v>
      </c>
      <c r="F305" s="177">
        <v>0.44</v>
      </c>
      <c r="G305" s="126"/>
      <c r="H305" s="191">
        <f>H299</f>
        <v>5.7807807807807809E-2</v>
      </c>
      <c r="J305" s="126">
        <f>H305*F305</f>
        <v>2.5435435435435437E-2</v>
      </c>
      <c r="K305" s="127" t="s">
        <v>37</v>
      </c>
    </row>
    <row r="306" spans="1:19">
      <c r="A306" s="11" t="s">
        <v>379</v>
      </c>
      <c r="C306" s="4" t="s">
        <v>376</v>
      </c>
      <c r="E306" s="41">
        <v>0</v>
      </c>
      <c r="F306" s="125">
        <f>IF($E$302&gt;0,E306/$E$302,0)</f>
        <v>0</v>
      </c>
      <c r="G306" s="126"/>
      <c r="H306" s="191">
        <f>IF(E306&gt;0,J297/E306,0)</f>
        <v>0</v>
      </c>
      <c r="J306" s="126">
        <f>H306*F306</f>
        <v>0</v>
      </c>
      <c r="K306" s="38"/>
    </row>
    <row r="307" spans="1:19" ht="16.5" thickBot="1">
      <c r="A307" s="11" t="s">
        <v>380</v>
      </c>
      <c r="C307" s="171" t="s">
        <v>377</v>
      </c>
      <c r="E307" s="108">
        <f>J303</f>
        <v>0</v>
      </c>
      <c r="F307" s="177">
        <v>0.56000000000000005</v>
      </c>
      <c r="G307" s="126"/>
      <c r="H307" s="191">
        <f>H301</f>
        <v>0.12379999999999999</v>
      </c>
      <c r="J307" s="129">
        <f>H307*F307</f>
        <v>6.9328000000000001E-2</v>
      </c>
      <c r="K307" s="38"/>
    </row>
    <row r="308" spans="1:19">
      <c r="A308" s="11" t="s">
        <v>381</v>
      </c>
      <c r="C308" s="174" t="s">
        <v>554</v>
      </c>
      <c r="E308" s="38">
        <f>E307+E306+E305</f>
        <v>0</v>
      </c>
      <c r="F308" s="38" t="s">
        <v>224</v>
      </c>
      <c r="G308" s="38"/>
      <c r="H308" s="38"/>
      <c r="I308" s="38"/>
      <c r="J308" s="126">
        <f>SUM(J305:J307)</f>
        <v>9.4763435435435445E-2</v>
      </c>
      <c r="K308" s="127" t="s">
        <v>38</v>
      </c>
    </row>
    <row r="309" spans="1:19">
      <c r="F309" s="38"/>
      <c r="G309" s="38"/>
      <c r="H309" s="38"/>
      <c r="I309" s="38"/>
    </row>
    <row r="310" spans="1:19">
      <c r="A310" s="11" t="s">
        <v>382</v>
      </c>
      <c r="C310" s="22" t="s">
        <v>558</v>
      </c>
      <c r="D310" s="365" t="s">
        <v>544</v>
      </c>
      <c r="F310" s="38"/>
      <c r="G310" s="38"/>
      <c r="H310" s="38"/>
      <c r="I310" s="38"/>
      <c r="J310" s="126">
        <f>J308-J302</f>
        <v>4.1504461586097663E-4</v>
      </c>
    </row>
    <row r="311" spans="1:19">
      <c r="A311" s="11" t="s">
        <v>385</v>
      </c>
      <c r="C311" s="22" t="s">
        <v>386</v>
      </c>
      <c r="D311" s="22" t="s">
        <v>545</v>
      </c>
      <c r="F311" s="38"/>
      <c r="G311" s="38"/>
      <c r="H311" s="38"/>
      <c r="I311" s="38"/>
      <c r="J311" s="192">
        <f>((E139-E141)/E139)*J299+(E141/E139)*J305</f>
        <v>2.5738795593277901E-2</v>
      </c>
    </row>
    <row r="312" spans="1:19">
      <c r="A312" s="11" t="s">
        <v>387</v>
      </c>
      <c r="C312" s="22" t="s">
        <v>388</v>
      </c>
      <c r="D312" s="22" t="s">
        <v>546</v>
      </c>
      <c r="F312" s="38"/>
      <c r="G312" s="38"/>
      <c r="H312" s="38"/>
      <c r="I312" s="38"/>
      <c r="J312" s="192">
        <f>((E139-E141)/E139)*J302+(E141/E139)*J308</f>
        <v>9.4417125782830152E-2</v>
      </c>
      <c r="Q312" s="125"/>
      <c r="R312" s="126"/>
      <c r="S312" s="126"/>
    </row>
    <row r="313" spans="1:19">
      <c r="F313" s="38"/>
      <c r="G313" s="38"/>
      <c r="H313" s="38"/>
      <c r="I313" s="38"/>
      <c r="Q313" s="125"/>
      <c r="R313" s="126"/>
      <c r="S313" s="126"/>
    </row>
    <row r="314" spans="1:19">
      <c r="A314" s="11"/>
      <c r="C314" s="171" t="s">
        <v>272</v>
      </c>
      <c r="D314" s="46"/>
      <c r="E314" s="46"/>
      <c r="F314" s="46"/>
      <c r="G314" s="46"/>
      <c r="H314" s="46"/>
      <c r="I314" s="46"/>
      <c r="J314" s="46"/>
      <c r="K314" s="46"/>
      <c r="L314" s="61"/>
      <c r="R314" s="126"/>
      <c r="S314" s="126"/>
    </row>
    <row r="315" spans="1:19" ht="16.5" thickBot="1">
      <c r="A315" s="11"/>
      <c r="C315" s="171"/>
      <c r="D315" s="171"/>
      <c r="E315" s="171"/>
      <c r="F315" s="171"/>
      <c r="G315" s="171"/>
      <c r="H315" s="171"/>
      <c r="I315" s="171"/>
      <c r="J315" s="52" t="s">
        <v>273</v>
      </c>
      <c r="K315" s="130"/>
    </row>
    <row r="316" spans="1:19">
      <c r="A316" s="11"/>
      <c r="C316" s="171" t="s">
        <v>274</v>
      </c>
      <c r="D316" s="46"/>
      <c r="E316" s="46" t="s">
        <v>248</v>
      </c>
      <c r="F316" s="46" t="s">
        <v>324</v>
      </c>
      <c r="G316" s="46"/>
      <c r="H316" s="131" t="s">
        <v>224</v>
      </c>
      <c r="I316" s="132"/>
      <c r="J316" s="133"/>
      <c r="K316" s="133"/>
    </row>
    <row r="317" spans="1:19">
      <c r="A317" s="11">
        <v>31</v>
      </c>
      <c r="C317" s="22" t="s">
        <v>249</v>
      </c>
      <c r="D317" s="46"/>
      <c r="E317" s="46"/>
      <c r="G317" s="46"/>
      <c r="I317" s="132"/>
      <c r="J317" s="134">
        <v>0</v>
      </c>
      <c r="K317" s="135"/>
    </row>
    <row r="318" spans="1:19" ht="16.5" thickBot="1">
      <c r="A318" s="11">
        <v>32</v>
      </c>
      <c r="C318" s="87" t="s">
        <v>277</v>
      </c>
      <c r="D318" s="136"/>
      <c r="E318" s="87"/>
      <c r="F318" s="137"/>
      <c r="G318" s="137"/>
      <c r="H318" s="137"/>
      <c r="I318" s="46"/>
      <c r="J318" s="138">
        <v>0</v>
      </c>
      <c r="K318" s="139"/>
    </row>
    <row r="319" spans="1:19">
      <c r="A319" s="11">
        <v>33</v>
      </c>
      <c r="C319" s="22" t="s">
        <v>275</v>
      </c>
      <c r="D319" s="47"/>
      <c r="F319" s="46"/>
      <c r="G319" s="46"/>
      <c r="H319" s="46"/>
      <c r="I319" s="46"/>
      <c r="J319" s="140">
        <f>+J317-J318</f>
        <v>0</v>
      </c>
      <c r="K319" s="135"/>
      <c r="N319" s="37"/>
      <c r="O319" s="37"/>
    </row>
    <row r="320" spans="1:19">
      <c r="A320" s="11"/>
      <c r="C320" s="22" t="s">
        <v>224</v>
      </c>
      <c r="D320" s="47"/>
      <c r="F320" s="46"/>
      <c r="G320" s="46"/>
      <c r="H320" s="71"/>
      <c r="I320" s="46"/>
      <c r="J320" s="141" t="s">
        <v>224</v>
      </c>
      <c r="K320" s="133"/>
      <c r="L320" s="142"/>
      <c r="N320" s="37"/>
      <c r="O320" s="37"/>
    </row>
    <row r="321" spans="1:15">
      <c r="A321" s="11">
        <v>34</v>
      </c>
      <c r="C321" s="171" t="s">
        <v>39</v>
      </c>
      <c r="D321" s="47"/>
      <c r="F321" s="46"/>
      <c r="G321" s="46"/>
      <c r="H321" s="143"/>
      <c r="I321" s="46"/>
      <c r="J321" s="144">
        <v>0</v>
      </c>
      <c r="K321" s="133"/>
      <c r="L321" s="142"/>
      <c r="N321" s="14" t="s">
        <v>284</v>
      </c>
      <c r="O321" s="37"/>
    </row>
    <row r="322" spans="1:15">
      <c r="A322" s="11"/>
      <c r="D322" s="46"/>
      <c r="E322" s="46"/>
      <c r="F322" s="46"/>
      <c r="G322" s="46"/>
      <c r="H322" s="46"/>
      <c r="I322" s="46"/>
      <c r="J322" s="141"/>
      <c r="K322" s="133"/>
      <c r="L322" s="142"/>
      <c r="N322" s="13"/>
      <c r="O322" s="37"/>
    </row>
    <row r="323" spans="1:15">
      <c r="C323" s="171" t="s">
        <v>97</v>
      </c>
      <c r="D323" s="46"/>
      <c r="E323" s="46" t="s">
        <v>278</v>
      </c>
      <c r="F323" s="46"/>
      <c r="G323" s="46"/>
      <c r="H323" s="46"/>
      <c r="I323" s="46"/>
      <c r="L323" s="145"/>
      <c r="N323" s="13"/>
      <c r="O323" s="37"/>
    </row>
    <row r="324" spans="1:15">
      <c r="A324" s="11">
        <v>35</v>
      </c>
      <c r="C324" s="171" t="s">
        <v>276</v>
      </c>
      <c r="D324" s="38"/>
      <c r="E324" s="38"/>
      <c r="F324" s="38"/>
      <c r="G324" s="38"/>
      <c r="H324" s="38"/>
      <c r="I324" s="38"/>
      <c r="J324" s="146">
        <v>8157000</v>
      </c>
      <c r="K324" s="147"/>
      <c r="L324" s="145"/>
      <c r="N324" s="14" t="s">
        <v>285</v>
      </c>
      <c r="O324" s="37"/>
    </row>
    <row r="325" spans="1:15">
      <c r="A325" s="11">
        <v>36</v>
      </c>
      <c r="C325" s="166" t="s">
        <v>279</v>
      </c>
      <c r="D325" s="167"/>
      <c r="E325" s="167"/>
      <c r="F325" s="167"/>
      <c r="G325" s="167"/>
      <c r="H325" s="46"/>
      <c r="I325" s="46"/>
      <c r="J325" s="146">
        <v>7546000</v>
      </c>
      <c r="L325" s="150"/>
      <c r="N325" s="14" t="s">
        <v>286</v>
      </c>
      <c r="O325" s="37"/>
    </row>
    <row r="326" spans="1:15">
      <c r="A326" s="11" t="s">
        <v>242</v>
      </c>
      <c r="C326" s="166" t="s">
        <v>340</v>
      </c>
      <c r="D326" s="167"/>
      <c r="E326" s="167"/>
      <c r="F326" s="167"/>
      <c r="G326" s="167"/>
      <c r="H326" s="46"/>
      <c r="I326" s="46"/>
      <c r="J326" s="146">
        <v>0</v>
      </c>
      <c r="L326" s="150"/>
      <c r="N326" s="14"/>
      <c r="O326" s="37"/>
    </row>
    <row r="327" spans="1:15" ht="16.5" thickBot="1">
      <c r="A327" s="11" t="s">
        <v>341</v>
      </c>
      <c r="C327" s="148" t="s">
        <v>342</v>
      </c>
      <c r="D327" s="137"/>
      <c r="E327" s="137"/>
      <c r="F327" s="137"/>
      <c r="G327" s="137"/>
      <c r="H327" s="46"/>
      <c r="I327" s="46"/>
      <c r="J327" s="149">
        <v>0</v>
      </c>
      <c r="L327" s="150"/>
      <c r="N327" s="14"/>
      <c r="O327" s="37"/>
    </row>
    <row r="328" spans="1:15">
      <c r="A328" s="11">
        <v>37</v>
      </c>
      <c r="C328" s="151" t="s">
        <v>343</v>
      </c>
      <c r="D328" s="11"/>
      <c r="E328" s="38"/>
      <c r="F328" s="38"/>
      <c r="G328" s="38"/>
      <c r="H328" s="38"/>
      <c r="I328" s="46"/>
      <c r="J328" s="152">
        <f>+J324-J325-J326-J327</f>
        <v>611000</v>
      </c>
      <c r="K328" s="147"/>
      <c r="L328" s="153"/>
      <c r="N328" s="37"/>
      <c r="O328" s="37"/>
    </row>
    <row r="329" spans="1:15">
      <c r="C329" s="171"/>
      <c r="D329" s="171"/>
      <c r="E329" s="45"/>
      <c r="F329" s="171"/>
      <c r="G329" s="171"/>
      <c r="H329" s="171"/>
      <c r="I329" s="46"/>
      <c r="J329" s="46"/>
      <c r="L329" s="169" t="s">
        <v>89</v>
      </c>
    </row>
    <row r="330" spans="1:15">
      <c r="C330" s="171"/>
      <c r="D330" s="171"/>
      <c r="E330" s="45"/>
      <c r="F330" s="171"/>
      <c r="G330" s="171"/>
      <c r="H330" s="171"/>
      <c r="I330" s="46"/>
      <c r="J330" s="46"/>
      <c r="K330" s="47"/>
      <c r="L330" s="173" t="s">
        <v>280</v>
      </c>
    </row>
    <row r="331" spans="1:15">
      <c r="C331" s="171"/>
      <c r="D331" s="171"/>
      <c r="E331" s="45"/>
      <c r="F331" s="171"/>
      <c r="G331" s="171"/>
      <c r="H331" s="171"/>
      <c r="I331" s="46"/>
      <c r="J331" s="46"/>
      <c r="K331" s="47"/>
      <c r="L331" s="173"/>
    </row>
    <row r="332" spans="1:15">
      <c r="C332" s="171" t="s">
        <v>19</v>
      </c>
      <c r="D332" s="171"/>
      <c r="E332" s="45" t="s">
        <v>223</v>
      </c>
      <c r="F332" s="171"/>
      <c r="G332" s="171"/>
      <c r="H332" s="171"/>
      <c r="I332" s="46"/>
      <c r="J332" s="49" t="str">
        <f>J5</f>
        <v>For the 12 months ended 12/31/2012</v>
      </c>
      <c r="K332" s="50"/>
      <c r="L332" s="50"/>
    </row>
    <row r="333" spans="1:15">
      <c r="C333" s="171"/>
      <c r="D333" s="38" t="s">
        <v>224</v>
      </c>
      <c r="E333" s="38" t="s">
        <v>230</v>
      </c>
      <c r="F333" s="38"/>
      <c r="G333" s="38"/>
      <c r="H333" s="38"/>
      <c r="I333" s="46"/>
      <c r="J333" s="46"/>
      <c r="K333" s="47"/>
      <c r="L333" s="48"/>
    </row>
    <row r="334" spans="1:15">
      <c r="A334" s="11"/>
      <c r="B334" s="46"/>
      <c r="C334" s="151"/>
      <c r="D334" s="11"/>
      <c r="E334" s="38"/>
      <c r="F334" s="38"/>
      <c r="G334" s="38"/>
      <c r="H334" s="38"/>
      <c r="I334" s="46"/>
      <c r="J334" s="154"/>
      <c r="K334" s="133"/>
      <c r="L334" s="153"/>
    </row>
    <row r="335" spans="1:15">
      <c r="A335" s="11"/>
      <c r="B335" s="46"/>
      <c r="C335" s="151"/>
      <c r="D335" s="386"/>
      <c r="E335" s="384" t="str">
        <f>E8</f>
        <v>Ameren Transmission Company of Illinois (ATXI)</v>
      </c>
      <c r="F335" s="385"/>
      <c r="G335" s="385"/>
      <c r="H335" s="385"/>
      <c r="I335" s="46"/>
      <c r="J335" s="154"/>
      <c r="K335" s="133"/>
      <c r="L335" s="153"/>
    </row>
    <row r="336" spans="1:15">
      <c r="A336" s="11"/>
      <c r="B336" s="46"/>
      <c r="C336" s="151"/>
      <c r="D336" s="11"/>
      <c r="E336" s="38"/>
      <c r="F336" s="38"/>
      <c r="G336" s="38"/>
      <c r="H336" s="38"/>
      <c r="I336" s="46"/>
      <c r="J336" s="154"/>
      <c r="K336" s="133"/>
      <c r="L336" s="153"/>
    </row>
    <row r="337" spans="1:12">
      <c r="A337" s="11"/>
      <c r="B337" s="46"/>
      <c r="C337" s="171" t="s">
        <v>309</v>
      </c>
      <c r="D337" s="11"/>
      <c r="E337" s="38"/>
      <c r="F337" s="38"/>
      <c r="G337" s="38"/>
      <c r="H337" s="38"/>
      <c r="I337" s="46"/>
      <c r="J337" s="38"/>
      <c r="K337" s="46"/>
      <c r="L337" s="41"/>
    </row>
    <row r="338" spans="1:12">
      <c r="A338" s="11"/>
      <c r="B338" s="46"/>
      <c r="C338" s="171" t="s">
        <v>294</v>
      </c>
      <c r="D338" s="11"/>
      <c r="E338" s="38"/>
      <c r="F338" s="38"/>
      <c r="G338" s="38"/>
      <c r="H338" s="38"/>
      <c r="I338" s="46"/>
      <c r="J338" s="38"/>
      <c r="K338" s="46"/>
      <c r="L338" s="41"/>
    </row>
    <row r="339" spans="1:12">
      <c r="A339" s="11" t="s">
        <v>68</v>
      </c>
      <c r="B339" s="46"/>
      <c r="C339" s="171"/>
      <c r="D339" s="46"/>
      <c r="E339" s="38"/>
      <c r="F339" s="38"/>
      <c r="G339" s="38"/>
      <c r="H339" s="38"/>
      <c r="I339" s="46"/>
      <c r="J339" s="38"/>
      <c r="K339" s="46"/>
      <c r="L339" s="41"/>
    </row>
    <row r="340" spans="1:12" ht="16.5" thickBot="1">
      <c r="A340" s="52" t="s">
        <v>69</v>
      </c>
      <c r="B340" s="46"/>
      <c r="C340" s="171"/>
      <c r="D340" s="46"/>
      <c r="E340" s="38"/>
      <c r="F340" s="38"/>
      <c r="G340" s="38"/>
      <c r="H340" s="38"/>
      <c r="I340" s="46"/>
      <c r="J340" s="38"/>
      <c r="K340" s="46"/>
      <c r="L340" s="41"/>
    </row>
    <row r="341" spans="1:12">
      <c r="A341" s="11" t="s">
        <v>70</v>
      </c>
      <c r="B341" s="46"/>
      <c r="C341" s="105" t="s">
        <v>332</v>
      </c>
      <c r="D341" s="61"/>
      <c r="E341" s="41"/>
      <c r="F341" s="41"/>
      <c r="G341" s="41"/>
      <c r="H341" s="41"/>
      <c r="I341" s="61"/>
      <c r="J341" s="41"/>
      <c r="K341" s="61"/>
      <c r="L341" s="41"/>
    </row>
    <row r="342" spans="1:12">
      <c r="A342" s="11" t="s">
        <v>71</v>
      </c>
      <c r="B342" s="46"/>
      <c r="C342" s="105" t="s">
        <v>333</v>
      </c>
      <c r="D342" s="61"/>
      <c r="E342" s="41"/>
      <c r="F342" s="41"/>
      <c r="G342" s="41"/>
      <c r="H342" s="41"/>
      <c r="I342" s="61"/>
      <c r="J342" s="41"/>
      <c r="K342" s="61"/>
      <c r="L342" s="41"/>
    </row>
    <row r="343" spans="1:12">
      <c r="A343" s="11" t="s">
        <v>46</v>
      </c>
      <c r="B343" s="46"/>
      <c r="C343" s="105" t="s">
        <v>334</v>
      </c>
      <c r="D343" s="61"/>
      <c r="E343" s="61"/>
      <c r="F343" s="61"/>
      <c r="G343" s="61"/>
      <c r="H343" s="61"/>
      <c r="I343" s="61"/>
      <c r="J343" s="41"/>
      <c r="K343" s="61"/>
      <c r="L343" s="61"/>
    </row>
    <row r="344" spans="1:12">
      <c r="A344" s="11" t="s">
        <v>47</v>
      </c>
      <c r="B344" s="46"/>
      <c r="C344" s="105" t="s">
        <v>334</v>
      </c>
      <c r="D344" s="61"/>
      <c r="E344" s="61"/>
      <c r="F344" s="61"/>
      <c r="G344" s="61"/>
      <c r="H344" s="61"/>
      <c r="I344" s="61"/>
      <c r="J344" s="41"/>
      <c r="K344" s="61"/>
      <c r="L344" s="61"/>
    </row>
    <row r="345" spans="1:12">
      <c r="A345" s="11" t="s">
        <v>48</v>
      </c>
      <c r="B345" s="46"/>
      <c r="C345" s="61" t="s">
        <v>85</v>
      </c>
      <c r="D345" s="61"/>
      <c r="E345" s="61"/>
      <c r="F345" s="61"/>
      <c r="G345" s="61"/>
      <c r="H345" s="61"/>
      <c r="I345" s="61"/>
      <c r="J345" s="61"/>
      <c r="K345" s="61"/>
      <c r="L345" s="61"/>
    </row>
    <row r="346" spans="1:12">
      <c r="A346" s="11" t="s">
        <v>329</v>
      </c>
      <c r="B346" s="46"/>
      <c r="C346" s="61" t="s">
        <v>22</v>
      </c>
      <c r="D346" s="61"/>
      <c r="E346" s="61"/>
      <c r="F346" s="61"/>
      <c r="G346" s="61"/>
      <c r="H346" s="61"/>
      <c r="I346" s="61"/>
      <c r="J346" s="61"/>
      <c r="K346" s="61"/>
      <c r="L346" s="61"/>
    </row>
    <row r="347" spans="1:12">
      <c r="A347" s="11"/>
      <c r="B347" s="46"/>
      <c r="C347" s="61" t="s">
        <v>23</v>
      </c>
      <c r="D347" s="61"/>
      <c r="E347" s="61"/>
      <c r="F347" s="61"/>
      <c r="G347" s="61"/>
      <c r="H347" s="61"/>
      <c r="I347" s="61"/>
      <c r="J347" s="61"/>
      <c r="K347" s="61"/>
      <c r="L347" s="61"/>
    </row>
    <row r="348" spans="1:12">
      <c r="A348" s="11"/>
      <c r="B348" s="46"/>
      <c r="C348" s="61" t="s">
        <v>12</v>
      </c>
      <c r="D348" s="61"/>
      <c r="E348" s="61"/>
      <c r="F348" s="61"/>
      <c r="G348" s="61"/>
      <c r="H348" s="61"/>
      <c r="I348" s="61"/>
      <c r="J348" s="61"/>
      <c r="K348" s="61"/>
      <c r="L348" s="61"/>
    </row>
    <row r="349" spans="1:12">
      <c r="A349" s="11" t="s">
        <v>330</v>
      </c>
      <c r="B349" s="46"/>
      <c r="C349" s="61" t="s">
        <v>73</v>
      </c>
      <c r="D349" s="61"/>
      <c r="E349" s="61"/>
      <c r="F349" s="61"/>
      <c r="G349" s="61"/>
      <c r="H349" s="61"/>
      <c r="I349" s="61"/>
      <c r="J349" s="61"/>
      <c r="K349" s="61"/>
      <c r="L349" s="61"/>
    </row>
    <row r="350" spans="1:12">
      <c r="A350" s="11" t="s">
        <v>8</v>
      </c>
      <c r="B350" s="46"/>
      <c r="C350" s="61" t="s">
        <v>157</v>
      </c>
      <c r="D350" s="61"/>
      <c r="E350" s="61"/>
      <c r="F350" s="61"/>
      <c r="G350" s="61"/>
      <c r="H350" s="61"/>
      <c r="I350" s="61"/>
      <c r="J350" s="61"/>
      <c r="K350" s="61"/>
      <c r="L350" s="61"/>
    </row>
    <row r="351" spans="1:12">
      <c r="A351" s="11"/>
      <c r="B351" s="46"/>
      <c r="C351" s="61" t="s">
        <v>206</v>
      </c>
      <c r="D351" s="61"/>
      <c r="E351" s="61"/>
      <c r="F351" s="61"/>
      <c r="G351" s="61"/>
      <c r="H351" s="61"/>
      <c r="I351" s="61"/>
      <c r="J351" s="61"/>
      <c r="K351" s="61"/>
      <c r="L351" s="61"/>
    </row>
    <row r="352" spans="1:12">
      <c r="A352" s="11" t="s">
        <v>10</v>
      </c>
      <c r="B352" s="46"/>
      <c r="C352" s="61" t="s">
        <v>74</v>
      </c>
      <c r="D352" s="61"/>
      <c r="E352" s="61"/>
      <c r="F352" s="61"/>
      <c r="G352" s="61"/>
      <c r="H352" s="61"/>
      <c r="I352" s="61"/>
      <c r="J352" s="61"/>
      <c r="K352" s="61"/>
      <c r="L352" s="61"/>
    </row>
    <row r="353" spans="1:14">
      <c r="A353" s="11"/>
      <c r="B353" s="46"/>
      <c r="C353" s="42" t="s">
        <v>16</v>
      </c>
      <c r="D353" s="61"/>
      <c r="E353" s="61"/>
      <c r="F353" s="61"/>
      <c r="G353" s="61"/>
      <c r="H353" s="61"/>
      <c r="I353" s="61"/>
      <c r="J353" s="61"/>
      <c r="K353" s="61"/>
      <c r="L353" s="61"/>
    </row>
    <row r="354" spans="1:14">
      <c r="A354" s="11"/>
      <c r="B354" s="46"/>
      <c r="C354" s="61" t="s">
        <v>176</v>
      </c>
      <c r="D354" s="61"/>
      <c r="E354" s="61"/>
      <c r="F354" s="61"/>
      <c r="G354" s="61"/>
      <c r="H354" s="61"/>
      <c r="I354" s="61"/>
      <c r="J354" s="61"/>
      <c r="K354" s="61"/>
      <c r="L354" s="61"/>
    </row>
    <row r="355" spans="1:14">
      <c r="A355" s="11" t="s">
        <v>11</v>
      </c>
      <c r="B355" s="46"/>
      <c r="C355" s="61" t="s">
        <v>9</v>
      </c>
      <c r="D355" s="61"/>
      <c r="E355" s="61"/>
      <c r="F355" s="61"/>
      <c r="G355" s="61"/>
      <c r="H355" s="61"/>
      <c r="I355" s="61"/>
      <c r="J355" s="61"/>
      <c r="K355" s="61"/>
      <c r="L355" s="61"/>
    </row>
    <row r="356" spans="1:14">
      <c r="A356" s="11"/>
      <c r="B356" s="46"/>
      <c r="C356" s="61" t="s">
        <v>83</v>
      </c>
      <c r="D356" s="61"/>
      <c r="E356" s="61"/>
      <c r="F356" s="61"/>
      <c r="G356" s="61"/>
      <c r="H356" s="61"/>
      <c r="I356" s="61"/>
      <c r="J356" s="61"/>
      <c r="K356" s="61"/>
      <c r="L356" s="61"/>
    </row>
    <row r="357" spans="1:14">
      <c r="A357" s="11"/>
      <c r="B357" s="46"/>
      <c r="C357" s="61" t="s">
        <v>84</v>
      </c>
      <c r="D357" s="61"/>
      <c r="E357" s="61"/>
      <c r="F357" s="61"/>
      <c r="G357" s="61"/>
      <c r="H357" s="61"/>
      <c r="I357" s="61"/>
      <c r="J357" s="61"/>
      <c r="K357" s="61"/>
      <c r="L357" s="61"/>
    </row>
    <row r="358" spans="1:14">
      <c r="A358" s="11" t="s">
        <v>151</v>
      </c>
      <c r="B358" s="46"/>
      <c r="C358" s="61" t="s">
        <v>291</v>
      </c>
      <c r="D358" s="61"/>
      <c r="E358" s="61"/>
      <c r="F358" s="61"/>
      <c r="G358" s="61"/>
      <c r="H358" s="61"/>
      <c r="I358" s="61"/>
      <c r="J358" s="61"/>
      <c r="K358" s="61"/>
      <c r="L358" s="61"/>
    </row>
    <row r="359" spans="1:14">
      <c r="A359" s="11"/>
      <c r="B359" s="46"/>
      <c r="C359" s="61" t="s">
        <v>292</v>
      </c>
      <c r="D359" s="61"/>
      <c r="E359" s="61"/>
      <c r="F359" s="61"/>
      <c r="G359" s="61"/>
      <c r="H359" s="61"/>
      <c r="I359" s="61"/>
      <c r="J359" s="61"/>
      <c r="K359" s="61"/>
      <c r="L359" s="61"/>
    </row>
    <row r="360" spans="1:14">
      <c r="A360" s="11"/>
      <c r="B360" s="46"/>
      <c r="C360" s="61" t="s">
        <v>293</v>
      </c>
      <c r="D360" s="61"/>
      <c r="E360" s="61"/>
      <c r="F360" s="61"/>
      <c r="G360" s="61"/>
      <c r="H360" s="61"/>
      <c r="I360" s="61"/>
      <c r="J360" s="61"/>
      <c r="K360" s="61"/>
      <c r="L360" s="61"/>
    </row>
    <row r="361" spans="1:14">
      <c r="A361" s="11"/>
      <c r="B361" s="46"/>
      <c r="C361" s="61" t="s">
        <v>310</v>
      </c>
      <c r="D361" s="61"/>
      <c r="E361" s="61"/>
      <c r="F361" s="61"/>
      <c r="G361" s="61"/>
      <c r="H361" s="61"/>
      <c r="I361" s="61"/>
      <c r="J361" s="61"/>
      <c r="K361" s="61"/>
      <c r="L361" s="61"/>
    </row>
    <row r="362" spans="1:14">
      <c r="A362" s="11"/>
      <c r="B362" s="46"/>
      <c r="C362" s="61" t="s">
        <v>177</v>
      </c>
      <c r="D362" s="61"/>
      <c r="E362" s="61"/>
      <c r="F362" s="61"/>
      <c r="G362" s="61"/>
      <c r="H362" s="61"/>
      <c r="I362" s="61"/>
      <c r="J362" s="61"/>
      <c r="K362" s="61"/>
      <c r="L362" s="61"/>
    </row>
    <row r="363" spans="1:14">
      <c r="A363" s="11"/>
      <c r="B363" s="46"/>
      <c r="C363" s="61" t="s">
        <v>311</v>
      </c>
      <c r="D363" s="61"/>
      <c r="E363" s="61"/>
      <c r="F363" s="61"/>
      <c r="G363" s="61"/>
      <c r="H363" s="61"/>
      <c r="I363" s="61"/>
      <c r="J363" s="61"/>
      <c r="K363" s="61"/>
      <c r="L363" s="61"/>
    </row>
    <row r="364" spans="1:14">
      <c r="A364" s="11" t="s">
        <v>224</v>
      </c>
      <c r="B364" s="46"/>
      <c r="C364" s="61" t="s">
        <v>312</v>
      </c>
      <c r="D364" s="61" t="s">
        <v>313</v>
      </c>
      <c r="E364" s="155">
        <v>0.35</v>
      </c>
      <c r="F364" s="61"/>
      <c r="G364" s="61"/>
      <c r="H364" s="61"/>
      <c r="I364" s="61"/>
      <c r="J364" s="61"/>
      <c r="K364" s="61"/>
      <c r="L364" s="61"/>
    </row>
    <row r="365" spans="1:14">
      <c r="A365" s="11"/>
      <c r="B365" s="46"/>
      <c r="C365" s="61"/>
      <c r="D365" s="61" t="s">
        <v>314</v>
      </c>
      <c r="E365" s="155">
        <v>7.2999999999999995E-2</v>
      </c>
      <c r="F365" s="61" t="s">
        <v>104</v>
      </c>
      <c r="G365" s="61"/>
      <c r="H365" s="61"/>
      <c r="I365" s="61"/>
      <c r="J365" s="61"/>
      <c r="K365" s="61"/>
      <c r="L365" s="61"/>
      <c r="N365" s="15" t="s">
        <v>81</v>
      </c>
    </row>
    <row r="366" spans="1:14">
      <c r="A366" s="11"/>
      <c r="B366" s="46"/>
      <c r="C366" s="61"/>
      <c r="D366" s="61" t="s">
        <v>105</v>
      </c>
      <c r="E366" s="155">
        <v>0</v>
      </c>
      <c r="F366" s="61" t="s">
        <v>106</v>
      </c>
      <c r="G366" s="61"/>
      <c r="H366" s="61"/>
      <c r="I366" s="61"/>
      <c r="J366" s="61"/>
      <c r="K366" s="61"/>
      <c r="L366" s="61"/>
    </row>
    <row r="367" spans="1:14">
      <c r="A367" s="11" t="s">
        <v>152</v>
      </c>
      <c r="B367" s="46"/>
      <c r="C367" s="61" t="s">
        <v>98</v>
      </c>
      <c r="D367" s="61"/>
      <c r="E367" s="61"/>
      <c r="F367" s="61"/>
      <c r="G367" s="61"/>
      <c r="H367" s="61"/>
      <c r="I367" s="61"/>
      <c r="J367" s="156"/>
      <c r="K367" s="156"/>
      <c r="L367" s="61"/>
    </row>
    <row r="368" spans="1:14">
      <c r="A368" s="11" t="s">
        <v>153</v>
      </c>
      <c r="B368" s="46"/>
      <c r="C368" s="61" t="s">
        <v>207</v>
      </c>
      <c r="D368" s="61"/>
      <c r="E368" s="61"/>
      <c r="F368" s="61"/>
      <c r="G368" s="61"/>
      <c r="H368" s="61"/>
      <c r="I368" s="61"/>
      <c r="J368" s="61"/>
      <c r="K368" s="61"/>
      <c r="L368" s="61"/>
    </row>
    <row r="369" spans="1:12">
      <c r="A369" s="11"/>
      <c r="B369" s="46"/>
      <c r="C369" s="61" t="s">
        <v>150</v>
      </c>
      <c r="D369" s="61"/>
      <c r="E369" s="61"/>
      <c r="F369" s="61"/>
      <c r="G369" s="61"/>
      <c r="H369" s="61"/>
      <c r="I369" s="61"/>
      <c r="J369" s="61"/>
      <c r="K369" s="61"/>
      <c r="L369" s="61"/>
    </row>
    <row r="370" spans="1:12">
      <c r="A370" s="11" t="s">
        <v>154</v>
      </c>
      <c r="B370" s="46"/>
      <c r="C370" s="61" t="s">
        <v>331</v>
      </c>
      <c r="D370" s="61"/>
      <c r="E370" s="61"/>
      <c r="F370" s="61"/>
      <c r="G370" s="61"/>
      <c r="H370" s="61"/>
      <c r="I370" s="61"/>
      <c r="J370" s="61"/>
      <c r="K370" s="61"/>
      <c r="L370" s="61"/>
    </row>
    <row r="371" spans="1:12">
      <c r="A371" s="11"/>
      <c r="B371" s="46"/>
      <c r="C371" s="61" t="s">
        <v>263</v>
      </c>
      <c r="D371" s="61"/>
      <c r="E371" s="61"/>
      <c r="F371" s="61"/>
      <c r="G371" s="61"/>
      <c r="H371" s="61"/>
      <c r="I371" s="61"/>
      <c r="J371" s="61"/>
      <c r="K371" s="61"/>
      <c r="L371" s="61"/>
    </row>
    <row r="372" spans="1:12">
      <c r="A372" s="11"/>
      <c r="B372" s="46"/>
      <c r="C372" s="61" t="s">
        <v>7</v>
      </c>
      <c r="D372" s="61"/>
      <c r="E372" s="61"/>
      <c r="F372" s="61"/>
      <c r="G372" s="61"/>
      <c r="H372" s="61"/>
      <c r="I372" s="61"/>
      <c r="J372" s="61"/>
      <c r="K372" s="61"/>
      <c r="L372" s="61"/>
    </row>
    <row r="373" spans="1:12">
      <c r="A373" s="11" t="s">
        <v>156</v>
      </c>
      <c r="B373" s="46"/>
      <c r="C373" s="61" t="s">
        <v>107</v>
      </c>
      <c r="D373" s="61"/>
      <c r="E373" s="61"/>
      <c r="F373" s="61"/>
      <c r="G373" s="61"/>
      <c r="H373" s="61"/>
      <c r="I373" s="61"/>
      <c r="J373" s="61"/>
      <c r="K373" s="61"/>
      <c r="L373" s="61"/>
    </row>
    <row r="374" spans="1:12">
      <c r="A374" s="11" t="s">
        <v>235</v>
      </c>
      <c r="B374" s="46"/>
      <c r="C374" s="61" t="s">
        <v>158</v>
      </c>
      <c r="D374" s="61"/>
      <c r="E374" s="61"/>
      <c r="F374" s="61"/>
      <c r="G374" s="61"/>
      <c r="H374" s="61"/>
      <c r="I374" s="61"/>
      <c r="J374" s="61"/>
      <c r="K374" s="61"/>
      <c r="L374" s="61"/>
    </row>
    <row r="375" spans="1:12">
      <c r="A375" s="11"/>
      <c r="B375" s="46"/>
      <c r="C375" s="61" t="s">
        <v>159</v>
      </c>
      <c r="D375" s="61"/>
      <c r="E375" s="61"/>
      <c r="F375" s="61"/>
      <c r="G375" s="61"/>
      <c r="H375" s="61"/>
      <c r="I375" s="61"/>
      <c r="J375" s="61"/>
      <c r="K375" s="61"/>
      <c r="L375" s="61"/>
    </row>
    <row r="376" spans="1:12">
      <c r="A376" s="11"/>
      <c r="B376" s="46"/>
      <c r="C376" s="61" t="s">
        <v>160</v>
      </c>
      <c r="D376" s="61"/>
      <c r="E376" s="61"/>
      <c r="F376" s="61"/>
      <c r="G376" s="61"/>
      <c r="H376" s="61"/>
      <c r="I376" s="61"/>
      <c r="J376" s="61"/>
      <c r="K376" s="61"/>
      <c r="L376" s="61"/>
    </row>
    <row r="377" spans="1:12">
      <c r="A377" s="11" t="s">
        <v>237</v>
      </c>
      <c r="B377" s="46"/>
      <c r="C377" s="61" t="s">
        <v>155</v>
      </c>
      <c r="D377" s="61"/>
      <c r="E377" s="61"/>
      <c r="F377" s="61"/>
      <c r="G377" s="61"/>
      <c r="H377" s="61"/>
      <c r="I377" s="61"/>
      <c r="J377" s="61"/>
      <c r="K377" s="61"/>
      <c r="L377" s="61"/>
    </row>
    <row r="378" spans="1:12">
      <c r="A378" s="11"/>
      <c r="B378" s="46"/>
      <c r="C378" s="61" t="s">
        <v>76</v>
      </c>
      <c r="D378" s="61"/>
      <c r="E378" s="61"/>
      <c r="F378" s="61"/>
      <c r="G378" s="61"/>
      <c r="H378" s="61"/>
      <c r="I378" s="61"/>
      <c r="J378" s="61"/>
      <c r="K378" s="61"/>
      <c r="L378" s="61"/>
    </row>
    <row r="379" spans="1:12">
      <c r="A379" s="11" t="s">
        <v>108</v>
      </c>
      <c r="B379" s="46"/>
      <c r="C379" s="61" t="s">
        <v>234</v>
      </c>
      <c r="D379" s="61"/>
      <c r="E379" s="61"/>
      <c r="F379" s="61"/>
      <c r="G379" s="61"/>
      <c r="H379" s="61"/>
      <c r="I379" s="61"/>
      <c r="J379" s="61"/>
      <c r="K379" s="61"/>
      <c r="L379" s="61"/>
    </row>
    <row r="380" spans="1:12">
      <c r="A380" s="11" t="s">
        <v>109</v>
      </c>
      <c r="B380" s="46"/>
      <c r="C380" s="61" t="s">
        <v>236</v>
      </c>
      <c r="D380" s="61"/>
      <c r="E380" s="61"/>
      <c r="F380" s="61"/>
      <c r="G380" s="61"/>
      <c r="H380" s="61"/>
      <c r="I380" s="61"/>
      <c r="J380" s="61"/>
      <c r="K380" s="61"/>
      <c r="L380" s="61"/>
    </row>
    <row r="381" spans="1:12">
      <c r="B381" s="46"/>
      <c r="C381" s="61" t="s">
        <v>231</v>
      </c>
      <c r="D381" s="61"/>
      <c r="E381" s="61"/>
      <c r="F381" s="61"/>
      <c r="G381" s="61"/>
      <c r="H381" s="61"/>
      <c r="I381" s="61"/>
      <c r="J381" s="61"/>
      <c r="K381" s="61"/>
      <c r="L381" s="61"/>
    </row>
    <row r="382" spans="1:12">
      <c r="C382" s="48" t="s">
        <v>227</v>
      </c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1:12">
      <c r="A383" s="67" t="s">
        <v>228</v>
      </c>
      <c r="C383" s="48" t="s">
        <v>238</v>
      </c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1:12">
      <c r="C384" s="48" t="s">
        <v>239</v>
      </c>
      <c r="D384" s="157"/>
      <c r="E384" s="48"/>
      <c r="F384" s="48"/>
      <c r="G384" s="48"/>
      <c r="H384" s="48"/>
      <c r="I384" s="48"/>
      <c r="J384" s="48"/>
      <c r="K384" s="48"/>
      <c r="L384" s="48"/>
    </row>
    <row r="385" spans="1:22">
      <c r="C385" s="48" t="s">
        <v>110</v>
      </c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1:22">
      <c r="C386" s="48" t="s">
        <v>111</v>
      </c>
      <c r="D386" s="48"/>
      <c r="E386" s="157"/>
      <c r="F386" s="48"/>
      <c r="G386" s="48"/>
      <c r="H386" s="48"/>
      <c r="I386" s="48"/>
      <c r="J386" s="48"/>
      <c r="K386" s="48"/>
      <c r="L386" s="48"/>
    </row>
    <row r="387" spans="1:22">
      <c r="A387" s="67" t="s">
        <v>75</v>
      </c>
      <c r="C387" s="48" t="s">
        <v>232</v>
      </c>
      <c r="D387" s="47"/>
      <c r="E387" s="47"/>
      <c r="F387" s="47"/>
      <c r="G387" s="47"/>
      <c r="H387" s="47"/>
      <c r="I387" s="47"/>
      <c r="J387" s="48"/>
      <c r="K387" s="48"/>
      <c r="L387" s="48"/>
    </row>
    <row r="388" spans="1:22" s="42" customFormat="1">
      <c r="A388" s="158" t="s">
        <v>180</v>
      </c>
      <c r="C388" s="48" t="s">
        <v>344</v>
      </c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1:22" s="42" customFormat="1">
      <c r="A389" s="158"/>
      <c r="C389" s="48" t="s">
        <v>288</v>
      </c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1:22">
      <c r="A390" s="67" t="s">
        <v>149</v>
      </c>
      <c r="C390" s="48" t="s">
        <v>216</v>
      </c>
      <c r="D390" s="47"/>
      <c r="E390" s="47"/>
      <c r="F390" s="47"/>
      <c r="G390" s="47"/>
      <c r="H390" s="47"/>
      <c r="I390" s="47"/>
      <c r="J390" s="48"/>
      <c r="K390" s="48"/>
      <c r="L390" s="48"/>
    </row>
    <row r="391" spans="1:22">
      <c r="A391" s="67"/>
      <c r="C391" s="48" t="s">
        <v>217</v>
      </c>
      <c r="D391" s="47"/>
      <c r="E391" s="47"/>
      <c r="F391" s="47"/>
      <c r="G391" s="47"/>
      <c r="H391" s="47"/>
      <c r="I391" s="47"/>
      <c r="J391" s="48"/>
      <c r="K391" s="48"/>
      <c r="L391" s="48"/>
    </row>
    <row r="392" spans="1:22">
      <c r="A392" s="67" t="s">
        <v>283</v>
      </c>
      <c r="C392" s="48" t="s">
        <v>559</v>
      </c>
      <c r="D392" s="47"/>
      <c r="E392" s="47"/>
      <c r="F392" s="47"/>
      <c r="G392" s="47"/>
      <c r="H392" s="47"/>
      <c r="I392" s="47"/>
      <c r="J392" s="48"/>
      <c r="K392" s="48"/>
      <c r="L392" s="48"/>
    </row>
    <row r="393" spans="1:22">
      <c r="A393" s="67"/>
      <c r="C393" s="48" t="s">
        <v>218</v>
      </c>
      <c r="D393" s="47"/>
      <c r="E393" s="47"/>
      <c r="F393" s="47"/>
      <c r="G393" s="47"/>
      <c r="H393" s="47"/>
      <c r="I393" s="47"/>
      <c r="J393" s="48"/>
      <c r="K393" s="48"/>
      <c r="L393" s="48"/>
    </row>
    <row r="394" spans="1:22" s="366" customFormat="1">
      <c r="A394" s="158" t="s">
        <v>65</v>
      </c>
      <c r="B394" s="42"/>
      <c r="C394" s="48" t="s">
        <v>607</v>
      </c>
      <c r="D394" s="48"/>
      <c r="E394" s="48"/>
      <c r="F394" s="48"/>
      <c r="G394" s="48"/>
      <c r="H394" s="47"/>
      <c r="I394" s="22"/>
      <c r="J394" s="48"/>
      <c r="K394" s="48"/>
      <c r="L394" s="48"/>
      <c r="M394" s="22"/>
      <c r="N394" s="22"/>
      <c r="O394" s="22"/>
      <c r="P394" s="22"/>
      <c r="Q394" s="22"/>
      <c r="R394" s="22"/>
      <c r="S394" s="22"/>
      <c r="T394" s="22"/>
      <c r="U394" s="22"/>
      <c r="V394" s="22"/>
    </row>
    <row r="395" spans="1:22" s="366" customFormat="1">
      <c r="B395" s="42"/>
      <c r="C395" s="48" t="s">
        <v>608</v>
      </c>
      <c r="D395" s="48"/>
      <c r="E395" s="48"/>
      <c r="F395" s="48"/>
      <c r="G395" s="48"/>
      <c r="H395" s="47"/>
      <c r="I395" s="47"/>
      <c r="J395" s="48"/>
      <c r="K395" s="48"/>
      <c r="L395" s="48"/>
      <c r="M395" s="22"/>
      <c r="N395" s="22"/>
      <c r="O395" s="22"/>
      <c r="P395" s="22"/>
      <c r="Q395" s="22"/>
      <c r="R395" s="22"/>
      <c r="S395" s="22"/>
      <c r="T395" s="22"/>
      <c r="U395" s="22"/>
      <c r="V395" s="22"/>
    </row>
    <row r="396" spans="1:22" s="366" customFormat="1">
      <c r="A396" s="158"/>
      <c r="B396" s="42"/>
      <c r="C396" s="48" t="s">
        <v>532</v>
      </c>
      <c r="D396" s="48"/>
      <c r="E396" s="48"/>
      <c r="F396" s="48"/>
      <c r="G396" s="48"/>
      <c r="H396" s="47"/>
      <c r="I396" s="47"/>
      <c r="J396" s="48"/>
      <c r="K396" s="48"/>
      <c r="L396" s="48"/>
      <c r="M396" s="22"/>
      <c r="N396" s="22"/>
      <c r="O396" s="22"/>
      <c r="P396" s="22"/>
      <c r="Q396" s="22"/>
      <c r="R396" s="22"/>
      <c r="S396" s="22"/>
      <c r="T396" s="22"/>
      <c r="U396" s="22"/>
      <c r="V396" s="22"/>
    </row>
    <row r="397" spans="1:22" s="366" customFormat="1">
      <c r="A397" s="67" t="s">
        <v>260</v>
      </c>
      <c r="B397" s="22"/>
      <c r="C397" s="48" t="s">
        <v>531</v>
      </c>
      <c r="D397" s="48"/>
      <c r="E397" s="48"/>
      <c r="F397" s="48"/>
      <c r="G397" s="48"/>
      <c r="H397" s="48"/>
      <c r="I397" s="47"/>
      <c r="J397" s="48"/>
      <c r="K397" s="48"/>
      <c r="L397" s="48"/>
      <c r="M397" s="22"/>
      <c r="N397" s="22"/>
      <c r="O397" s="22"/>
      <c r="P397" s="22"/>
      <c r="Q397" s="22"/>
      <c r="R397" s="22"/>
      <c r="S397" s="22"/>
      <c r="T397" s="22"/>
      <c r="U397" s="22"/>
      <c r="V397" s="22"/>
    </row>
    <row r="398" spans="1:22">
      <c r="A398" s="67" t="s">
        <v>345</v>
      </c>
      <c r="C398" s="393" t="s">
        <v>346</v>
      </c>
      <c r="D398" s="393"/>
      <c r="E398" s="393"/>
      <c r="F398" s="393"/>
      <c r="G398" s="393"/>
      <c r="H398" s="393"/>
      <c r="I398" s="393"/>
      <c r="J398" s="393"/>
      <c r="K398" s="393"/>
      <c r="L398" s="393"/>
    </row>
    <row r="399" spans="1:22">
      <c r="A399" s="67"/>
      <c r="C399" s="393" t="s">
        <v>347</v>
      </c>
      <c r="D399" s="393"/>
      <c r="E399" s="393"/>
      <c r="F399" s="393"/>
      <c r="G399" s="393"/>
      <c r="H399" s="393"/>
      <c r="I399" s="393"/>
      <c r="J399" s="393"/>
      <c r="K399" s="393"/>
      <c r="L399" s="393"/>
    </row>
    <row r="400" spans="1:22">
      <c r="A400" s="67" t="s">
        <v>348</v>
      </c>
      <c r="C400" s="393" t="s">
        <v>349</v>
      </c>
      <c r="D400" s="393"/>
      <c r="E400" s="393"/>
      <c r="F400" s="393"/>
      <c r="G400" s="393"/>
      <c r="H400" s="393"/>
      <c r="I400" s="393"/>
      <c r="J400" s="393"/>
      <c r="K400" s="393"/>
      <c r="L400" s="393"/>
    </row>
    <row r="401" spans="1:12">
      <c r="A401" s="67"/>
      <c r="C401" s="393" t="s">
        <v>350</v>
      </c>
      <c r="D401" s="393"/>
      <c r="E401" s="393"/>
      <c r="F401" s="393"/>
      <c r="G401" s="393"/>
      <c r="H401" s="393"/>
      <c r="I401" s="393"/>
      <c r="J401" s="393"/>
      <c r="K401" s="393"/>
      <c r="L401" s="393"/>
    </row>
    <row r="402" spans="1:12">
      <c r="A402" s="67" t="s">
        <v>351</v>
      </c>
      <c r="C402" s="393" t="s">
        <v>353</v>
      </c>
      <c r="D402" s="393"/>
      <c r="E402" s="393"/>
      <c r="F402" s="393"/>
      <c r="G402" s="393"/>
      <c r="H402" s="393"/>
      <c r="I402" s="393"/>
      <c r="J402" s="393"/>
      <c r="K402" s="393"/>
      <c r="L402" s="393"/>
    </row>
    <row r="403" spans="1:12">
      <c r="A403" s="67" t="s">
        <v>352</v>
      </c>
      <c r="C403" s="393" t="s">
        <v>354</v>
      </c>
      <c r="D403" s="393"/>
      <c r="E403" s="393"/>
      <c r="F403" s="393"/>
      <c r="G403" s="393"/>
      <c r="H403" s="393"/>
      <c r="I403" s="393"/>
      <c r="J403" s="393"/>
      <c r="K403" s="393"/>
      <c r="L403" s="393"/>
    </row>
    <row r="404" spans="1:12">
      <c r="A404" s="367" t="s">
        <v>540</v>
      </c>
      <c r="B404" s="364"/>
      <c r="C404" s="183" t="s">
        <v>535</v>
      </c>
      <c r="D404" s="183"/>
      <c r="E404" s="183"/>
      <c r="F404" s="183"/>
      <c r="G404" s="183"/>
      <c r="H404" s="183"/>
      <c r="I404" s="368"/>
      <c r="J404" s="183"/>
      <c r="K404" s="38"/>
      <c r="L404" s="172"/>
    </row>
    <row r="405" spans="1:12">
      <c r="A405" s="367" t="s">
        <v>541</v>
      </c>
      <c r="B405" s="364"/>
      <c r="C405" s="183" t="s">
        <v>536</v>
      </c>
      <c r="D405" s="360"/>
      <c r="E405" s="360"/>
      <c r="F405" s="360"/>
      <c r="G405" s="183"/>
      <c r="H405" s="183"/>
      <c r="I405" s="368"/>
      <c r="J405" s="183"/>
      <c r="K405" s="38"/>
      <c r="L405" s="84"/>
    </row>
    <row r="406" spans="1:12">
      <c r="A406" s="367"/>
      <c r="B406" s="364"/>
      <c r="C406" s="369" t="s">
        <v>560</v>
      </c>
      <c r="D406" s="387"/>
      <c r="E406" s="370">
        <v>0</v>
      </c>
      <c r="F406" s="360"/>
      <c r="G406" s="183"/>
      <c r="H406" s="183"/>
      <c r="I406" s="368"/>
      <c r="J406" s="183"/>
      <c r="K406" s="47"/>
      <c r="L406" s="48"/>
    </row>
    <row r="407" spans="1:12">
      <c r="A407" s="367"/>
      <c r="B407" s="364"/>
      <c r="C407" s="369" t="s">
        <v>561</v>
      </c>
      <c r="D407" s="387"/>
      <c r="E407" s="371">
        <v>0</v>
      </c>
      <c r="F407" s="360"/>
      <c r="G407" s="183"/>
      <c r="H407" s="183"/>
      <c r="I407" s="368"/>
      <c r="J407" s="183"/>
      <c r="K407" s="47"/>
      <c r="L407" s="48"/>
    </row>
    <row r="408" spans="1:12">
      <c r="A408" s="367"/>
      <c r="B408" s="364"/>
      <c r="C408" s="372" t="s">
        <v>537</v>
      </c>
      <c r="D408" s="387"/>
      <c r="E408" s="370">
        <f>+E406-E407</f>
        <v>0</v>
      </c>
      <c r="F408" s="360"/>
      <c r="G408" s="183"/>
      <c r="H408" s="183"/>
      <c r="I408" s="368"/>
      <c r="J408" s="183"/>
      <c r="K408" s="47"/>
      <c r="L408" s="48"/>
    </row>
    <row r="409" spans="1:12">
      <c r="A409" s="367"/>
      <c r="B409" s="364"/>
      <c r="C409" s="369" t="s">
        <v>538</v>
      </c>
      <c r="D409" s="387"/>
      <c r="E409" s="373">
        <v>0</v>
      </c>
      <c r="F409" s="360"/>
      <c r="G409" s="183"/>
      <c r="H409" s="183"/>
      <c r="I409" s="368"/>
      <c r="J409" s="183"/>
      <c r="K409" s="47"/>
      <c r="L409" s="48"/>
    </row>
    <row r="410" spans="1:12">
      <c r="A410" s="367"/>
      <c r="B410" s="364"/>
      <c r="C410" s="369" t="s">
        <v>539</v>
      </c>
      <c r="D410" s="183"/>
      <c r="E410" s="370">
        <f>+E407*E408</f>
        <v>0</v>
      </c>
      <c r="F410" s="360"/>
      <c r="G410" s="183"/>
      <c r="H410" s="183"/>
      <c r="I410" s="368"/>
      <c r="J410" s="183"/>
      <c r="K410" s="47"/>
      <c r="L410" s="48"/>
    </row>
    <row r="411" spans="1:12">
      <c r="A411" s="367"/>
      <c r="B411" s="364"/>
      <c r="C411" s="183" t="s">
        <v>605</v>
      </c>
      <c r="D411" s="183"/>
      <c r="E411" s="370"/>
      <c r="F411" s="360"/>
      <c r="G411" s="183"/>
      <c r="H411" s="183"/>
      <c r="I411" s="368"/>
      <c r="J411" s="183"/>
      <c r="K411" s="47"/>
      <c r="L411" s="48"/>
    </row>
    <row r="412" spans="1:12">
      <c r="A412" s="339"/>
      <c r="B412" s="181"/>
      <c r="C412" s="183"/>
      <c r="F412" s="182"/>
      <c r="G412" s="188"/>
      <c r="H412" s="188"/>
      <c r="I412" s="340"/>
      <c r="J412" s="338"/>
    </row>
    <row r="413" spans="1:12">
      <c r="A413" s="339"/>
      <c r="B413" s="181"/>
      <c r="F413" s="188"/>
      <c r="G413" s="188"/>
      <c r="H413" s="188"/>
      <c r="I413" s="340"/>
      <c r="J413" s="338"/>
    </row>
  </sheetData>
  <mergeCells count="8">
    <mergeCell ref="C227:D227"/>
    <mergeCell ref="N263:S263"/>
    <mergeCell ref="C401:L401"/>
    <mergeCell ref="C402:L402"/>
    <mergeCell ref="C403:L403"/>
    <mergeCell ref="C398:L398"/>
    <mergeCell ref="C399:L399"/>
    <mergeCell ref="C400:L400"/>
  </mergeCells>
  <pageMargins left="0.56999999999999995" right="0.3" top="0.77" bottom="0.75" header="0.5" footer="0.5"/>
  <pageSetup scale="51" fitToHeight="6" orientation="portrait" r:id="rId1"/>
  <headerFooter alignWithMargins="0">
    <oddFooter>&amp;R&amp;F</oddFooter>
  </headerFooter>
  <rowBreaks count="3" manualBreakCount="3">
    <brk id="81" max="11" man="1"/>
    <brk id="161" max="11" man="1"/>
    <brk id="24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6"/>
  <sheetViews>
    <sheetView tabSelected="1" zoomScale="80" zoomScaleNormal="80" workbookViewId="0">
      <selection activeCell="C4" sqref="C4"/>
    </sheetView>
  </sheetViews>
  <sheetFormatPr defaultRowHeight="15"/>
  <cols>
    <col min="1" max="1" width="6" style="193" customWidth="1"/>
    <col min="2" max="2" width="1.44140625" style="193" customWidth="1"/>
    <col min="3" max="3" width="39.109375" style="193" customWidth="1"/>
    <col min="4" max="4" width="12" style="193" customWidth="1"/>
    <col min="5" max="5" width="14.44140625" style="193" customWidth="1"/>
    <col min="6" max="6" width="11.88671875" style="193" customWidth="1"/>
    <col min="7" max="7" width="14.109375" style="193" customWidth="1"/>
    <col min="8" max="8" width="13.88671875" style="193" customWidth="1"/>
    <col min="9" max="11" width="12.77734375" style="193" customWidth="1"/>
    <col min="12" max="12" width="13.5546875" style="193" customWidth="1"/>
    <col min="13" max="14" width="12.77734375" style="193" customWidth="1"/>
    <col min="15" max="15" width="15.21875" style="193" customWidth="1"/>
    <col min="16" max="16" width="1.88671875" style="193" customWidth="1"/>
    <col min="17" max="17" width="13" style="193" customWidth="1"/>
    <col min="18" max="16384" width="8.88671875" style="193"/>
  </cols>
  <sheetData>
    <row r="1" spans="1:66">
      <c r="O1" s="194"/>
    </row>
    <row r="2" spans="1:66" ht="23.25">
      <c r="O2" s="353" t="s">
        <v>610</v>
      </c>
    </row>
    <row r="4" spans="1:66">
      <c r="O4" s="194" t="s">
        <v>497</v>
      </c>
    </row>
    <row r="5" spans="1:66">
      <c r="C5" s="195" t="s">
        <v>390</v>
      </c>
      <c r="D5" s="195"/>
      <c r="E5" s="195"/>
      <c r="F5" s="195"/>
      <c r="G5" s="196" t="s">
        <v>223</v>
      </c>
      <c r="H5" s="195"/>
      <c r="I5" s="195"/>
      <c r="J5" s="195"/>
      <c r="K5" s="195"/>
      <c r="L5" s="197"/>
      <c r="N5" s="198"/>
      <c r="O5" s="199" t="s">
        <v>391</v>
      </c>
      <c r="P5" s="200"/>
      <c r="Q5" s="201"/>
      <c r="R5" s="201"/>
      <c r="S5" s="200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</row>
    <row r="6" spans="1:66">
      <c r="C6" s="195"/>
      <c r="D6" s="195"/>
      <c r="E6" s="203" t="s">
        <v>224</v>
      </c>
      <c r="F6" s="203"/>
      <c r="G6" s="203" t="s">
        <v>392</v>
      </c>
      <c r="H6" s="203"/>
      <c r="I6" s="203"/>
      <c r="J6" s="203"/>
      <c r="K6" s="203"/>
      <c r="L6" s="197"/>
      <c r="N6" s="198"/>
      <c r="O6" s="197"/>
      <c r="P6" s="200"/>
      <c r="Q6" s="204"/>
      <c r="R6" s="201"/>
      <c r="S6" s="200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</row>
    <row r="7" spans="1:66">
      <c r="C7" s="198"/>
      <c r="D7" s="198"/>
      <c r="E7" s="198"/>
      <c r="F7" s="198"/>
      <c r="G7" s="198"/>
      <c r="H7" s="198"/>
      <c r="I7" s="198"/>
      <c r="J7" s="198"/>
      <c r="K7" s="198"/>
      <c r="L7" s="198"/>
      <c r="N7" s="198"/>
      <c r="O7" s="198" t="s">
        <v>393</v>
      </c>
      <c r="P7" s="200"/>
      <c r="Q7" s="201"/>
      <c r="R7" s="201"/>
      <c r="S7" s="200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</row>
    <row r="8" spans="1:66" ht="15.75">
      <c r="A8" s="205"/>
      <c r="C8" s="198"/>
      <c r="D8" s="198"/>
      <c r="E8" s="198"/>
      <c r="F8" s="198"/>
      <c r="G8" s="381" t="s">
        <v>520</v>
      </c>
      <c r="H8" s="198"/>
      <c r="I8" s="198"/>
      <c r="J8" s="198"/>
      <c r="K8" s="198"/>
      <c r="L8" s="198"/>
      <c r="M8" s="198"/>
      <c r="N8" s="198"/>
      <c r="O8" s="198"/>
      <c r="P8" s="200"/>
      <c r="Q8" s="201"/>
      <c r="R8" s="201"/>
      <c r="S8" s="200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</row>
    <row r="9" spans="1:66">
      <c r="A9" s="205"/>
      <c r="C9" s="198"/>
      <c r="D9" s="198"/>
      <c r="E9" s="198"/>
      <c r="F9" s="198"/>
      <c r="G9" s="207"/>
      <c r="H9" s="198"/>
      <c r="I9" s="198"/>
      <c r="J9" s="198"/>
      <c r="K9" s="198"/>
      <c r="L9" s="198"/>
      <c r="M9" s="198"/>
      <c r="N9" s="198"/>
      <c r="O9" s="198"/>
      <c r="P9" s="200"/>
      <c r="Q9" s="201"/>
      <c r="R9" s="201"/>
      <c r="S9" s="200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</row>
    <row r="10" spans="1:66">
      <c r="A10" s="205"/>
      <c r="C10" s="198" t="s">
        <v>394</v>
      </c>
      <c r="D10" s="198"/>
      <c r="E10" s="198"/>
      <c r="F10" s="198"/>
      <c r="G10" s="207"/>
      <c r="H10" s="198"/>
      <c r="I10" s="198"/>
      <c r="J10" s="198"/>
      <c r="K10" s="198"/>
      <c r="L10" s="198"/>
      <c r="M10" s="198"/>
      <c r="N10" s="198"/>
      <c r="O10" s="198"/>
      <c r="P10" s="200"/>
      <c r="Q10" s="201"/>
      <c r="R10" s="201"/>
      <c r="S10" s="200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</row>
    <row r="11" spans="1:66">
      <c r="A11" s="205"/>
      <c r="C11" s="198"/>
      <c r="D11" s="198"/>
      <c r="E11" s="198"/>
      <c r="F11" s="198"/>
      <c r="G11" s="207"/>
      <c r="M11" s="198"/>
      <c r="N11" s="198"/>
      <c r="O11" s="198"/>
      <c r="P11" s="200"/>
      <c r="Q11" s="200"/>
      <c r="R11" s="200"/>
      <c r="S11" s="200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</row>
    <row r="12" spans="1:66">
      <c r="A12" s="205"/>
      <c r="C12" s="198"/>
      <c r="D12" s="198"/>
      <c r="E12" s="198"/>
      <c r="F12" s="198"/>
      <c r="G12" s="198"/>
      <c r="M12" s="208"/>
      <c r="N12" s="198"/>
      <c r="O12" s="198"/>
      <c r="P12" s="200"/>
      <c r="Q12" s="200"/>
      <c r="R12" s="200"/>
      <c r="S12" s="200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</row>
    <row r="13" spans="1:66">
      <c r="C13" s="209" t="s">
        <v>201</v>
      </c>
      <c r="D13" s="209"/>
      <c r="E13" s="209" t="s">
        <v>202</v>
      </c>
      <c r="F13" s="209"/>
      <c r="G13" s="209" t="s">
        <v>2</v>
      </c>
      <c r="I13" s="210" t="s">
        <v>3</v>
      </c>
      <c r="J13" s="210"/>
      <c r="N13" s="203"/>
      <c r="O13" s="210"/>
      <c r="P13" s="211"/>
      <c r="Q13" s="210"/>
      <c r="R13" s="211"/>
      <c r="S13" s="21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</row>
    <row r="14" spans="1:66" ht="15.75">
      <c r="C14" s="213"/>
      <c r="D14" s="213"/>
      <c r="E14" s="214" t="s">
        <v>89</v>
      </c>
      <c r="F14" s="214"/>
      <c r="G14" s="203"/>
      <c r="N14" s="203"/>
      <c r="P14" s="211"/>
      <c r="Q14" s="215"/>
      <c r="R14" s="215"/>
      <c r="S14" s="21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</row>
    <row r="15" spans="1:66" ht="15.75">
      <c r="A15" s="205" t="s">
        <v>225</v>
      </c>
      <c r="C15" s="213"/>
      <c r="D15" s="213"/>
      <c r="E15" s="216" t="s">
        <v>6</v>
      </c>
      <c r="F15" s="216"/>
      <c r="G15" s="217" t="s">
        <v>5</v>
      </c>
      <c r="I15" s="217" t="s">
        <v>326</v>
      </c>
      <c r="J15" s="217"/>
      <c r="N15" s="203"/>
      <c r="P15" s="200"/>
      <c r="Q15" s="218"/>
      <c r="R15" s="215"/>
      <c r="S15" s="21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</row>
    <row r="16" spans="1:66" ht="15.75">
      <c r="A16" s="205" t="s">
        <v>125</v>
      </c>
      <c r="C16" s="219"/>
      <c r="D16" s="219"/>
      <c r="E16" s="203"/>
      <c r="F16" s="203"/>
      <c r="G16" s="203"/>
      <c r="I16" s="203"/>
      <c r="J16" s="203"/>
      <c r="N16" s="203"/>
      <c r="O16" s="203"/>
      <c r="P16" s="200"/>
      <c r="Q16" s="211"/>
      <c r="R16" s="211"/>
      <c r="S16" s="21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</row>
    <row r="17" spans="1:66" ht="15.75">
      <c r="A17" s="220"/>
      <c r="C17" s="213"/>
      <c r="D17" s="213"/>
      <c r="E17" s="203"/>
      <c r="F17" s="203"/>
      <c r="G17" s="203"/>
      <c r="I17" s="203"/>
      <c r="J17" s="203"/>
      <c r="N17" s="203"/>
      <c r="O17" s="203"/>
      <c r="P17" s="200"/>
      <c r="Q17" s="211"/>
      <c r="R17" s="211"/>
      <c r="S17" s="21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</row>
    <row r="18" spans="1:66">
      <c r="A18" s="221">
        <v>1</v>
      </c>
      <c r="C18" s="213" t="s">
        <v>396</v>
      </c>
      <c r="D18" s="213"/>
      <c r="E18" s="222" t="s">
        <v>600</v>
      </c>
      <c r="F18" s="222"/>
      <c r="G18" s="305">
        <f>'ATXI Att O - Ex 2'!J97+'ATXI Att O - Ex 2'!J120</f>
        <v>61913000</v>
      </c>
      <c r="N18" s="203"/>
      <c r="O18" s="203"/>
      <c r="P18" s="200"/>
      <c r="Q18" s="211"/>
      <c r="R18" s="211"/>
      <c r="S18" s="21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</row>
    <row r="19" spans="1:66">
      <c r="A19" s="221">
        <v>2</v>
      </c>
      <c r="C19" s="213" t="s">
        <v>398</v>
      </c>
      <c r="D19" s="213"/>
      <c r="E19" s="222" t="s">
        <v>601</v>
      </c>
      <c r="F19" s="222"/>
      <c r="G19" s="306">
        <f>'ATXI Att O - Ex 2'!J113+'ATXI Att O - Ex 2'!J120</f>
        <v>60260000</v>
      </c>
      <c r="N19" s="203"/>
      <c r="O19" s="203"/>
      <c r="P19" s="200"/>
      <c r="Q19" s="211"/>
      <c r="R19" s="211"/>
      <c r="S19" s="21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</row>
    <row r="20" spans="1:66">
      <c r="A20" s="221"/>
      <c r="E20" s="222"/>
      <c r="F20" s="222"/>
      <c r="N20" s="203"/>
      <c r="O20" s="203"/>
      <c r="P20" s="200"/>
      <c r="Q20" s="211"/>
      <c r="R20" s="211"/>
      <c r="S20" s="21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</row>
    <row r="21" spans="1:66">
      <c r="A21" s="221"/>
      <c r="C21" s="213" t="s">
        <v>498</v>
      </c>
      <c r="D21" s="213"/>
      <c r="E21" s="222"/>
      <c r="F21" s="222"/>
      <c r="G21" s="203"/>
      <c r="I21" s="203"/>
      <c r="J21" s="203"/>
      <c r="N21" s="203"/>
      <c r="O21" s="203"/>
      <c r="P21" s="211"/>
      <c r="Q21" s="211"/>
      <c r="R21" s="211"/>
      <c r="S21" s="21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</row>
    <row r="22" spans="1:66">
      <c r="A22" s="221">
        <v>3</v>
      </c>
      <c r="C22" s="213" t="s">
        <v>400</v>
      </c>
      <c r="D22" s="213"/>
      <c r="E22" s="222" t="s">
        <v>401</v>
      </c>
      <c r="F22" s="222"/>
      <c r="G22" s="305">
        <f>'ATXI Att O - Ex 2'!J185</f>
        <v>544876</v>
      </c>
      <c r="N22" s="203"/>
      <c r="O22" s="203"/>
      <c r="P22" s="211"/>
      <c r="Q22" s="211"/>
      <c r="R22" s="211"/>
      <c r="S22" s="21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</row>
    <row r="23" spans="1:66" ht="15.75">
      <c r="A23" s="221">
        <v>4</v>
      </c>
      <c r="C23" s="213" t="s">
        <v>499</v>
      </c>
      <c r="D23" s="213"/>
      <c r="E23" s="222" t="s">
        <v>500</v>
      </c>
      <c r="F23" s="222"/>
      <c r="G23" s="231">
        <f>IF(G22=0,0,G22/G18)</f>
        <v>8.8006719105842065E-3</v>
      </c>
      <c r="I23" s="232">
        <f>G23</f>
        <v>8.8006719105842065E-3</v>
      </c>
      <c r="J23" s="232"/>
      <c r="N23" s="203"/>
      <c r="O23" s="229"/>
      <c r="P23" s="233"/>
      <c r="Q23" s="234"/>
      <c r="R23" s="211"/>
      <c r="S23" s="21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</row>
    <row r="24" spans="1:66" ht="15.75">
      <c r="A24" s="221"/>
      <c r="C24" s="213"/>
      <c r="D24" s="213"/>
      <c r="E24" s="222"/>
      <c r="F24" s="222"/>
      <c r="G24" s="231"/>
      <c r="I24" s="232"/>
      <c r="J24" s="232"/>
      <c r="N24" s="203"/>
      <c r="O24" s="229"/>
      <c r="P24" s="233"/>
      <c r="Q24" s="234"/>
      <c r="R24" s="211"/>
      <c r="S24" s="21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</row>
    <row r="25" spans="1:66" ht="15.75">
      <c r="A25" s="235"/>
      <c r="B25" s="202"/>
      <c r="C25" s="213" t="s">
        <v>421</v>
      </c>
      <c r="D25" s="213"/>
      <c r="E25" s="236"/>
      <c r="F25" s="236"/>
      <c r="G25" s="203"/>
      <c r="H25" s="202"/>
      <c r="I25" s="203"/>
      <c r="J25" s="203"/>
      <c r="K25" s="202"/>
      <c r="L25" s="202"/>
      <c r="N25" s="203"/>
      <c r="O25" s="229"/>
      <c r="P25" s="233"/>
      <c r="Q25" s="234"/>
      <c r="R25" s="211"/>
      <c r="S25" s="21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</row>
    <row r="26" spans="1:66" ht="15.75">
      <c r="A26" s="235" t="s">
        <v>422</v>
      </c>
      <c r="B26" s="202"/>
      <c r="C26" s="213" t="s">
        <v>501</v>
      </c>
      <c r="D26" s="213"/>
      <c r="E26" s="222" t="s">
        <v>423</v>
      </c>
      <c r="F26" s="222"/>
      <c r="G26" s="305">
        <f>'ATXI Att O - Ex 2'!J190+'ATXI Att O - Ex 2'!J191</f>
        <v>0</v>
      </c>
      <c r="H26" s="202"/>
      <c r="I26" s="202"/>
      <c r="J26" s="202"/>
      <c r="K26" s="202"/>
      <c r="L26" s="202"/>
      <c r="N26" s="203"/>
      <c r="O26" s="229"/>
      <c r="P26" s="233"/>
      <c r="Q26" s="234"/>
      <c r="R26" s="211"/>
      <c r="S26" s="21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</row>
    <row r="27" spans="1:66" ht="15.75">
      <c r="A27" s="235" t="s">
        <v>424</v>
      </c>
      <c r="B27" s="202"/>
      <c r="C27" s="213" t="s">
        <v>502</v>
      </c>
      <c r="D27" s="213"/>
      <c r="E27" s="222" t="s">
        <v>425</v>
      </c>
      <c r="F27" s="222"/>
      <c r="G27" s="231">
        <f>IF(G26=0,0,G26/G18)</f>
        <v>0</v>
      </c>
      <c r="H27" s="202"/>
      <c r="I27" s="232">
        <f>G27</f>
        <v>0</v>
      </c>
      <c r="J27" s="232"/>
      <c r="K27" s="202"/>
      <c r="L27" s="202"/>
      <c r="N27" s="203"/>
      <c r="O27" s="229"/>
      <c r="P27" s="233"/>
      <c r="Q27" s="234"/>
      <c r="R27" s="211"/>
      <c r="S27" s="21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</row>
    <row r="28" spans="1:66" ht="15.75">
      <c r="A28" s="221"/>
      <c r="C28" s="213"/>
      <c r="D28" s="213"/>
      <c r="E28" s="222"/>
      <c r="F28" s="222"/>
      <c r="G28" s="231"/>
      <c r="I28" s="232"/>
      <c r="J28" s="232"/>
      <c r="N28" s="203"/>
      <c r="O28" s="229"/>
      <c r="P28" s="233"/>
      <c r="Q28" s="234"/>
      <c r="R28" s="211"/>
      <c r="S28" s="21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</row>
    <row r="29" spans="1:66">
      <c r="A29" s="237"/>
      <c r="C29" s="213" t="s">
        <v>426</v>
      </c>
      <c r="D29" s="213"/>
      <c r="E29" s="236"/>
      <c r="F29" s="236"/>
      <c r="G29" s="203"/>
      <c r="I29" s="203"/>
      <c r="J29" s="203"/>
      <c r="N29" s="203"/>
      <c r="O29" s="203"/>
      <c r="P29" s="211"/>
      <c r="Q29" s="203"/>
      <c r="R29" s="211"/>
      <c r="S29" s="21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</row>
    <row r="30" spans="1:66" ht="15.75">
      <c r="A30" s="237" t="s">
        <v>427</v>
      </c>
      <c r="C30" s="213" t="s">
        <v>428</v>
      </c>
      <c r="D30" s="213"/>
      <c r="E30" s="222" t="s">
        <v>429</v>
      </c>
      <c r="F30" s="222"/>
      <c r="G30" s="305">
        <f>'ATXI Att O - Ex 2'!J203</f>
        <v>0</v>
      </c>
      <c r="N30" s="203"/>
      <c r="O30" s="238"/>
      <c r="P30" s="211"/>
      <c r="Q30" s="239"/>
      <c r="R30" s="215"/>
      <c r="S30" s="21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</row>
    <row r="31" spans="1:66" ht="15.75">
      <c r="A31" s="237" t="s">
        <v>430</v>
      </c>
      <c r="C31" s="213" t="s">
        <v>431</v>
      </c>
      <c r="D31" s="213"/>
      <c r="E31" s="222" t="s">
        <v>432</v>
      </c>
      <c r="F31" s="222"/>
      <c r="G31" s="231">
        <f>IF(G30=0,0,G30/G18)</f>
        <v>0</v>
      </c>
      <c r="I31" s="232">
        <f>G31</f>
        <v>0</v>
      </c>
      <c r="J31" s="232"/>
      <c r="N31" s="203"/>
      <c r="O31" s="229"/>
      <c r="P31" s="211"/>
      <c r="Q31" s="234"/>
      <c r="R31" s="215"/>
      <c r="S31" s="21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</row>
    <row r="32" spans="1:66">
      <c r="A32" s="237"/>
      <c r="C32" s="213"/>
      <c r="D32" s="213"/>
      <c r="E32" s="222"/>
      <c r="F32" s="222"/>
      <c r="G32" s="203"/>
      <c r="I32" s="203"/>
      <c r="J32" s="203"/>
      <c r="N32" s="203"/>
      <c r="R32" s="211"/>
      <c r="S32" s="21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</row>
    <row r="33" spans="1:66" ht="15.75">
      <c r="A33" s="240" t="s">
        <v>433</v>
      </c>
      <c r="B33" s="241"/>
      <c r="C33" s="219" t="s">
        <v>503</v>
      </c>
      <c r="D33" s="219"/>
      <c r="E33" s="214" t="s">
        <v>504</v>
      </c>
      <c r="F33" s="214"/>
      <c r="G33" s="249"/>
      <c r="I33" s="242">
        <f>I23+I27+I31</f>
        <v>8.8006719105842065E-3</v>
      </c>
      <c r="J33" s="242"/>
      <c r="N33" s="203"/>
      <c r="R33" s="211"/>
      <c r="S33" s="21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</row>
    <row r="34" spans="1:66">
      <c r="A34" s="237"/>
      <c r="C34" s="213"/>
      <c r="D34" s="213"/>
      <c r="E34" s="222"/>
      <c r="F34" s="222"/>
      <c r="G34" s="203"/>
      <c r="I34" s="203"/>
      <c r="J34" s="203"/>
      <c r="N34" s="203"/>
      <c r="O34" s="203"/>
      <c r="P34" s="211"/>
      <c r="Q34" s="243"/>
      <c r="R34" s="211"/>
      <c r="S34" s="21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</row>
    <row r="35" spans="1:66">
      <c r="A35" s="235"/>
      <c r="B35" s="244"/>
      <c r="C35" s="203" t="s">
        <v>434</v>
      </c>
      <c r="D35" s="203"/>
      <c r="E35" s="222"/>
      <c r="F35" s="222"/>
      <c r="G35" s="203"/>
      <c r="I35" s="203"/>
      <c r="J35" s="203"/>
      <c r="N35" s="245"/>
      <c r="O35" s="244"/>
      <c r="R35" s="215"/>
      <c r="S35" s="211" t="s">
        <v>224</v>
      </c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</row>
    <row r="36" spans="1:66">
      <c r="A36" s="237" t="s">
        <v>435</v>
      </c>
      <c r="B36" s="244"/>
      <c r="C36" s="203" t="s">
        <v>99</v>
      </c>
      <c r="D36" s="203"/>
      <c r="E36" s="222" t="s">
        <v>436</v>
      </c>
      <c r="F36" s="222"/>
      <c r="G36" s="305">
        <f>'ATXI Att O - Ex 2'!J216</f>
        <v>2391316.2750484403</v>
      </c>
      <c r="I36" s="203"/>
      <c r="J36" s="203"/>
      <c r="N36" s="245"/>
      <c r="O36" s="244"/>
      <c r="R36" s="215"/>
      <c r="S36" s="211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</row>
    <row r="37" spans="1:66">
      <c r="A37" s="237" t="s">
        <v>437</v>
      </c>
      <c r="B37" s="244"/>
      <c r="C37" s="203" t="s">
        <v>438</v>
      </c>
      <c r="D37" s="203"/>
      <c r="E37" s="222" t="s">
        <v>439</v>
      </c>
      <c r="F37" s="222"/>
      <c r="G37" s="231">
        <f>IF(G36=0,0,G36/G19)</f>
        <v>3.9683310239768343E-2</v>
      </c>
      <c r="I37" s="232">
        <f>G37</f>
        <v>3.9683310239768343E-2</v>
      </c>
      <c r="J37" s="232"/>
      <c r="N37" s="245"/>
      <c r="O37" s="244"/>
      <c r="P37" s="211"/>
      <c r="Q37" s="211"/>
      <c r="R37" s="215"/>
      <c r="S37" s="211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</row>
    <row r="38" spans="1:66">
      <c r="A38" s="237"/>
      <c r="C38" s="203"/>
      <c r="D38" s="203"/>
      <c r="E38" s="222"/>
      <c r="F38" s="222"/>
      <c r="G38" s="203"/>
      <c r="I38" s="203"/>
      <c r="J38" s="203"/>
      <c r="N38" s="203"/>
      <c r="P38" s="200"/>
      <c r="Q38" s="211"/>
      <c r="R38" s="200"/>
      <c r="S38" s="21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</row>
    <row r="39" spans="1:66">
      <c r="A39" s="235"/>
      <c r="B39" s="325"/>
      <c r="C39" s="213" t="s">
        <v>602</v>
      </c>
      <c r="D39" s="213"/>
      <c r="E39" s="246"/>
      <c r="F39" s="246"/>
      <c r="N39" s="203"/>
      <c r="P39" s="211"/>
      <c r="Q39" s="211"/>
      <c r="R39" s="211"/>
      <c r="S39" s="21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</row>
    <row r="40" spans="1:66">
      <c r="A40" s="235" t="s">
        <v>440</v>
      </c>
      <c r="B40" s="325"/>
      <c r="C40" s="213" t="s">
        <v>505</v>
      </c>
      <c r="D40" s="213"/>
      <c r="E40" s="222" t="s">
        <v>441</v>
      </c>
      <c r="F40" s="222"/>
      <c r="G40" s="305">
        <f>'ATXI Att O - Ex 2'!J218</f>
        <v>4980378.8373416718</v>
      </c>
      <c r="I40" s="203"/>
      <c r="J40" s="203"/>
      <c r="N40" s="203"/>
      <c r="P40" s="211"/>
      <c r="Q40" s="211"/>
      <c r="R40" s="211"/>
      <c r="S40" s="21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</row>
    <row r="41" spans="1:66">
      <c r="A41" s="235" t="s">
        <v>442</v>
      </c>
      <c r="B41" s="325"/>
      <c r="C41" s="203" t="s">
        <v>443</v>
      </c>
      <c r="D41" s="203"/>
      <c r="E41" s="222" t="s">
        <v>444</v>
      </c>
      <c r="F41" s="222"/>
      <c r="G41" s="247">
        <f>IF(G40=0,0,G40/G19)</f>
        <v>8.2648171877558449E-2</v>
      </c>
      <c r="I41" s="232">
        <f>G41</f>
        <v>8.2648171877558449E-2</v>
      </c>
      <c r="J41" s="232"/>
      <c r="N41" s="203"/>
      <c r="Q41" s="248"/>
      <c r="R41" s="215"/>
      <c r="S41" s="211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</row>
    <row r="42" spans="1:66">
      <c r="A42" s="235"/>
      <c r="B42" s="325"/>
      <c r="C42" s="213"/>
      <c r="D42" s="213"/>
      <c r="E42" s="222"/>
      <c r="F42" s="222"/>
      <c r="G42" s="203"/>
      <c r="I42" s="203"/>
      <c r="J42" s="203"/>
      <c r="N42" s="203"/>
      <c r="O42" s="246"/>
      <c r="P42" s="211"/>
      <c r="Q42" s="211"/>
      <c r="R42" s="211"/>
      <c r="S42" s="21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</row>
    <row r="43" spans="1:66" ht="15.75">
      <c r="A43" s="240" t="s">
        <v>445</v>
      </c>
      <c r="B43" s="326"/>
      <c r="C43" s="219" t="s">
        <v>446</v>
      </c>
      <c r="D43" s="219"/>
      <c r="E43" s="214" t="s">
        <v>447</v>
      </c>
      <c r="F43" s="214"/>
      <c r="G43" s="249"/>
      <c r="I43" s="242">
        <f>I37+I41</f>
        <v>0.12233148211732679</v>
      </c>
      <c r="J43" s="242"/>
      <c r="N43" s="203"/>
      <c r="O43" s="246"/>
      <c r="P43" s="211"/>
      <c r="Q43" s="211"/>
      <c r="R43" s="211"/>
      <c r="S43" s="21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</row>
    <row r="44" spans="1:66" s="324" customFormat="1" ht="15.75">
      <c r="A44" s="240"/>
      <c r="B44" s="326"/>
      <c r="C44" s="219"/>
      <c r="D44" s="219"/>
      <c r="E44" s="214"/>
      <c r="F44" s="214"/>
      <c r="G44" s="249"/>
      <c r="I44" s="242"/>
      <c r="J44" s="242"/>
      <c r="N44" s="203"/>
      <c r="O44" s="246"/>
      <c r="P44" s="211"/>
      <c r="Q44" s="211"/>
      <c r="R44" s="211"/>
      <c r="S44" s="212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325"/>
      <c r="BN44" s="325"/>
    </row>
    <row r="45" spans="1:66">
      <c r="A45" s="325"/>
      <c r="B45" s="325"/>
      <c r="C45" s="213" t="s">
        <v>580</v>
      </c>
      <c r="D45" s="325"/>
      <c r="E45" s="325"/>
      <c r="F45" s="325"/>
      <c r="N45" s="250"/>
      <c r="O45" s="250"/>
      <c r="P45" s="211"/>
      <c r="Q45" s="211"/>
      <c r="R45" s="211"/>
      <c r="S45" s="21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</row>
    <row r="46" spans="1:66" ht="15.75">
      <c r="A46" s="240" t="s">
        <v>506</v>
      </c>
      <c r="B46" s="326"/>
      <c r="C46" s="374" t="s">
        <v>524</v>
      </c>
      <c r="D46" s="326"/>
      <c r="E46" s="214" t="s">
        <v>527</v>
      </c>
      <c r="F46" s="326"/>
      <c r="G46" s="375">
        <f>'ATXI Att O - Ex 2'!J310</f>
        <v>4.1504461586097663E-4</v>
      </c>
      <c r="H46" s="326"/>
      <c r="I46" s="375">
        <f>G46</f>
        <v>4.1504461586097663E-4</v>
      </c>
      <c r="J46" s="307"/>
      <c r="N46" s="250"/>
      <c r="O46" s="250"/>
      <c r="P46" s="211"/>
      <c r="Q46" s="211"/>
      <c r="R46" s="211"/>
      <c r="S46" s="21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</row>
    <row r="47" spans="1:66">
      <c r="N47" s="250"/>
      <c r="O47" s="250"/>
      <c r="P47" s="211"/>
      <c r="Q47" s="211"/>
      <c r="R47" s="211"/>
      <c r="S47" s="21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</row>
    <row r="48" spans="1:66" ht="15.75">
      <c r="N48" s="203"/>
      <c r="O48" s="229"/>
      <c r="P48" s="211"/>
      <c r="Q48" s="211"/>
      <c r="R48" s="239"/>
      <c r="S48" s="211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</row>
    <row r="49" spans="1:66" ht="15.75">
      <c r="N49" s="203"/>
      <c r="O49" s="229"/>
      <c r="P49" s="211"/>
      <c r="Q49" s="211"/>
      <c r="R49" s="239"/>
      <c r="S49" s="211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</row>
    <row r="50" spans="1:66" ht="15.75">
      <c r="N50" s="203"/>
      <c r="O50" s="229"/>
      <c r="P50" s="211"/>
      <c r="Q50" s="211"/>
      <c r="R50" s="239"/>
      <c r="S50" s="211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</row>
    <row r="51" spans="1:66" ht="15.75">
      <c r="A51" s="235"/>
      <c r="B51" s="244"/>
      <c r="C51" s="252"/>
      <c r="D51" s="252"/>
      <c r="E51" s="236"/>
      <c r="F51" s="236"/>
      <c r="G51" s="203"/>
      <c r="H51" s="252"/>
      <c r="I51" s="252"/>
      <c r="J51" s="252"/>
      <c r="K51" s="231"/>
      <c r="L51" s="252"/>
      <c r="M51" s="203"/>
      <c r="N51" s="203"/>
      <c r="O51" s="229"/>
      <c r="P51" s="211"/>
      <c r="Q51" s="211"/>
      <c r="R51" s="239"/>
      <c r="S51" s="211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</row>
    <row r="52" spans="1:66" ht="15.75">
      <c r="A52" s="235"/>
      <c r="B52" s="244"/>
      <c r="C52" s="252"/>
      <c r="D52" s="252"/>
      <c r="E52" s="236"/>
      <c r="F52" s="236"/>
      <c r="G52" s="203"/>
      <c r="H52" s="252"/>
      <c r="I52" s="252"/>
      <c r="J52" s="252"/>
      <c r="K52" s="231"/>
      <c r="L52" s="252"/>
      <c r="M52" s="203"/>
      <c r="N52" s="203"/>
      <c r="O52" s="229"/>
      <c r="P52" s="211"/>
      <c r="Q52" s="211"/>
      <c r="R52" s="239"/>
      <c r="S52" s="211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</row>
    <row r="53" spans="1:66" ht="15.75">
      <c r="A53" s="308"/>
      <c r="B53" s="202"/>
      <c r="C53" s="235"/>
      <c r="D53" s="235"/>
      <c r="E53" s="236"/>
      <c r="F53" s="236"/>
      <c r="G53" s="203"/>
      <c r="H53" s="252"/>
      <c r="I53" s="252"/>
      <c r="J53" s="252"/>
      <c r="K53" s="231"/>
      <c r="L53" s="252"/>
      <c r="N53" s="203"/>
      <c r="O53" s="304"/>
      <c r="P53" s="309"/>
      <c r="Q53" s="211"/>
      <c r="R53" s="239"/>
      <c r="S53" s="211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</row>
    <row r="54" spans="1:66" ht="15.75">
      <c r="A54" s="308"/>
      <c r="B54" s="202"/>
      <c r="C54" s="235"/>
      <c r="D54" s="235"/>
      <c r="E54" s="236"/>
      <c r="F54" s="236"/>
      <c r="G54" s="203"/>
      <c r="H54" s="252"/>
      <c r="I54" s="252"/>
      <c r="J54" s="252"/>
      <c r="K54" s="231"/>
      <c r="L54" s="252"/>
      <c r="N54" s="203"/>
      <c r="O54" s="229"/>
      <c r="P54" s="309"/>
      <c r="Q54" s="211"/>
      <c r="R54" s="239"/>
      <c r="S54" s="211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</row>
    <row r="55" spans="1:66" ht="15.75">
      <c r="A55" s="310"/>
      <c r="B55" s="202"/>
      <c r="C55" s="235"/>
      <c r="D55" s="235"/>
      <c r="E55" s="236"/>
      <c r="F55" s="236"/>
      <c r="G55" s="203"/>
      <c r="H55" s="252"/>
      <c r="I55" s="252"/>
      <c r="J55" s="252"/>
      <c r="K55" s="231"/>
      <c r="L55" s="252"/>
      <c r="N55" s="203"/>
      <c r="O55" s="229"/>
      <c r="P55" s="309"/>
      <c r="Q55" s="211"/>
      <c r="R55" s="239"/>
      <c r="S55" s="211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</row>
    <row r="56" spans="1:66">
      <c r="A56" s="205"/>
      <c r="C56" s="252"/>
      <c r="D56" s="252"/>
      <c r="E56" s="252"/>
      <c r="F56" s="252"/>
      <c r="G56" s="203"/>
      <c r="H56" s="252"/>
      <c r="I56" s="252"/>
      <c r="J56" s="252"/>
      <c r="K56" s="252"/>
      <c r="L56" s="252"/>
      <c r="N56" s="203"/>
      <c r="O56" s="203"/>
      <c r="P56" s="211"/>
      <c r="Q56" s="211"/>
      <c r="R56" s="215"/>
      <c r="S56" s="211" t="s">
        <v>224</v>
      </c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</row>
    <row r="57" spans="1:66">
      <c r="O57" s="194"/>
    </row>
    <row r="58" spans="1:66">
      <c r="O58" s="194"/>
    </row>
    <row r="60" spans="1:66">
      <c r="A60" s="205"/>
      <c r="C60" s="252"/>
      <c r="D60" s="252"/>
      <c r="E60" s="252"/>
      <c r="F60" s="252"/>
      <c r="G60" s="203"/>
      <c r="H60" s="252"/>
      <c r="I60" s="252"/>
      <c r="J60" s="252"/>
      <c r="K60" s="252"/>
      <c r="L60" s="252"/>
      <c r="N60" s="203"/>
      <c r="O60" s="194" t="s">
        <v>497</v>
      </c>
      <c r="P60" s="211"/>
      <c r="Q60" s="200"/>
      <c r="R60" s="211"/>
      <c r="S60" s="21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</row>
    <row r="61" spans="1:66">
      <c r="A61" s="205"/>
      <c r="C61" s="213" t="str">
        <f>C5</f>
        <v>Formula Rate calculation</v>
      </c>
      <c r="D61" s="213"/>
      <c r="E61" s="252"/>
      <c r="F61" s="252"/>
      <c r="G61" s="252" t="str">
        <f>G5</f>
        <v xml:space="preserve">     Rate Formula Template</v>
      </c>
      <c r="H61" s="252"/>
      <c r="I61" s="252"/>
      <c r="J61" s="252"/>
      <c r="K61" s="252"/>
      <c r="L61" s="252"/>
      <c r="N61" s="203"/>
      <c r="O61" s="253" t="str">
        <f>O5</f>
        <v>For  the 12 months ended 12/31/___</v>
      </c>
      <c r="P61" s="211"/>
      <c r="Q61" s="200"/>
      <c r="R61" s="211"/>
      <c r="S61" s="21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</row>
    <row r="62" spans="1:66">
      <c r="A62" s="205"/>
      <c r="C62" s="213"/>
      <c r="D62" s="213"/>
      <c r="E62" s="252"/>
      <c r="F62" s="252"/>
      <c r="G62" s="252" t="str">
        <f>G6</f>
        <v xml:space="preserve"> Utilizing Attachment O Data</v>
      </c>
      <c r="H62" s="252"/>
      <c r="I62" s="252"/>
      <c r="J62" s="252"/>
      <c r="K62" s="252"/>
      <c r="L62" s="252"/>
      <c r="M62" s="203"/>
      <c r="N62" s="203"/>
      <c r="P62" s="211"/>
      <c r="Q62" s="200"/>
      <c r="R62" s="211"/>
      <c r="S62" s="21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</row>
    <row r="63" spans="1:66" ht="14.25" customHeight="1">
      <c r="A63" s="205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N63" s="203"/>
      <c r="O63" s="252" t="s">
        <v>448</v>
      </c>
      <c r="P63" s="211"/>
      <c r="Q63" s="200"/>
      <c r="R63" s="211"/>
      <c r="S63" s="21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</row>
    <row r="64" spans="1:66">
      <c r="A64" s="205"/>
      <c r="E64" s="252"/>
      <c r="F64" s="252"/>
      <c r="G64" s="252" t="str">
        <f>G8</f>
        <v>ATXI</v>
      </c>
      <c r="H64" s="252"/>
      <c r="I64" s="252"/>
      <c r="J64" s="252"/>
      <c r="K64" s="252"/>
      <c r="L64" s="252"/>
      <c r="M64" s="252"/>
      <c r="N64" s="203"/>
      <c r="O64" s="203"/>
      <c r="P64" s="211"/>
      <c r="Q64" s="200"/>
      <c r="R64" s="211"/>
      <c r="S64" s="21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</row>
    <row r="65" spans="1:66">
      <c r="A65" s="205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1"/>
      <c r="Q65" s="200"/>
      <c r="R65" s="211"/>
      <c r="S65" s="21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</row>
    <row r="66" spans="1:66" ht="15.75">
      <c r="A66" s="205"/>
      <c r="C66" s="252"/>
      <c r="D66" s="252"/>
      <c r="E66" s="219" t="s">
        <v>507</v>
      </c>
      <c r="F66" s="219"/>
      <c r="H66" s="198"/>
      <c r="I66" s="198"/>
      <c r="J66" s="198"/>
      <c r="K66" s="198"/>
      <c r="L66" s="198"/>
      <c r="M66" s="198"/>
      <c r="N66" s="203"/>
      <c r="O66" s="203"/>
      <c r="P66" s="211"/>
      <c r="Q66" s="200"/>
      <c r="R66" s="211"/>
      <c r="S66" s="21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</row>
    <row r="67" spans="1:66" ht="15.75">
      <c r="A67" s="205"/>
      <c r="C67" s="252"/>
      <c r="D67" s="252"/>
      <c r="E67" s="219"/>
      <c r="F67" s="219"/>
      <c r="H67" s="198"/>
      <c r="I67" s="198"/>
      <c r="J67" s="198"/>
      <c r="K67" s="198"/>
      <c r="L67" s="198"/>
      <c r="M67" s="198"/>
      <c r="N67" s="203"/>
      <c r="O67" s="203"/>
      <c r="P67" s="211"/>
      <c r="Q67" s="200"/>
      <c r="R67" s="211"/>
      <c r="S67" s="21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</row>
    <row r="68" spans="1:66" ht="15.75">
      <c r="A68" s="205"/>
      <c r="C68" s="311">
        <v>-1</v>
      </c>
      <c r="D68" s="311">
        <v>-2</v>
      </c>
      <c r="E68" s="311">
        <v>-3</v>
      </c>
      <c r="F68" s="311">
        <v>-4</v>
      </c>
      <c r="G68" s="311">
        <v>-5</v>
      </c>
      <c r="H68" s="311">
        <v>-6</v>
      </c>
      <c r="I68" s="311">
        <v>-7</v>
      </c>
      <c r="J68" s="255" t="s">
        <v>508</v>
      </c>
      <c r="K68" s="311">
        <v>-8</v>
      </c>
      <c r="L68" s="311">
        <v>-9</v>
      </c>
      <c r="M68" s="311">
        <v>-10</v>
      </c>
      <c r="N68" s="311">
        <v>-11</v>
      </c>
      <c r="O68" s="311">
        <v>-12</v>
      </c>
      <c r="P68" s="211"/>
      <c r="Q68" s="200"/>
      <c r="R68" s="211"/>
      <c r="S68" s="21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</row>
    <row r="69" spans="1:66" ht="63">
      <c r="A69" s="256" t="s">
        <v>462</v>
      </c>
      <c r="B69" s="257"/>
      <c r="C69" s="257" t="s">
        <v>463</v>
      </c>
      <c r="D69" s="258" t="s">
        <v>464</v>
      </c>
      <c r="E69" s="260" t="s">
        <v>509</v>
      </c>
      <c r="F69" s="260" t="s">
        <v>503</v>
      </c>
      <c r="G69" s="259" t="s">
        <v>470</v>
      </c>
      <c r="H69" s="260" t="s">
        <v>471</v>
      </c>
      <c r="I69" s="260" t="s">
        <v>446</v>
      </c>
      <c r="J69" s="260" t="s">
        <v>522</v>
      </c>
      <c r="K69" s="259" t="s">
        <v>472</v>
      </c>
      <c r="L69" s="260" t="s">
        <v>473</v>
      </c>
      <c r="M69" s="261" t="s">
        <v>474</v>
      </c>
      <c r="N69" s="262" t="s">
        <v>475</v>
      </c>
      <c r="O69" s="261" t="s">
        <v>510</v>
      </c>
      <c r="P69" s="233"/>
      <c r="Q69" s="200"/>
      <c r="R69" s="211"/>
      <c r="S69" s="21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</row>
    <row r="70" spans="1:66" ht="30.75">
      <c r="A70" s="263"/>
      <c r="B70" s="264"/>
      <c r="C70" s="312"/>
      <c r="D70" s="264"/>
      <c r="E70" s="266" t="s">
        <v>134</v>
      </c>
      <c r="F70" s="266" t="s">
        <v>511</v>
      </c>
      <c r="G70" s="313" t="s">
        <v>512</v>
      </c>
      <c r="H70" s="266" t="s">
        <v>136</v>
      </c>
      <c r="I70" s="266" t="s">
        <v>480</v>
      </c>
      <c r="J70" s="349" t="s">
        <v>513</v>
      </c>
      <c r="K70" s="267" t="s">
        <v>603</v>
      </c>
      <c r="L70" s="266" t="s">
        <v>481</v>
      </c>
      <c r="M70" s="269" t="s">
        <v>548</v>
      </c>
      <c r="N70" s="268" t="s">
        <v>482</v>
      </c>
      <c r="O70" s="269" t="s">
        <v>514</v>
      </c>
      <c r="P70" s="211"/>
      <c r="Q70" s="200"/>
      <c r="R70" s="211"/>
      <c r="S70" s="21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</row>
    <row r="71" spans="1:66">
      <c r="A71" s="270"/>
      <c r="B71" s="198"/>
      <c r="C71" s="198"/>
      <c r="D71" s="198"/>
      <c r="E71" s="198"/>
      <c r="F71" s="198"/>
      <c r="G71" s="271"/>
      <c r="H71" s="198"/>
      <c r="I71" s="198"/>
      <c r="J71" s="272"/>
      <c r="K71" s="271"/>
      <c r="L71" s="198"/>
      <c r="M71" s="271"/>
      <c r="N71" s="203"/>
      <c r="O71" s="273"/>
      <c r="P71" s="211"/>
      <c r="Q71" s="200"/>
      <c r="R71" s="211"/>
      <c r="S71" s="21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</row>
    <row r="72" spans="1:66">
      <c r="A72" s="274" t="s">
        <v>308</v>
      </c>
      <c r="C72" s="193" t="s">
        <v>484</v>
      </c>
      <c r="D72" s="314" t="s">
        <v>515</v>
      </c>
      <c r="E72" s="276">
        <v>0</v>
      </c>
      <c r="F72" s="232">
        <f>$I$33</f>
        <v>8.8006719105842065E-3</v>
      </c>
      <c r="G72" s="277">
        <f>E72*F72</f>
        <v>0</v>
      </c>
      <c r="H72" s="276">
        <v>0</v>
      </c>
      <c r="I72" s="232">
        <f>$I$43</f>
        <v>0.12233148211732679</v>
      </c>
      <c r="J72" s="278"/>
      <c r="K72" s="277">
        <f>H72*(I72+J72)</f>
        <v>0</v>
      </c>
      <c r="L72" s="315">
        <v>0</v>
      </c>
      <c r="M72" s="277">
        <f>G72+K72+L72</f>
        <v>0</v>
      </c>
      <c r="N72" s="280">
        <v>0</v>
      </c>
      <c r="O72" s="273">
        <f>M72+N72</f>
        <v>0</v>
      </c>
      <c r="P72" s="282"/>
      <c r="Q72" s="282"/>
      <c r="R72" s="282"/>
      <c r="S72" s="282"/>
      <c r="T72" s="282"/>
      <c r="U72" s="282"/>
      <c r="V72" s="282"/>
    </row>
    <row r="73" spans="1:66">
      <c r="A73" s="274" t="s">
        <v>485</v>
      </c>
      <c r="C73" s="193" t="s">
        <v>486</v>
      </c>
      <c r="D73" s="314" t="s">
        <v>515</v>
      </c>
      <c r="E73" s="276">
        <v>0</v>
      </c>
      <c r="F73" s="232">
        <f>$I$33</f>
        <v>8.8006719105842065E-3</v>
      </c>
      <c r="G73" s="277">
        <f>E73*F73</f>
        <v>0</v>
      </c>
      <c r="H73" s="276">
        <v>0</v>
      </c>
      <c r="I73" s="232">
        <f>$I$43</f>
        <v>0.12233148211732679</v>
      </c>
      <c r="J73" s="278">
        <f>$I$46</f>
        <v>4.1504461586097663E-4</v>
      </c>
      <c r="K73" s="277">
        <f>H73*(I73+J73)</f>
        <v>0</v>
      </c>
      <c r="L73" s="315">
        <v>0</v>
      </c>
      <c r="M73" s="277">
        <f>G73+K73+L73</f>
        <v>0</v>
      </c>
      <c r="N73" s="280">
        <v>0</v>
      </c>
      <c r="O73" s="273">
        <f>M73+N73</f>
        <v>0</v>
      </c>
      <c r="P73" s="282"/>
      <c r="Q73" s="282"/>
      <c r="R73" s="282"/>
      <c r="S73" s="282"/>
      <c r="T73" s="282"/>
      <c r="U73" s="282"/>
      <c r="V73" s="282"/>
    </row>
    <row r="74" spans="1:66">
      <c r="A74" s="274" t="s">
        <v>487</v>
      </c>
      <c r="C74" s="193" t="s">
        <v>488</v>
      </c>
      <c r="D74" s="324"/>
      <c r="E74" s="324"/>
      <c r="F74" s="324"/>
      <c r="G74" s="277"/>
      <c r="H74" s="324"/>
      <c r="I74" s="324"/>
      <c r="J74" s="324"/>
      <c r="K74" s="277"/>
      <c r="L74" s="324"/>
      <c r="M74" s="277"/>
      <c r="N74" s="324"/>
      <c r="O74" s="277"/>
      <c r="P74" s="282"/>
      <c r="Q74" s="282"/>
      <c r="R74" s="282"/>
      <c r="S74" s="282"/>
      <c r="T74" s="282"/>
      <c r="U74" s="282"/>
      <c r="V74" s="282"/>
    </row>
    <row r="75" spans="1:66">
      <c r="A75" s="274"/>
      <c r="G75" s="277"/>
      <c r="K75" s="277"/>
      <c r="M75" s="277"/>
      <c r="O75" s="277"/>
      <c r="P75" s="282"/>
      <c r="Q75" s="282"/>
      <c r="R75" s="282"/>
      <c r="S75" s="282"/>
      <c r="T75" s="282"/>
      <c r="U75" s="282"/>
      <c r="V75" s="282"/>
    </row>
    <row r="76" spans="1:66">
      <c r="A76" s="274"/>
      <c r="G76" s="277"/>
      <c r="K76" s="277"/>
      <c r="M76" s="277"/>
      <c r="O76" s="277"/>
      <c r="P76" s="282"/>
      <c r="Q76" s="282"/>
      <c r="R76" s="282"/>
      <c r="S76" s="282"/>
      <c r="T76" s="282"/>
      <c r="U76" s="282"/>
      <c r="V76" s="282"/>
    </row>
    <row r="77" spans="1:66">
      <c r="A77" s="274"/>
      <c r="G77" s="277"/>
      <c r="K77" s="277"/>
      <c r="M77" s="277"/>
      <c r="O77" s="277"/>
      <c r="P77" s="282"/>
      <c r="Q77" s="282"/>
      <c r="R77" s="282"/>
      <c r="S77" s="282"/>
      <c r="T77" s="282"/>
      <c r="U77" s="282"/>
      <c r="V77" s="282"/>
    </row>
    <row r="78" spans="1:66">
      <c r="A78" s="274"/>
      <c r="G78" s="277"/>
      <c r="K78" s="277"/>
      <c r="M78" s="277"/>
      <c r="O78" s="277"/>
      <c r="P78" s="282"/>
      <c r="Q78" s="282"/>
      <c r="R78" s="282"/>
      <c r="S78" s="282"/>
      <c r="T78" s="282"/>
      <c r="U78" s="282"/>
      <c r="V78" s="282"/>
    </row>
    <row r="79" spans="1:66">
      <c r="A79" s="274"/>
      <c r="G79" s="277"/>
      <c r="K79" s="277"/>
      <c r="M79" s="277"/>
      <c r="O79" s="277"/>
      <c r="P79" s="282"/>
      <c r="Q79" s="282"/>
      <c r="R79" s="282"/>
      <c r="S79" s="282"/>
      <c r="T79" s="282"/>
      <c r="U79" s="282"/>
      <c r="V79" s="282"/>
    </row>
    <row r="80" spans="1:66">
      <c r="A80" s="274"/>
      <c r="C80" s="282"/>
      <c r="D80" s="282"/>
      <c r="E80" s="282"/>
      <c r="F80" s="282"/>
      <c r="G80" s="284"/>
      <c r="H80" s="282"/>
      <c r="I80" s="282"/>
      <c r="J80" s="282"/>
      <c r="K80" s="284"/>
      <c r="L80" s="282"/>
      <c r="M80" s="284"/>
      <c r="N80" s="282"/>
      <c r="O80" s="284"/>
      <c r="P80" s="282"/>
      <c r="Q80" s="282"/>
      <c r="R80" s="282"/>
      <c r="S80" s="282"/>
      <c r="T80" s="282"/>
      <c r="U80" s="282"/>
      <c r="V80" s="282"/>
    </row>
    <row r="81" spans="1:22">
      <c r="A81" s="274"/>
      <c r="C81" s="282"/>
      <c r="D81" s="282"/>
      <c r="E81" s="282"/>
      <c r="F81" s="282"/>
      <c r="G81" s="284"/>
      <c r="H81" s="282"/>
      <c r="I81" s="282"/>
      <c r="J81" s="282"/>
      <c r="K81" s="284"/>
      <c r="L81" s="282"/>
      <c r="M81" s="284"/>
      <c r="N81" s="282"/>
      <c r="O81" s="284"/>
      <c r="P81" s="282"/>
      <c r="Q81" s="282"/>
      <c r="R81" s="282"/>
      <c r="S81" s="282"/>
      <c r="T81" s="282"/>
      <c r="U81" s="282"/>
      <c r="V81" s="282"/>
    </row>
    <row r="82" spans="1:22">
      <c r="A82" s="274"/>
      <c r="C82" s="282"/>
      <c r="D82" s="282"/>
      <c r="E82" s="282"/>
      <c r="F82" s="282"/>
      <c r="G82" s="284"/>
      <c r="H82" s="282"/>
      <c r="I82" s="282"/>
      <c r="J82" s="282"/>
      <c r="K82" s="284"/>
      <c r="L82" s="282"/>
      <c r="M82" s="284"/>
      <c r="N82" s="282"/>
      <c r="O82" s="284"/>
      <c r="P82" s="282"/>
      <c r="Q82" s="282"/>
      <c r="R82" s="282"/>
      <c r="S82" s="282"/>
      <c r="T82" s="282"/>
      <c r="U82" s="282"/>
      <c r="V82" s="282"/>
    </row>
    <row r="83" spans="1:22">
      <c r="A83" s="274"/>
      <c r="C83" s="282"/>
      <c r="D83" s="282"/>
      <c r="E83" s="282"/>
      <c r="F83" s="282"/>
      <c r="G83" s="284"/>
      <c r="H83" s="282"/>
      <c r="I83" s="282"/>
      <c r="J83" s="282"/>
      <c r="K83" s="284"/>
      <c r="L83" s="282"/>
      <c r="M83" s="284"/>
      <c r="N83" s="282"/>
      <c r="O83" s="284"/>
      <c r="P83" s="282"/>
      <c r="Q83" s="282"/>
      <c r="R83" s="282"/>
      <c r="S83" s="282"/>
      <c r="T83" s="282"/>
      <c r="U83" s="282"/>
      <c r="V83" s="282"/>
    </row>
    <row r="84" spans="1:22">
      <c r="A84" s="274"/>
      <c r="C84" s="282"/>
      <c r="D84" s="282"/>
      <c r="E84" s="282"/>
      <c r="F84" s="282"/>
      <c r="G84" s="284"/>
      <c r="H84" s="282"/>
      <c r="I84" s="282"/>
      <c r="J84" s="282"/>
      <c r="K84" s="284"/>
      <c r="L84" s="282"/>
      <c r="M84" s="284"/>
      <c r="N84" s="282"/>
      <c r="O84" s="284"/>
      <c r="P84" s="282"/>
      <c r="Q84" s="282"/>
      <c r="R84" s="282"/>
      <c r="S84" s="282"/>
      <c r="T84" s="282"/>
      <c r="U84" s="282"/>
      <c r="V84" s="282"/>
    </row>
    <row r="85" spans="1:22">
      <c r="A85" s="274"/>
      <c r="C85" s="282"/>
      <c r="D85" s="282"/>
      <c r="E85" s="282"/>
      <c r="F85" s="282"/>
      <c r="G85" s="284"/>
      <c r="H85" s="282"/>
      <c r="I85" s="282"/>
      <c r="J85" s="282"/>
      <c r="K85" s="284"/>
      <c r="L85" s="282"/>
      <c r="M85" s="284"/>
      <c r="N85" s="282"/>
      <c r="O85" s="284"/>
      <c r="P85" s="282"/>
      <c r="Q85" s="282"/>
      <c r="R85" s="282"/>
      <c r="S85" s="282"/>
      <c r="T85" s="282"/>
      <c r="U85" s="282"/>
      <c r="V85" s="282"/>
    </row>
    <row r="86" spans="1:22">
      <c r="A86" s="274"/>
      <c r="C86" s="282"/>
      <c r="D86" s="282"/>
      <c r="E86" s="282"/>
      <c r="F86" s="282"/>
      <c r="G86" s="284"/>
      <c r="H86" s="282"/>
      <c r="I86" s="282"/>
      <c r="J86" s="282"/>
      <c r="K86" s="284"/>
      <c r="L86" s="282"/>
      <c r="M86" s="284"/>
      <c r="N86" s="282"/>
      <c r="O86" s="284"/>
      <c r="P86" s="282"/>
      <c r="Q86" s="282"/>
      <c r="R86" s="282"/>
      <c r="S86" s="282"/>
      <c r="T86" s="282"/>
      <c r="U86" s="282"/>
      <c r="V86" s="282"/>
    </row>
    <row r="87" spans="1:22">
      <c r="A87" s="274"/>
      <c r="C87" s="282"/>
      <c r="D87" s="282"/>
      <c r="E87" s="282"/>
      <c r="F87" s="282"/>
      <c r="G87" s="284"/>
      <c r="H87" s="282"/>
      <c r="I87" s="282"/>
      <c r="J87" s="282"/>
      <c r="K87" s="284"/>
      <c r="L87" s="282"/>
      <c r="M87" s="284"/>
      <c r="N87" s="282"/>
      <c r="O87" s="284"/>
      <c r="P87" s="282"/>
      <c r="Q87" s="282"/>
      <c r="R87" s="282"/>
      <c r="S87" s="282"/>
      <c r="T87" s="282"/>
      <c r="U87" s="282"/>
      <c r="V87" s="282"/>
    </row>
    <row r="88" spans="1:22">
      <c r="A88" s="274"/>
      <c r="C88" s="282"/>
      <c r="D88" s="282"/>
      <c r="E88" s="282"/>
      <c r="F88" s="282"/>
      <c r="G88" s="284"/>
      <c r="H88" s="282"/>
      <c r="I88" s="282"/>
      <c r="J88" s="282"/>
      <c r="K88" s="284"/>
      <c r="L88" s="282"/>
      <c r="M88" s="284"/>
      <c r="N88" s="282"/>
      <c r="O88" s="284"/>
      <c r="P88" s="282"/>
      <c r="Q88" s="282"/>
      <c r="R88" s="282"/>
      <c r="S88" s="282"/>
      <c r="T88" s="282"/>
      <c r="U88" s="282"/>
      <c r="V88" s="282"/>
    </row>
    <row r="89" spans="1:22">
      <c r="A89" s="274"/>
      <c r="C89" s="282"/>
      <c r="D89" s="282"/>
      <c r="E89" s="282"/>
      <c r="F89" s="282"/>
      <c r="G89" s="284"/>
      <c r="H89" s="282"/>
      <c r="I89" s="282"/>
      <c r="J89" s="282"/>
      <c r="K89" s="284"/>
      <c r="L89" s="282"/>
      <c r="M89" s="284"/>
      <c r="N89" s="282"/>
      <c r="O89" s="284"/>
      <c r="P89" s="282"/>
      <c r="Q89" s="282"/>
      <c r="R89" s="282"/>
      <c r="S89" s="282"/>
      <c r="T89" s="282"/>
      <c r="U89" s="282"/>
      <c r="V89" s="282"/>
    </row>
    <row r="90" spans="1:22">
      <c r="A90" s="274"/>
      <c r="C90" s="282"/>
      <c r="D90" s="282"/>
      <c r="E90" s="282"/>
      <c r="F90" s="282"/>
      <c r="G90" s="284"/>
      <c r="H90" s="282"/>
      <c r="I90" s="282"/>
      <c r="J90" s="282"/>
      <c r="K90" s="284"/>
      <c r="L90" s="282"/>
      <c r="M90" s="284"/>
      <c r="N90" s="282"/>
      <c r="O90" s="284"/>
      <c r="P90" s="282"/>
      <c r="Q90" s="282"/>
      <c r="R90" s="282"/>
      <c r="S90" s="282"/>
      <c r="T90" s="282"/>
      <c r="U90" s="282"/>
      <c r="V90" s="282"/>
    </row>
    <row r="91" spans="1:22">
      <c r="A91" s="286"/>
      <c r="B91" s="287"/>
      <c r="C91" s="288"/>
      <c r="D91" s="288"/>
      <c r="E91" s="288"/>
      <c r="F91" s="288"/>
      <c r="G91" s="289"/>
      <c r="H91" s="288"/>
      <c r="I91" s="288"/>
      <c r="J91" s="288"/>
      <c r="K91" s="289"/>
      <c r="L91" s="288"/>
      <c r="M91" s="289"/>
      <c r="N91" s="288"/>
      <c r="O91" s="289"/>
      <c r="P91" s="282"/>
      <c r="Q91" s="282"/>
      <c r="R91" s="282"/>
      <c r="S91" s="282"/>
      <c r="T91" s="282"/>
      <c r="U91" s="282"/>
      <c r="V91" s="282"/>
    </row>
    <row r="92" spans="1:22">
      <c r="A92" s="210" t="s">
        <v>489</v>
      </c>
      <c r="B92" s="244"/>
      <c r="C92" s="213" t="s">
        <v>516</v>
      </c>
      <c r="D92" s="213"/>
      <c r="E92" s="236"/>
      <c r="F92" s="236"/>
      <c r="G92" s="203"/>
      <c r="H92" s="203"/>
      <c r="I92" s="203"/>
      <c r="J92" s="203"/>
      <c r="K92" s="203"/>
      <c r="L92" s="203"/>
      <c r="M92" s="291">
        <f>SUM(M72:M91)</f>
        <v>0</v>
      </c>
      <c r="N92" s="291">
        <f>SUM(N72:N91)</f>
        <v>0</v>
      </c>
      <c r="O92" s="291">
        <f>SUM(O72:O91)</f>
        <v>0</v>
      </c>
      <c r="P92" s="282"/>
      <c r="Q92" s="282"/>
      <c r="R92" s="282"/>
      <c r="S92" s="282"/>
      <c r="T92" s="282"/>
      <c r="U92" s="282"/>
      <c r="V92" s="282"/>
    </row>
    <row r="93" spans="1:22">
      <c r="A93" s="292"/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</row>
    <row r="94" spans="1:22">
      <c r="A94" s="293">
        <v>3</v>
      </c>
      <c r="B94" s="282"/>
      <c r="C94" s="252" t="s">
        <v>491</v>
      </c>
      <c r="D94" s="282"/>
      <c r="E94" s="282"/>
      <c r="F94" s="282"/>
      <c r="G94" s="282"/>
      <c r="H94" s="282"/>
      <c r="I94" s="282"/>
      <c r="J94" s="282"/>
      <c r="K94" s="282"/>
      <c r="L94" s="282"/>
      <c r="M94" s="291">
        <f>M92</f>
        <v>0</v>
      </c>
      <c r="N94" s="282"/>
      <c r="O94" s="282"/>
      <c r="P94" s="282"/>
      <c r="Q94" s="282"/>
      <c r="R94" s="282"/>
      <c r="S94" s="282"/>
      <c r="T94" s="282"/>
      <c r="U94" s="282"/>
      <c r="V94" s="282"/>
    </row>
    <row r="95" spans="1:22">
      <c r="A95" s="282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</row>
    <row r="96" spans="1:22">
      <c r="A96" s="282"/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</row>
    <row r="97" spans="1:22">
      <c r="A97" s="252" t="s">
        <v>68</v>
      </c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</row>
    <row r="98" spans="1:22" ht="15.75" thickBot="1">
      <c r="A98" s="294" t="s">
        <v>69</v>
      </c>
      <c r="B98" s="282"/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</row>
    <row r="99" spans="1:22">
      <c r="A99" s="295" t="s">
        <v>70</v>
      </c>
      <c r="B99" s="296"/>
      <c r="C99" s="396" t="s">
        <v>611</v>
      </c>
      <c r="D99" s="396"/>
      <c r="E99" s="396"/>
      <c r="F99" s="396"/>
      <c r="G99" s="396"/>
      <c r="H99" s="396"/>
      <c r="I99" s="396"/>
      <c r="J99" s="396"/>
      <c r="K99" s="396"/>
      <c r="L99" s="396"/>
      <c r="M99" s="396"/>
      <c r="N99" s="396"/>
      <c r="O99" s="396"/>
      <c r="P99" s="282"/>
      <c r="Q99" s="282"/>
      <c r="R99" s="282"/>
      <c r="S99" s="282"/>
      <c r="T99" s="282"/>
      <c r="U99" s="282"/>
      <c r="V99" s="282"/>
    </row>
    <row r="100" spans="1:22">
      <c r="A100" s="295" t="s">
        <v>71</v>
      </c>
      <c r="B100" s="296"/>
      <c r="C100" s="396" t="s">
        <v>612</v>
      </c>
      <c r="D100" s="396"/>
      <c r="E100" s="396"/>
      <c r="F100" s="396"/>
      <c r="G100" s="396"/>
      <c r="H100" s="396"/>
      <c r="I100" s="396"/>
      <c r="J100" s="396"/>
      <c r="K100" s="396"/>
      <c r="L100" s="396"/>
      <c r="M100" s="396"/>
      <c r="N100" s="396"/>
      <c r="O100" s="396"/>
      <c r="P100" s="282"/>
      <c r="Q100" s="282"/>
      <c r="R100" s="282"/>
      <c r="S100" s="282"/>
      <c r="T100" s="282"/>
      <c r="U100" s="282"/>
      <c r="V100" s="282"/>
    </row>
    <row r="101" spans="1:22" ht="15" customHeight="1">
      <c r="A101" s="295" t="s">
        <v>46</v>
      </c>
      <c r="B101" s="296"/>
      <c r="C101" s="397" t="s">
        <v>528</v>
      </c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282"/>
      <c r="Q101" s="282"/>
      <c r="R101" s="282"/>
      <c r="S101" s="282"/>
      <c r="T101" s="282"/>
      <c r="U101" s="282"/>
      <c r="V101" s="282"/>
    </row>
    <row r="102" spans="1:22" s="324" customFormat="1" ht="15" customHeight="1">
      <c r="A102" s="332"/>
      <c r="B102" s="331"/>
      <c r="C102" s="397" t="s">
        <v>529</v>
      </c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28"/>
      <c r="Q102" s="328"/>
      <c r="R102" s="328"/>
      <c r="S102" s="328"/>
      <c r="T102" s="328"/>
      <c r="U102" s="328"/>
      <c r="V102" s="328"/>
    </row>
    <row r="103" spans="1:22">
      <c r="A103" s="295" t="s">
        <v>47</v>
      </c>
      <c r="B103" s="296"/>
      <c r="C103" s="398" t="s">
        <v>517</v>
      </c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282"/>
      <c r="Q103" s="282"/>
      <c r="R103" s="282"/>
      <c r="S103" s="282"/>
      <c r="T103" s="282"/>
      <c r="U103" s="282"/>
      <c r="V103" s="282"/>
    </row>
    <row r="104" spans="1:22">
      <c r="A104" s="297" t="s">
        <v>48</v>
      </c>
      <c r="B104" s="296"/>
      <c r="C104" s="394" t="s">
        <v>494</v>
      </c>
      <c r="D104" s="394"/>
      <c r="E104" s="394"/>
      <c r="F104" s="394"/>
      <c r="G104" s="394"/>
      <c r="H104" s="394"/>
      <c r="I104" s="394"/>
      <c r="J104" s="394"/>
      <c r="K104" s="394"/>
      <c r="L104" s="394"/>
      <c r="M104" s="394"/>
      <c r="N104" s="394"/>
      <c r="O104" s="394"/>
      <c r="P104" s="282"/>
      <c r="Q104" s="282"/>
      <c r="R104" s="282"/>
      <c r="S104" s="282"/>
      <c r="T104" s="282"/>
      <c r="U104" s="282"/>
      <c r="V104" s="282"/>
    </row>
    <row r="105" spans="1:22">
      <c r="A105" s="297" t="s">
        <v>329</v>
      </c>
      <c r="B105" s="296"/>
      <c r="C105" s="394" t="s">
        <v>495</v>
      </c>
      <c r="D105" s="394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282"/>
      <c r="Q105" s="282"/>
      <c r="R105" s="282"/>
      <c r="S105" s="282"/>
      <c r="T105" s="282"/>
      <c r="U105" s="282"/>
      <c r="V105" s="282"/>
    </row>
    <row r="106" spans="1:22">
      <c r="A106" s="297" t="s">
        <v>330</v>
      </c>
      <c r="B106" s="296"/>
      <c r="C106" s="394" t="s">
        <v>518</v>
      </c>
      <c r="D106" s="394"/>
      <c r="E106" s="394"/>
      <c r="F106" s="394"/>
      <c r="G106" s="394"/>
      <c r="H106" s="394"/>
      <c r="I106" s="394"/>
      <c r="J106" s="394"/>
      <c r="K106" s="394"/>
      <c r="L106" s="394"/>
      <c r="M106" s="394"/>
      <c r="N106" s="394"/>
      <c r="O106" s="394"/>
      <c r="P106" s="282"/>
      <c r="Q106" s="282"/>
      <c r="R106" s="282"/>
      <c r="S106" s="282"/>
      <c r="T106" s="282"/>
      <c r="U106" s="282"/>
      <c r="V106" s="282"/>
    </row>
    <row r="107" spans="1:22">
      <c r="A107" s="298" t="s">
        <v>8</v>
      </c>
      <c r="B107" s="202"/>
      <c r="C107" s="395" t="s">
        <v>519</v>
      </c>
      <c r="D107" s="395"/>
      <c r="E107" s="395"/>
      <c r="F107" s="395"/>
      <c r="G107" s="395"/>
      <c r="H107" s="395"/>
      <c r="I107" s="395"/>
      <c r="J107" s="395"/>
      <c r="K107" s="395"/>
      <c r="L107" s="395"/>
      <c r="M107" s="395"/>
      <c r="N107" s="395"/>
      <c r="O107" s="395"/>
      <c r="P107" s="282"/>
      <c r="Q107" s="282"/>
      <c r="R107" s="282"/>
      <c r="S107" s="282"/>
      <c r="T107" s="282"/>
      <c r="U107" s="282"/>
      <c r="V107" s="282"/>
    </row>
    <row r="108" spans="1:22" ht="15.75">
      <c r="A108" s="335" t="s">
        <v>10</v>
      </c>
      <c r="B108" s="328"/>
      <c r="C108" s="376" t="s">
        <v>571</v>
      </c>
      <c r="D108" s="240"/>
      <c r="E108" s="216"/>
      <c r="F108" s="216"/>
      <c r="G108" s="303"/>
      <c r="H108" s="316"/>
      <c r="I108" s="316"/>
      <c r="J108" s="316"/>
      <c r="K108" s="300"/>
      <c r="L108" s="303"/>
      <c r="M108" s="317"/>
      <c r="N108" s="318"/>
      <c r="O108" s="282"/>
      <c r="P108" s="282"/>
      <c r="Q108" s="282"/>
      <c r="R108" s="282"/>
      <c r="S108" s="282"/>
      <c r="T108" s="282"/>
      <c r="U108" s="282"/>
      <c r="V108" s="282"/>
    </row>
    <row r="109" spans="1:22" ht="15.75">
      <c r="A109" s="335" t="s">
        <v>11</v>
      </c>
      <c r="B109" s="325"/>
      <c r="C109" s="376" t="s">
        <v>572</v>
      </c>
      <c r="D109" s="240"/>
      <c r="E109" s="216"/>
      <c r="F109" s="216"/>
      <c r="G109" s="303"/>
      <c r="H109" s="316"/>
      <c r="I109" s="316"/>
      <c r="J109" s="316"/>
      <c r="K109" s="300"/>
      <c r="L109" s="303"/>
      <c r="M109" s="317"/>
      <c r="N109" s="318"/>
      <c r="O109" s="282"/>
      <c r="P109" s="282"/>
      <c r="Q109" s="282"/>
      <c r="R109" s="282"/>
      <c r="S109" s="282"/>
      <c r="T109" s="282"/>
      <c r="U109" s="282"/>
      <c r="V109" s="282"/>
    </row>
    <row r="110" spans="1:22" ht="15.75">
      <c r="A110" s="377"/>
      <c r="B110" s="326"/>
      <c r="C110" s="378"/>
      <c r="D110" s="240"/>
      <c r="E110" s="216"/>
      <c r="F110" s="216"/>
      <c r="G110" s="303"/>
      <c r="H110" s="316"/>
      <c r="I110" s="316"/>
      <c r="J110" s="316"/>
      <c r="K110" s="300"/>
      <c r="L110" s="303"/>
      <c r="M110" s="317"/>
      <c r="N110" s="318"/>
      <c r="O110" s="282"/>
      <c r="P110" s="282"/>
      <c r="Q110" s="282"/>
      <c r="R110" s="282"/>
      <c r="S110" s="282"/>
      <c r="T110" s="282"/>
      <c r="U110" s="282"/>
      <c r="V110" s="282"/>
    </row>
    <row r="111" spans="1:22" ht="15.75">
      <c r="A111" s="299"/>
      <c r="B111" s="300"/>
      <c r="C111" s="179"/>
      <c r="D111" s="301"/>
      <c r="E111" s="302"/>
      <c r="F111" s="302"/>
      <c r="G111" s="303"/>
      <c r="H111" s="316"/>
      <c r="I111" s="316"/>
      <c r="J111" s="316"/>
      <c r="K111" s="300"/>
      <c r="L111" s="303"/>
      <c r="M111" s="317"/>
      <c r="N111" s="318"/>
      <c r="O111" s="282"/>
      <c r="P111" s="282"/>
      <c r="Q111" s="282"/>
      <c r="R111" s="282"/>
      <c r="S111" s="282"/>
      <c r="T111" s="282"/>
      <c r="U111" s="282"/>
      <c r="V111" s="282"/>
    </row>
    <row r="112" spans="1:22"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</row>
    <row r="113" spans="3:22">
      <c r="C113" s="282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</row>
    <row r="114" spans="3:22">
      <c r="C114" s="282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</row>
    <row r="115" spans="3:22"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</row>
    <row r="116" spans="3:22"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</row>
    <row r="117" spans="3:22"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</row>
    <row r="118" spans="3:22">
      <c r="C118" s="282"/>
      <c r="D118" s="28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</row>
    <row r="119" spans="3:22">
      <c r="C119" s="282"/>
      <c r="D119" s="282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</row>
    <row r="120" spans="3:22">
      <c r="C120" s="282"/>
      <c r="D120" s="282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</row>
    <row r="121" spans="3:22"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</row>
    <row r="122" spans="3:22"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</row>
    <row r="123" spans="3:22"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</row>
    <row r="124" spans="3:22"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</row>
    <row r="125" spans="3:22"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</row>
    <row r="126" spans="3:22"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</row>
    <row r="127" spans="3:22"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</row>
    <row r="128" spans="3:22"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</row>
    <row r="129" spans="3:22"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</row>
    <row r="130" spans="3:22"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</row>
    <row r="131" spans="3:22"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</row>
    <row r="132" spans="3:22"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</row>
    <row r="133" spans="3:22"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</row>
    <row r="134" spans="3:22"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</row>
    <row r="135" spans="3:22"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</row>
    <row r="136" spans="3:22"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</row>
    <row r="137" spans="3:22"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</row>
    <row r="138" spans="3:22"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</row>
    <row r="139" spans="3:22"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</row>
    <row r="140" spans="3:22"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</row>
    <row r="141" spans="3:22"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</row>
    <row r="142" spans="3:22"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</row>
    <row r="143" spans="3:22"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</row>
    <row r="144" spans="3:22"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  <c r="T144" s="282"/>
      <c r="U144" s="282"/>
      <c r="V144" s="282"/>
    </row>
    <row r="145" spans="3:22"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</row>
    <row r="146" spans="3:22"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</row>
    <row r="147" spans="3:22"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</row>
    <row r="148" spans="3:22">
      <c r="C148" s="282"/>
      <c r="D148" s="282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</row>
    <row r="149" spans="3:22">
      <c r="C149" s="282"/>
      <c r="D149" s="282"/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</row>
    <row r="150" spans="3:22">
      <c r="C150" s="282"/>
      <c r="D150" s="282"/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</row>
    <row r="151" spans="3:22"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  <c r="U151" s="282"/>
      <c r="V151" s="282"/>
    </row>
    <row r="152" spans="3:22"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282"/>
      <c r="T152" s="282"/>
      <c r="U152" s="282"/>
      <c r="V152" s="282"/>
    </row>
    <row r="153" spans="3:22"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2"/>
      <c r="U153" s="282"/>
      <c r="V153" s="282"/>
    </row>
    <row r="154" spans="3:22"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</row>
    <row r="155" spans="3:22"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  <c r="U155" s="282"/>
      <c r="V155" s="282"/>
    </row>
    <row r="156" spans="3:22"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2"/>
      <c r="U156" s="282"/>
      <c r="V156" s="282"/>
    </row>
    <row r="157" spans="3:22"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</row>
    <row r="158" spans="3:22"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</row>
    <row r="159" spans="3:22"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</row>
    <row r="160" spans="3:22"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</row>
    <row r="161" spans="3:22">
      <c r="C161" s="282"/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</row>
    <row r="162" spans="3:22">
      <c r="C162" s="282"/>
      <c r="D162" s="282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</row>
    <row r="163" spans="3:22">
      <c r="C163" s="282"/>
      <c r="D163" s="282"/>
      <c r="E163" s="282"/>
      <c r="F163" s="282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82"/>
      <c r="V163" s="282"/>
    </row>
    <row r="164" spans="3:22"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</row>
    <row r="165" spans="3:22">
      <c r="C165" s="282"/>
      <c r="D165" s="282"/>
      <c r="E165" s="282"/>
      <c r="F165" s="282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</row>
    <row r="166" spans="3:22">
      <c r="C166" s="282"/>
      <c r="D166" s="282"/>
      <c r="E166" s="282"/>
      <c r="F166" s="282"/>
      <c r="G166" s="282"/>
      <c r="H166" s="282"/>
      <c r="I166" s="282"/>
      <c r="J166" s="282"/>
      <c r="K166" s="282"/>
      <c r="L166" s="282"/>
      <c r="M166" s="282"/>
      <c r="N166" s="282"/>
      <c r="O166" s="282"/>
      <c r="P166" s="282"/>
      <c r="Q166" s="282"/>
      <c r="R166" s="282"/>
      <c r="S166" s="282"/>
      <c r="T166" s="282"/>
      <c r="U166" s="282"/>
      <c r="V166" s="282"/>
    </row>
    <row r="167" spans="3:22">
      <c r="C167" s="282"/>
      <c r="D167" s="282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2"/>
      <c r="T167" s="282"/>
      <c r="U167" s="282"/>
      <c r="V167" s="282"/>
    </row>
    <row r="168" spans="3:22">
      <c r="C168" s="282"/>
      <c r="D168" s="282"/>
      <c r="E168" s="282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</row>
    <row r="169" spans="3:22">
      <c r="C169" s="282"/>
      <c r="D169" s="282"/>
      <c r="E169" s="282"/>
      <c r="F169" s="282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</row>
    <row r="170" spans="3:22">
      <c r="C170" s="282"/>
      <c r="D170" s="282"/>
      <c r="E170" s="282"/>
      <c r="F170" s="282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</row>
    <row r="171" spans="3:22">
      <c r="C171" s="282"/>
      <c r="D171" s="282"/>
      <c r="E171" s="282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</row>
    <row r="172" spans="3:22">
      <c r="C172" s="282"/>
      <c r="D172" s="282"/>
      <c r="E172" s="282"/>
      <c r="F172" s="282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</row>
    <row r="173" spans="3:22"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  <c r="R173" s="282"/>
      <c r="S173" s="282"/>
      <c r="T173" s="282"/>
      <c r="U173" s="282"/>
      <c r="V173" s="282"/>
    </row>
    <row r="174" spans="3:22">
      <c r="C174" s="282"/>
      <c r="D174" s="282"/>
      <c r="E174" s="282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</row>
    <row r="175" spans="3:22">
      <c r="C175" s="282"/>
      <c r="D175" s="282"/>
      <c r="E175" s="282"/>
      <c r="F175" s="282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</row>
    <row r="176" spans="3:22">
      <c r="C176" s="282"/>
      <c r="D176" s="282"/>
      <c r="E176" s="282"/>
      <c r="F176" s="28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</row>
    <row r="177" spans="3:22">
      <c r="C177" s="282"/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</row>
    <row r="178" spans="3:22">
      <c r="C178" s="282"/>
      <c r="D178" s="282"/>
      <c r="E178" s="282"/>
      <c r="F178" s="282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</row>
    <row r="179" spans="3:22">
      <c r="C179" s="282"/>
      <c r="D179" s="28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2"/>
      <c r="S179" s="282"/>
      <c r="T179" s="282"/>
      <c r="U179" s="282"/>
      <c r="V179" s="282"/>
    </row>
    <row r="180" spans="3:22">
      <c r="C180" s="282"/>
      <c r="D180" s="282"/>
      <c r="E180" s="282"/>
      <c r="F180" s="282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</row>
    <row r="181" spans="3:22">
      <c r="C181" s="282"/>
      <c r="D181" s="282"/>
      <c r="E181" s="282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</row>
    <row r="182" spans="3:22">
      <c r="C182" s="282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</row>
    <row r="183" spans="3:22">
      <c r="C183" s="282"/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282"/>
      <c r="V183" s="282"/>
    </row>
    <row r="184" spans="3:22">
      <c r="C184" s="282"/>
      <c r="D184" s="282"/>
      <c r="E184" s="282"/>
      <c r="F184" s="282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</row>
    <row r="185" spans="3:22">
      <c r="C185" s="28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</row>
    <row r="186" spans="3:22"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</row>
    <row r="187" spans="3:22">
      <c r="C187" s="282"/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</row>
    <row r="188" spans="3:22">
      <c r="C188" s="282"/>
      <c r="D188" s="282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</row>
    <row r="189" spans="3:22">
      <c r="C189" s="282"/>
      <c r="D189" s="282"/>
      <c r="E189" s="282"/>
      <c r="F189" s="282"/>
      <c r="G189" s="282"/>
      <c r="H189" s="282"/>
      <c r="I189" s="282"/>
      <c r="J189" s="282"/>
      <c r="K189" s="282"/>
      <c r="L189" s="282"/>
      <c r="M189" s="282"/>
      <c r="N189" s="282"/>
      <c r="O189" s="282"/>
      <c r="P189" s="282"/>
      <c r="Q189" s="282"/>
      <c r="R189" s="282"/>
      <c r="S189" s="282"/>
      <c r="T189" s="282"/>
      <c r="U189" s="282"/>
      <c r="V189" s="282"/>
    </row>
    <row r="190" spans="3:22">
      <c r="C190" s="282"/>
      <c r="D190" s="282"/>
      <c r="E190" s="282"/>
      <c r="F190" s="282"/>
      <c r="G190" s="282"/>
      <c r="H190" s="282"/>
      <c r="I190" s="282"/>
      <c r="J190" s="282"/>
      <c r="K190" s="282"/>
      <c r="L190" s="282"/>
      <c r="M190" s="282"/>
      <c r="N190" s="282"/>
      <c r="O190" s="282"/>
      <c r="P190" s="282"/>
      <c r="Q190" s="282"/>
      <c r="R190" s="282"/>
      <c r="S190" s="282"/>
      <c r="T190" s="282"/>
      <c r="U190" s="282"/>
      <c r="V190" s="282"/>
    </row>
    <row r="191" spans="3:22">
      <c r="C191" s="282"/>
      <c r="D191" s="282"/>
      <c r="E191" s="282"/>
      <c r="F191" s="282"/>
      <c r="G191" s="282"/>
      <c r="H191" s="282"/>
      <c r="I191" s="282"/>
      <c r="J191" s="282"/>
      <c r="K191" s="282"/>
      <c r="L191" s="282"/>
      <c r="M191" s="282"/>
      <c r="N191" s="282"/>
      <c r="O191" s="282"/>
      <c r="P191" s="282"/>
      <c r="Q191" s="282"/>
      <c r="R191" s="282"/>
      <c r="S191" s="282"/>
      <c r="T191" s="282"/>
      <c r="U191" s="282"/>
      <c r="V191" s="282"/>
    </row>
    <row r="192" spans="3:22">
      <c r="C192" s="282"/>
      <c r="D192" s="282"/>
      <c r="E192" s="282"/>
      <c r="F192" s="282"/>
      <c r="G192" s="282"/>
      <c r="H192" s="282"/>
      <c r="I192" s="282"/>
      <c r="J192" s="282"/>
      <c r="K192" s="282"/>
      <c r="L192" s="282"/>
      <c r="M192" s="282"/>
      <c r="N192" s="282"/>
      <c r="O192" s="282"/>
      <c r="P192" s="282"/>
      <c r="Q192" s="282"/>
      <c r="R192" s="282"/>
      <c r="S192" s="282"/>
      <c r="T192" s="282"/>
      <c r="U192" s="282"/>
      <c r="V192" s="282"/>
    </row>
    <row r="193" spans="3:22">
      <c r="C193" s="282"/>
      <c r="D193" s="282"/>
      <c r="E193" s="282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  <c r="R193" s="282"/>
      <c r="S193" s="282"/>
      <c r="T193" s="282"/>
      <c r="U193" s="282"/>
      <c r="V193" s="282"/>
    </row>
    <row r="194" spans="3:22">
      <c r="C194" s="282"/>
      <c r="D194" s="282"/>
      <c r="E194" s="282"/>
      <c r="F194" s="282"/>
      <c r="G194" s="282"/>
      <c r="H194" s="282"/>
      <c r="I194" s="282"/>
      <c r="J194" s="282"/>
      <c r="K194" s="282"/>
      <c r="L194" s="282"/>
      <c r="M194" s="282"/>
      <c r="N194" s="282"/>
      <c r="O194" s="282"/>
      <c r="P194" s="282"/>
      <c r="Q194" s="282"/>
      <c r="R194" s="282"/>
      <c r="S194" s="282"/>
      <c r="T194" s="282"/>
      <c r="U194" s="282"/>
      <c r="V194" s="282"/>
    </row>
    <row r="195" spans="3:22">
      <c r="C195" s="282"/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2"/>
      <c r="S195" s="282"/>
      <c r="T195" s="282"/>
      <c r="U195" s="282"/>
      <c r="V195" s="282"/>
    </row>
    <row r="196" spans="3:22">
      <c r="C196" s="282"/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2"/>
      <c r="S196" s="282"/>
      <c r="T196" s="282"/>
      <c r="U196" s="282"/>
      <c r="V196" s="282"/>
    </row>
    <row r="197" spans="3:22">
      <c r="C197" s="282"/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2"/>
      <c r="S197" s="282"/>
      <c r="T197" s="282"/>
      <c r="U197" s="282"/>
      <c r="V197" s="282"/>
    </row>
    <row r="198" spans="3:22">
      <c r="C198" s="282"/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2"/>
      <c r="S198" s="282"/>
      <c r="T198" s="282"/>
      <c r="U198" s="282"/>
      <c r="V198" s="282"/>
    </row>
    <row r="199" spans="3:22"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  <c r="R199" s="282"/>
      <c r="S199" s="282"/>
      <c r="T199" s="282"/>
      <c r="U199" s="282"/>
      <c r="V199" s="282"/>
    </row>
    <row r="200" spans="3:22">
      <c r="C200" s="282"/>
      <c r="D200" s="282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282"/>
      <c r="V200" s="282"/>
    </row>
    <row r="201" spans="3:22">
      <c r="C201" s="282"/>
      <c r="D201" s="282"/>
      <c r="E201" s="282"/>
      <c r="F201" s="282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2"/>
      <c r="R201" s="282"/>
      <c r="S201" s="282"/>
      <c r="T201" s="282"/>
      <c r="U201" s="282"/>
      <c r="V201" s="282"/>
    </row>
    <row r="202" spans="3:22"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2"/>
      <c r="N202" s="282"/>
      <c r="O202" s="282"/>
      <c r="P202" s="282"/>
      <c r="Q202" s="282"/>
      <c r="R202" s="282"/>
      <c r="S202" s="282"/>
      <c r="T202" s="282"/>
      <c r="U202" s="282"/>
      <c r="V202" s="282"/>
    </row>
    <row r="203" spans="3:22"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2"/>
      <c r="N203" s="282"/>
      <c r="O203" s="282"/>
      <c r="P203" s="282"/>
      <c r="Q203" s="282"/>
      <c r="R203" s="282"/>
      <c r="S203" s="282"/>
      <c r="T203" s="282"/>
      <c r="U203" s="282"/>
      <c r="V203" s="282"/>
    </row>
    <row r="204" spans="3:22"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2"/>
      <c r="N204" s="282"/>
      <c r="O204" s="282"/>
      <c r="P204" s="282"/>
      <c r="Q204" s="282"/>
      <c r="R204" s="282"/>
      <c r="S204" s="282"/>
      <c r="T204" s="282"/>
      <c r="U204" s="282"/>
      <c r="V204" s="282"/>
    </row>
    <row r="205" spans="3:22">
      <c r="C205" s="282"/>
      <c r="D205" s="282"/>
      <c r="E205" s="282"/>
      <c r="F205" s="282"/>
      <c r="G205" s="282"/>
      <c r="H205" s="282"/>
      <c r="I205" s="282"/>
      <c r="J205" s="282"/>
      <c r="K205" s="282"/>
      <c r="L205" s="282"/>
      <c r="M205" s="282"/>
      <c r="N205" s="282"/>
      <c r="O205" s="282"/>
      <c r="P205" s="282"/>
      <c r="Q205" s="282"/>
      <c r="R205" s="282"/>
      <c r="S205" s="282"/>
      <c r="T205" s="282"/>
      <c r="U205" s="282"/>
      <c r="V205" s="282"/>
    </row>
    <row r="206" spans="3:22">
      <c r="C206" s="282"/>
      <c r="D206" s="282"/>
      <c r="E206" s="282"/>
      <c r="F206" s="282"/>
      <c r="G206" s="282"/>
      <c r="H206" s="282"/>
      <c r="I206" s="282"/>
      <c r="J206" s="282"/>
      <c r="K206" s="282"/>
      <c r="L206" s="282"/>
      <c r="M206" s="282"/>
      <c r="N206" s="282"/>
      <c r="O206" s="282"/>
      <c r="P206" s="282"/>
      <c r="Q206" s="282"/>
      <c r="R206" s="282"/>
      <c r="S206" s="282"/>
      <c r="T206" s="282"/>
      <c r="U206" s="282"/>
      <c r="V206" s="282"/>
    </row>
    <row r="207" spans="3:22">
      <c r="C207" s="282"/>
      <c r="D207" s="282"/>
      <c r="E207" s="282"/>
      <c r="F207" s="282"/>
      <c r="G207" s="282"/>
      <c r="H207" s="282"/>
      <c r="I207" s="282"/>
      <c r="J207" s="282"/>
      <c r="K207" s="282"/>
      <c r="L207" s="282"/>
      <c r="M207" s="282"/>
      <c r="N207" s="282"/>
      <c r="O207" s="282"/>
      <c r="P207" s="282"/>
      <c r="Q207" s="282"/>
      <c r="R207" s="282"/>
      <c r="S207" s="282"/>
      <c r="T207" s="282"/>
      <c r="U207" s="282"/>
      <c r="V207" s="282"/>
    </row>
    <row r="208" spans="3:22">
      <c r="C208" s="282"/>
      <c r="D208" s="282"/>
      <c r="E208" s="282"/>
      <c r="F208" s="282"/>
      <c r="G208" s="282"/>
      <c r="H208" s="282"/>
      <c r="I208" s="282"/>
      <c r="J208" s="282"/>
      <c r="K208" s="282"/>
      <c r="L208" s="282"/>
      <c r="M208" s="282"/>
      <c r="N208" s="282"/>
      <c r="O208" s="282"/>
      <c r="P208" s="282"/>
      <c r="Q208" s="282"/>
      <c r="R208" s="282"/>
      <c r="S208" s="282"/>
      <c r="T208" s="282"/>
      <c r="U208" s="282"/>
      <c r="V208" s="282"/>
    </row>
    <row r="209" spans="3:22">
      <c r="C209" s="282"/>
      <c r="D209" s="28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  <c r="R209" s="282"/>
      <c r="S209" s="282"/>
      <c r="T209" s="282"/>
      <c r="U209" s="282"/>
      <c r="V209" s="282"/>
    </row>
    <row r="210" spans="3:22">
      <c r="C210" s="282"/>
      <c r="D210" s="282"/>
      <c r="E210" s="282"/>
      <c r="F210" s="282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  <c r="R210" s="282"/>
      <c r="S210" s="282"/>
      <c r="T210" s="282"/>
      <c r="U210" s="282"/>
      <c r="V210" s="282"/>
    </row>
    <row r="211" spans="3:22">
      <c r="C211" s="282"/>
      <c r="D211" s="28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2"/>
      <c r="S211" s="282"/>
      <c r="T211" s="282"/>
      <c r="U211" s="282"/>
      <c r="V211" s="282"/>
    </row>
    <row r="212" spans="3:22"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  <c r="R212" s="282"/>
      <c r="S212" s="282"/>
      <c r="T212" s="282"/>
      <c r="U212" s="282"/>
      <c r="V212" s="282"/>
    </row>
    <row r="213" spans="3:22">
      <c r="C213" s="282"/>
      <c r="D213" s="282"/>
      <c r="E213" s="282"/>
      <c r="F213" s="282"/>
      <c r="G213" s="282"/>
      <c r="H213" s="282"/>
      <c r="I213" s="282"/>
      <c r="J213" s="282"/>
      <c r="K213" s="282"/>
      <c r="L213" s="282"/>
      <c r="M213" s="282"/>
      <c r="N213" s="282"/>
      <c r="O213" s="282"/>
      <c r="P213" s="282"/>
      <c r="Q213" s="282"/>
      <c r="R213" s="282"/>
      <c r="S213" s="282"/>
      <c r="T213" s="282"/>
      <c r="U213" s="282"/>
      <c r="V213" s="282"/>
    </row>
    <row r="214" spans="3:22">
      <c r="C214" s="282"/>
      <c r="D214" s="282"/>
      <c r="E214" s="282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2"/>
      <c r="S214" s="282"/>
      <c r="T214" s="282"/>
      <c r="U214" s="282"/>
      <c r="V214" s="282"/>
    </row>
    <row r="215" spans="3:22">
      <c r="C215" s="282"/>
      <c r="D215" s="282"/>
      <c r="E215" s="282"/>
      <c r="F215" s="282"/>
      <c r="G215" s="282"/>
      <c r="H215" s="282"/>
      <c r="I215" s="282"/>
      <c r="J215" s="282"/>
      <c r="K215" s="282"/>
      <c r="L215" s="282"/>
      <c r="M215" s="282"/>
      <c r="N215" s="282"/>
      <c r="O215" s="282"/>
      <c r="P215" s="282"/>
      <c r="Q215" s="282"/>
      <c r="R215" s="282"/>
      <c r="S215" s="282"/>
      <c r="T215" s="282"/>
      <c r="U215" s="282"/>
      <c r="V215" s="282"/>
    </row>
    <row r="216" spans="3:22">
      <c r="C216" s="282"/>
      <c r="D216" s="282"/>
      <c r="E216" s="282"/>
      <c r="F216" s="282"/>
      <c r="G216" s="282"/>
      <c r="H216" s="282"/>
      <c r="I216" s="282"/>
      <c r="J216" s="282"/>
      <c r="K216" s="282"/>
      <c r="L216" s="282"/>
      <c r="M216" s="282"/>
      <c r="N216" s="282"/>
      <c r="O216" s="282"/>
      <c r="P216" s="282"/>
      <c r="Q216" s="282"/>
      <c r="R216" s="282"/>
      <c r="S216" s="282"/>
      <c r="T216" s="282"/>
      <c r="U216" s="282"/>
      <c r="V216" s="282"/>
    </row>
    <row r="217" spans="3:22"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2"/>
      <c r="N217" s="282"/>
      <c r="O217" s="282"/>
      <c r="P217" s="282"/>
      <c r="Q217" s="282"/>
      <c r="R217" s="282"/>
      <c r="S217" s="282"/>
      <c r="T217" s="282"/>
      <c r="U217" s="282"/>
      <c r="V217" s="282"/>
    </row>
    <row r="218" spans="3:22">
      <c r="C218" s="282"/>
      <c r="D218" s="282"/>
      <c r="E218" s="282"/>
      <c r="F218" s="282"/>
      <c r="G218" s="282"/>
      <c r="H218" s="282"/>
      <c r="I218" s="282"/>
      <c r="J218" s="282"/>
      <c r="K218" s="282"/>
      <c r="L218" s="282"/>
      <c r="M218" s="282"/>
      <c r="N218" s="282"/>
      <c r="O218" s="282"/>
      <c r="P218" s="282"/>
      <c r="Q218" s="282"/>
      <c r="R218" s="282"/>
      <c r="S218" s="282"/>
      <c r="T218" s="282"/>
      <c r="U218" s="282"/>
      <c r="V218" s="282"/>
    </row>
    <row r="219" spans="3:22">
      <c r="C219" s="282"/>
      <c r="D219" s="282"/>
      <c r="E219" s="282"/>
      <c r="F219" s="282"/>
      <c r="G219" s="282"/>
      <c r="H219" s="282"/>
      <c r="I219" s="282"/>
      <c r="J219" s="282"/>
      <c r="K219" s="282"/>
      <c r="L219" s="282"/>
      <c r="M219" s="282"/>
      <c r="N219" s="282"/>
      <c r="O219" s="282"/>
      <c r="P219" s="282"/>
      <c r="Q219" s="282"/>
      <c r="R219" s="282"/>
      <c r="S219" s="282"/>
      <c r="T219" s="282"/>
      <c r="U219" s="282"/>
      <c r="V219" s="282"/>
    </row>
    <row r="220" spans="3:22">
      <c r="C220" s="282"/>
      <c r="D220" s="282"/>
      <c r="E220" s="282"/>
      <c r="F220" s="282"/>
      <c r="G220" s="282"/>
      <c r="H220" s="282"/>
      <c r="I220" s="282"/>
      <c r="J220" s="282"/>
      <c r="K220" s="282"/>
      <c r="L220" s="282"/>
      <c r="M220" s="282"/>
      <c r="N220" s="282"/>
      <c r="O220" s="282"/>
      <c r="P220" s="282"/>
      <c r="Q220" s="282"/>
      <c r="R220" s="282"/>
      <c r="S220" s="282"/>
      <c r="T220" s="282"/>
      <c r="U220" s="282"/>
      <c r="V220" s="282"/>
    </row>
    <row r="221" spans="3:22">
      <c r="C221" s="282"/>
      <c r="D221" s="282"/>
      <c r="E221" s="282"/>
      <c r="F221" s="282"/>
      <c r="G221" s="282"/>
      <c r="H221" s="282"/>
      <c r="I221" s="282"/>
      <c r="J221" s="282"/>
      <c r="K221" s="282"/>
      <c r="L221" s="282"/>
      <c r="M221" s="282"/>
      <c r="N221" s="282"/>
      <c r="O221" s="282"/>
      <c r="P221" s="282"/>
      <c r="Q221" s="282"/>
      <c r="R221" s="282"/>
      <c r="S221" s="282"/>
      <c r="T221" s="282"/>
      <c r="U221" s="282"/>
      <c r="V221" s="282"/>
    </row>
    <row r="222" spans="3:22">
      <c r="C222" s="282"/>
      <c r="D222" s="282"/>
      <c r="E222" s="282"/>
      <c r="F222" s="282"/>
      <c r="G222" s="282"/>
      <c r="H222" s="282"/>
      <c r="I222" s="282"/>
      <c r="J222" s="282"/>
      <c r="K222" s="282"/>
      <c r="L222" s="282"/>
      <c r="M222" s="282"/>
      <c r="N222" s="282"/>
      <c r="O222" s="282"/>
      <c r="P222" s="282"/>
      <c r="Q222" s="282"/>
      <c r="R222" s="282"/>
      <c r="S222" s="282"/>
      <c r="T222" s="282"/>
      <c r="U222" s="282"/>
      <c r="V222" s="282"/>
    </row>
    <row r="223" spans="3:22"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282"/>
      <c r="R223" s="282"/>
      <c r="S223" s="282"/>
      <c r="T223" s="282"/>
      <c r="U223" s="282"/>
      <c r="V223" s="282"/>
    </row>
    <row r="224" spans="3:22">
      <c r="C224" s="282"/>
      <c r="D224" s="282"/>
      <c r="E224" s="282"/>
      <c r="F224" s="282"/>
      <c r="G224" s="282"/>
      <c r="H224" s="282"/>
      <c r="I224" s="282"/>
      <c r="J224" s="282"/>
      <c r="K224" s="282"/>
      <c r="L224" s="282"/>
      <c r="M224" s="282"/>
      <c r="N224" s="282"/>
      <c r="O224" s="282"/>
      <c r="P224" s="282"/>
      <c r="Q224" s="282"/>
      <c r="R224" s="282"/>
      <c r="S224" s="282"/>
      <c r="T224" s="282"/>
      <c r="U224" s="282"/>
      <c r="V224" s="282"/>
    </row>
    <row r="225" spans="3:22"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  <c r="R225" s="282"/>
      <c r="S225" s="282"/>
      <c r="T225" s="282"/>
      <c r="U225" s="282"/>
      <c r="V225" s="282"/>
    </row>
    <row r="226" spans="3:22">
      <c r="C226" s="282"/>
      <c r="D226" s="282"/>
      <c r="E226" s="282"/>
      <c r="F226" s="282"/>
      <c r="G226" s="282"/>
      <c r="H226" s="282"/>
      <c r="I226" s="282"/>
      <c r="J226" s="282"/>
      <c r="K226" s="282"/>
      <c r="L226" s="282"/>
      <c r="M226" s="282"/>
      <c r="N226" s="282"/>
      <c r="O226" s="282"/>
      <c r="P226" s="282"/>
      <c r="Q226" s="282"/>
      <c r="R226" s="282"/>
      <c r="S226" s="282"/>
      <c r="T226" s="282"/>
      <c r="U226" s="282"/>
      <c r="V226" s="282"/>
    </row>
    <row r="227" spans="3:22">
      <c r="C227" s="282"/>
      <c r="D227" s="282"/>
      <c r="E227" s="282"/>
      <c r="F227" s="282"/>
      <c r="G227" s="282"/>
      <c r="H227" s="282"/>
      <c r="I227" s="282"/>
      <c r="J227" s="282"/>
      <c r="K227" s="282"/>
      <c r="L227" s="282"/>
      <c r="M227" s="282"/>
      <c r="N227" s="282"/>
      <c r="O227" s="282"/>
      <c r="P227" s="282"/>
      <c r="Q227" s="282"/>
      <c r="R227" s="282"/>
      <c r="S227" s="282"/>
      <c r="T227" s="282"/>
      <c r="U227" s="282"/>
      <c r="V227" s="282"/>
    </row>
    <row r="228" spans="3:22">
      <c r="C228" s="282"/>
      <c r="D228" s="282"/>
      <c r="E228" s="282"/>
      <c r="F228" s="282"/>
      <c r="G228" s="282"/>
      <c r="H228" s="282"/>
      <c r="I228" s="282"/>
      <c r="J228" s="282"/>
      <c r="K228" s="282"/>
      <c r="L228" s="282"/>
      <c r="M228" s="282"/>
      <c r="N228" s="282"/>
      <c r="O228" s="282"/>
      <c r="P228" s="282"/>
      <c r="Q228" s="282"/>
      <c r="R228" s="282"/>
      <c r="S228" s="282"/>
      <c r="T228" s="282"/>
      <c r="U228" s="282"/>
      <c r="V228" s="282"/>
    </row>
    <row r="229" spans="3:22">
      <c r="C229" s="282"/>
      <c r="D229" s="282"/>
      <c r="E229" s="282"/>
      <c r="F229" s="282"/>
      <c r="G229" s="282"/>
      <c r="H229" s="282"/>
      <c r="I229" s="282"/>
      <c r="J229" s="282"/>
      <c r="K229" s="282"/>
      <c r="L229" s="282"/>
      <c r="M229" s="282"/>
      <c r="N229" s="282"/>
      <c r="O229" s="282"/>
      <c r="P229" s="282"/>
      <c r="Q229" s="282"/>
      <c r="R229" s="282"/>
      <c r="S229" s="282"/>
      <c r="T229" s="282"/>
      <c r="U229" s="282"/>
      <c r="V229" s="282"/>
    </row>
    <row r="230" spans="3:22">
      <c r="C230" s="282"/>
      <c r="D230" s="282"/>
      <c r="E230" s="282"/>
      <c r="F230" s="282"/>
      <c r="G230" s="282"/>
      <c r="H230" s="282"/>
      <c r="I230" s="282"/>
      <c r="J230" s="282"/>
      <c r="K230" s="282"/>
      <c r="L230" s="282"/>
      <c r="M230" s="282"/>
      <c r="N230" s="282"/>
      <c r="O230" s="282"/>
      <c r="P230" s="282"/>
      <c r="Q230" s="282"/>
      <c r="R230" s="282"/>
      <c r="S230" s="282"/>
      <c r="T230" s="282"/>
      <c r="U230" s="282"/>
      <c r="V230" s="282"/>
    </row>
    <row r="231" spans="3:22"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2"/>
      <c r="N231" s="282"/>
      <c r="O231" s="282"/>
      <c r="P231" s="282"/>
      <c r="Q231" s="282"/>
      <c r="R231" s="282"/>
      <c r="S231" s="282"/>
      <c r="T231" s="282"/>
      <c r="U231" s="282"/>
      <c r="V231" s="282"/>
    </row>
    <row r="232" spans="3:22">
      <c r="C232" s="282"/>
      <c r="D232" s="282"/>
      <c r="E232" s="282"/>
      <c r="F232" s="282"/>
      <c r="G232" s="282"/>
      <c r="H232" s="282"/>
      <c r="I232" s="282"/>
      <c r="J232" s="282"/>
      <c r="K232" s="282"/>
      <c r="L232" s="282"/>
      <c r="M232" s="282"/>
      <c r="N232" s="282"/>
      <c r="O232" s="282"/>
      <c r="P232" s="282"/>
      <c r="Q232" s="282"/>
      <c r="R232" s="282"/>
      <c r="S232" s="282"/>
      <c r="T232" s="282"/>
      <c r="U232" s="282"/>
      <c r="V232" s="282"/>
    </row>
    <row r="233" spans="3:22">
      <c r="C233" s="282"/>
      <c r="D233" s="282"/>
      <c r="E233" s="282"/>
      <c r="F233" s="282"/>
      <c r="G233" s="282"/>
      <c r="H233" s="282"/>
      <c r="I233" s="282"/>
      <c r="J233" s="282"/>
      <c r="K233" s="282"/>
      <c r="L233" s="282"/>
      <c r="M233" s="282"/>
      <c r="N233" s="282"/>
      <c r="O233" s="282"/>
      <c r="P233" s="282"/>
      <c r="Q233" s="282"/>
      <c r="R233" s="282"/>
      <c r="S233" s="282"/>
      <c r="T233" s="282"/>
      <c r="U233" s="282"/>
      <c r="V233" s="282"/>
    </row>
    <row r="234" spans="3:22">
      <c r="C234" s="282"/>
      <c r="D234" s="282"/>
      <c r="E234" s="282"/>
      <c r="F234" s="282"/>
      <c r="G234" s="282"/>
      <c r="H234" s="282"/>
      <c r="I234" s="282"/>
      <c r="J234" s="282"/>
      <c r="K234" s="282"/>
      <c r="L234" s="282"/>
      <c r="M234" s="282"/>
      <c r="N234" s="282"/>
      <c r="O234" s="282"/>
      <c r="P234" s="282"/>
      <c r="Q234" s="282"/>
      <c r="R234" s="282"/>
      <c r="S234" s="282"/>
      <c r="T234" s="282"/>
      <c r="U234" s="282"/>
      <c r="V234" s="282"/>
    </row>
    <row r="235" spans="3:22">
      <c r="C235" s="282"/>
      <c r="D235" s="282"/>
      <c r="E235" s="282"/>
      <c r="F235" s="282"/>
      <c r="G235" s="282"/>
      <c r="H235" s="282"/>
      <c r="I235" s="282"/>
      <c r="J235" s="282"/>
      <c r="K235" s="282"/>
      <c r="L235" s="282"/>
      <c r="M235" s="282"/>
      <c r="N235" s="282"/>
      <c r="O235" s="282"/>
      <c r="P235" s="282"/>
      <c r="Q235" s="282"/>
      <c r="R235" s="282"/>
      <c r="S235" s="282"/>
      <c r="T235" s="282"/>
      <c r="U235" s="282"/>
      <c r="V235" s="282"/>
    </row>
    <row r="236" spans="3:22">
      <c r="C236" s="282"/>
      <c r="D236" s="282"/>
      <c r="E236" s="282"/>
      <c r="F236" s="282"/>
      <c r="G236" s="282"/>
      <c r="H236" s="282"/>
      <c r="I236" s="282"/>
      <c r="J236" s="282"/>
      <c r="K236" s="282"/>
      <c r="L236" s="282"/>
      <c r="M236" s="282"/>
      <c r="N236" s="282"/>
      <c r="O236" s="282"/>
      <c r="P236" s="282"/>
      <c r="Q236" s="282"/>
      <c r="R236" s="282"/>
      <c r="S236" s="282"/>
      <c r="T236" s="282"/>
      <c r="U236" s="282"/>
      <c r="V236" s="282"/>
    </row>
    <row r="237" spans="3:22"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2"/>
      <c r="N237" s="282"/>
      <c r="O237" s="282"/>
      <c r="P237" s="282"/>
      <c r="Q237" s="282"/>
      <c r="R237" s="282"/>
      <c r="S237" s="282"/>
      <c r="T237" s="282"/>
      <c r="U237" s="282"/>
      <c r="V237" s="282"/>
    </row>
    <row r="238" spans="3:22"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  <c r="R238" s="282"/>
      <c r="S238" s="282"/>
      <c r="T238" s="282"/>
      <c r="U238" s="282"/>
      <c r="V238" s="282"/>
    </row>
    <row r="239" spans="3:22"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2"/>
      <c r="N239" s="282"/>
      <c r="O239" s="282"/>
      <c r="P239" s="282"/>
      <c r="Q239" s="282"/>
      <c r="R239" s="282"/>
      <c r="S239" s="282"/>
      <c r="T239" s="282"/>
      <c r="U239" s="282"/>
      <c r="V239" s="282"/>
    </row>
    <row r="240" spans="3:22"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2"/>
      <c r="N240" s="282"/>
      <c r="O240" s="282"/>
      <c r="P240" s="282"/>
      <c r="Q240" s="282"/>
      <c r="R240" s="282"/>
      <c r="S240" s="282"/>
      <c r="T240" s="282"/>
      <c r="U240" s="282"/>
      <c r="V240" s="282"/>
    </row>
    <row r="241" spans="3:22"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2"/>
      <c r="N241" s="282"/>
      <c r="O241" s="282"/>
      <c r="P241" s="282"/>
      <c r="Q241" s="282"/>
      <c r="R241" s="282"/>
      <c r="S241" s="282"/>
      <c r="T241" s="282"/>
      <c r="U241" s="282"/>
      <c r="V241" s="282"/>
    </row>
    <row r="242" spans="3:22">
      <c r="C242" s="282"/>
      <c r="D242" s="282"/>
      <c r="E242" s="282"/>
      <c r="F242" s="282"/>
      <c r="G242" s="282"/>
      <c r="H242" s="282"/>
      <c r="I242" s="282"/>
      <c r="J242" s="282"/>
      <c r="K242" s="282"/>
      <c r="L242" s="282"/>
      <c r="M242" s="282"/>
      <c r="N242" s="282"/>
      <c r="O242" s="282"/>
      <c r="P242" s="282"/>
      <c r="Q242" s="282"/>
      <c r="R242" s="282"/>
      <c r="S242" s="282"/>
      <c r="T242" s="282"/>
      <c r="U242" s="282"/>
      <c r="V242" s="282"/>
    </row>
    <row r="243" spans="3:22">
      <c r="C243" s="282"/>
      <c r="D243" s="282"/>
      <c r="E243" s="282"/>
      <c r="F243" s="282"/>
      <c r="G243" s="282"/>
      <c r="H243" s="282"/>
      <c r="I243" s="282"/>
      <c r="J243" s="282"/>
      <c r="K243" s="282"/>
      <c r="L243" s="282"/>
      <c r="M243" s="282"/>
      <c r="N243" s="282"/>
      <c r="O243" s="282"/>
      <c r="P243" s="282"/>
      <c r="Q243" s="282"/>
      <c r="R243" s="282"/>
      <c r="S243" s="282"/>
      <c r="T243" s="282"/>
      <c r="U243" s="282"/>
      <c r="V243" s="282"/>
    </row>
    <row r="244" spans="3:22">
      <c r="C244" s="282"/>
      <c r="D244" s="282"/>
      <c r="E244" s="282"/>
      <c r="F244" s="282"/>
      <c r="G244" s="282"/>
      <c r="H244" s="282"/>
      <c r="I244" s="282"/>
      <c r="J244" s="282"/>
      <c r="K244" s="282"/>
      <c r="L244" s="282"/>
      <c r="M244" s="282"/>
      <c r="N244" s="282"/>
      <c r="O244" s="282"/>
      <c r="P244" s="282"/>
      <c r="Q244" s="282"/>
      <c r="R244" s="282"/>
      <c r="S244" s="282"/>
      <c r="T244" s="282"/>
      <c r="U244" s="282"/>
      <c r="V244" s="282"/>
    </row>
    <row r="245" spans="3:22">
      <c r="C245" s="282"/>
      <c r="D245" s="282"/>
      <c r="E245" s="282"/>
      <c r="F245" s="282"/>
      <c r="G245" s="282"/>
      <c r="H245" s="282"/>
      <c r="I245" s="282"/>
      <c r="J245" s="282"/>
      <c r="K245" s="282"/>
      <c r="L245" s="282"/>
      <c r="M245" s="282"/>
      <c r="N245" s="282"/>
      <c r="O245" s="282"/>
      <c r="P245" s="282"/>
      <c r="Q245" s="282"/>
      <c r="R245" s="282"/>
      <c r="S245" s="282"/>
      <c r="T245" s="282"/>
      <c r="U245" s="282"/>
      <c r="V245" s="282"/>
    </row>
    <row r="246" spans="3:22">
      <c r="C246" s="282"/>
      <c r="D246" s="282"/>
      <c r="E246" s="282"/>
      <c r="F246" s="282"/>
      <c r="G246" s="282"/>
      <c r="H246" s="282"/>
      <c r="I246" s="282"/>
      <c r="J246" s="282"/>
      <c r="K246" s="282"/>
      <c r="L246" s="282"/>
      <c r="M246" s="282"/>
      <c r="N246" s="282"/>
      <c r="O246" s="282"/>
      <c r="P246" s="282"/>
      <c r="Q246" s="282"/>
      <c r="R246" s="282"/>
      <c r="S246" s="282"/>
      <c r="T246" s="282"/>
      <c r="U246" s="282"/>
      <c r="V246" s="282"/>
    </row>
    <row r="247" spans="3:22">
      <c r="C247" s="282"/>
      <c r="D247" s="282"/>
      <c r="E247" s="282"/>
      <c r="F247" s="282"/>
      <c r="G247" s="282"/>
      <c r="H247" s="282"/>
      <c r="I247" s="282"/>
      <c r="J247" s="282"/>
      <c r="K247" s="282"/>
      <c r="L247" s="282"/>
      <c r="M247" s="282"/>
      <c r="N247" s="282"/>
      <c r="O247" s="282"/>
      <c r="P247" s="282"/>
      <c r="Q247" s="282"/>
      <c r="R247" s="282"/>
      <c r="S247" s="282"/>
      <c r="T247" s="282"/>
      <c r="U247" s="282"/>
      <c r="V247" s="282"/>
    </row>
    <row r="248" spans="3:22">
      <c r="C248" s="282"/>
      <c r="D248" s="282"/>
      <c r="E248" s="282"/>
      <c r="F248" s="282"/>
      <c r="G248" s="282"/>
      <c r="H248" s="282"/>
      <c r="I248" s="282"/>
      <c r="J248" s="282"/>
      <c r="K248" s="282"/>
      <c r="L248" s="282"/>
      <c r="M248" s="282"/>
      <c r="N248" s="282"/>
      <c r="O248" s="282"/>
      <c r="P248" s="282"/>
      <c r="Q248" s="282"/>
      <c r="R248" s="282"/>
      <c r="S248" s="282"/>
      <c r="T248" s="282"/>
      <c r="U248" s="282"/>
      <c r="V248" s="282"/>
    </row>
    <row r="249" spans="3:22">
      <c r="C249" s="282"/>
      <c r="D249" s="282"/>
      <c r="E249" s="282"/>
      <c r="F249" s="282"/>
      <c r="G249" s="282"/>
      <c r="H249" s="282"/>
      <c r="I249" s="282"/>
      <c r="J249" s="282"/>
      <c r="K249" s="282"/>
      <c r="L249" s="282"/>
      <c r="M249" s="282"/>
      <c r="N249" s="282"/>
      <c r="O249" s="282"/>
      <c r="P249" s="282"/>
      <c r="Q249" s="282"/>
      <c r="R249" s="282"/>
      <c r="S249" s="282"/>
      <c r="T249" s="282"/>
      <c r="U249" s="282"/>
      <c r="V249" s="282"/>
    </row>
    <row r="250" spans="3:22">
      <c r="C250" s="282"/>
      <c r="D250" s="282"/>
      <c r="E250" s="282"/>
      <c r="F250" s="282"/>
      <c r="G250" s="282"/>
      <c r="H250" s="282"/>
      <c r="I250" s="282"/>
      <c r="J250" s="282"/>
      <c r="K250" s="282"/>
      <c r="L250" s="282"/>
      <c r="M250" s="282"/>
      <c r="N250" s="282"/>
      <c r="O250" s="282"/>
      <c r="P250" s="282"/>
      <c r="Q250" s="282"/>
      <c r="R250" s="282"/>
      <c r="S250" s="282"/>
      <c r="T250" s="282"/>
      <c r="U250" s="282"/>
      <c r="V250" s="282"/>
    </row>
    <row r="251" spans="3:22"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  <c r="R251" s="282"/>
      <c r="S251" s="282"/>
      <c r="T251" s="282"/>
      <c r="U251" s="282"/>
      <c r="V251" s="282"/>
    </row>
    <row r="252" spans="3:22">
      <c r="C252" s="282"/>
      <c r="D252" s="282"/>
      <c r="E252" s="282"/>
      <c r="F252" s="282"/>
      <c r="G252" s="282"/>
      <c r="H252" s="282"/>
      <c r="I252" s="282"/>
      <c r="J252" s="282"/>
      <c r="K252" s="282"/>
      <c r="L252" s="282"/>
      <c r="M252" s="282"/>
      <c r="N252" s="282"/>
      <c r="O252" s="282"/>
      <c r="P252" s="282"/>
      <c r="Q252" s="282"/>
      <c r="R252" s="282"/>
      <c r="S252" s="282"/>
      <c r="T252" s="282"/>
      <c r="U252" s="282"/>
      <c r="V252" s="282"/>
    </row>
    <row r="253" spans="3:22">
      <c r="C253" s="282"/>
      <c r="D253" s="282"/>
      <c r="E253" s="282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2"/>
      <c r="Q253" s="282"/>
      <c r="R253" s="282"/>
      <c r="S253" s="282"/>
      <c r="T253" s="282"/>
      <c r="U253" s="282"/>
      <c r="V253" s="282"/>
    </row>
    <row r="254" spans="3:22"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2"/>
      <c r="N254" s="282"/>
      <c r="O254" s="282"/>
      <c r="P254" s="282"/>
      <c r="Q254" s="282"/>
      <c r="R254" s="282"/>
      <c r="S254" s="282"/>
      <c r="T254" s="282"/>
      <c r="U254" s="282"/>
      <c r="V254" s="282"/>
    </row>
    <row r="255" spans="3:22"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82"/>
      <c r="N255" s="282"/>
      <c r="O255" s="282"/>
      <c r="P255" s="282"/>
      <c r="Q255" s="282"/>
      <c r="R255" s="282"/>
      <c r="S255" s="282"/>
      <c r="T255" s="282"/>
      <c r="U255" s="282"/>
      <c r="V255" s="282"/>
    </row>
    <row r="256" spans="3:22"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82"/>
      <c r="N256" s="282"/>
      <c r="O256" s="282"/>
      <c r="P256" s="282"/>
      <c r="Q256" s="282"/>
      <c r="R256" s="282"/>
      <c r="S256" s="282"/>
      <c r="T256" s="282"/>
      <c r="U256" s="282"/>
      <c r="V256" s="282"/>
    </row>
    <row r="257" spans="3:22"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82"/>
      <c r="N257" s="282"/>
      <c r="O257" s="282"/>
      <c r="P257" s="282"/>
      <c r="Q257" s="282"/>
      <c r="R257" s="282"/>
      <c r="S257" s="282"/>
      <c r="T257" s="282"/>
      <c r="U257" s="282"/>
      <c r="V257" s="282"/>
    </row>
    <row r="258" spans="3:22"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82"/>
      <c r="N258" s="282"/>
      <c r="O258" s="282"/>
      <c r="P258" s="282"/>
      <c r="Q258" s="282"/>
      <c r="R258" s="282"/>
      <c r="S258" s="282"/>
      <c r="T258" s="282"/>
      <c r="U258" s="282"/>
      <c r="V258" s="282"/>
    </row>
    <row r="259" spans="3:22"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82"/>
      <c r="N259" s="282"/>
      <c r="O259" s="282"/>
      <c r="P259" s="282"/>
      <c r="Q259" s="282"/>
      <c r="R259" s="282"/>
      <c r="S259" s="282"/>
      <c r="T259" s="282"/>
      <c r="U259" s="282"/>
      <c r="V259" s="282"/>
    </row>
    <row r="260" spans="3:22">
      <c r="C260" s="282"/>
      <c r="D260" s="282"/>
      <c r="E260" s="282"/>
      <c r="F260" s="282"/>
      <c r="G260" s="282"/>
      <c r="H260" s="282"/>
      <c r="I260" s="282"/>
      <c r="J260" s="282"/>
      <c r="K260" s="282"/>
      <c r="L260" s="282"/>
      <c r="M260" s="282"/>
      <c r="N260" s="282"/>
      <c r="O260" s="282"/>
      <c r="P260" s="282"/>
      <c r="Q260" s="282"/>
      <c r="R260" s="282"/>
      <c r="S260" s="282"/>
      <c r="T260" s="282"/>
      <c r="U260" s="282"/>
      <c r="V260" s="282"/>
    </row>
    <row r="261" spans="3:22">
      <c r="C261" s="282"/>
      <c r="D261" s="282"/>
      <c r="E261" s="282"/>
      <c r="F261" s="282"/>
      <c r="G261" s="282"/>
      <c r="H261" s="282"/>
      <c r="I261" s="282"/>
      <c r="J261" s="282"/>
      <c r="K261" s="282"/>
      <c r="L261" s="282"/>
      <c r="M261" s="282"/>
      <c r="N261" s="282"/>
      <c r="O261" s="282"/>
      <c r="P261" s="282"/>
      <c r="Q261" s="282"/>
      <c r="R261" s="282"/>
      <c r="S261" s="282"/>
      <c r="T261" s="282"/>
      <c r="U261" s="282"/>
      <c r="V261" s="282"/>
    </row>
    <row r="262" spans="3:22">
      <c r="C262" s="282"/>
      <c r="D262" s="282"/>
      <c r="E262" s="282"/>
      <c r="F262" s="282"/>
      <c r="G262" s="282"/>
      <c r="H262" s="282"/>
      <c r="I262" s="282"/>
      <c r="J262" s="282"/>
      <c r="K262" s="282"/>
      <c r="L262" s="282"/>
      <c r="M262" s="282"/>
      <c r="N262" s="282"/>
      <c r="O262" s="282"/>
      <c r="P262" s="282"/>
      <c r="Q262" s="282"/>
      <c r="R262" s="282"/>
      <c r="S262" s="282"/>
      <c r="T262" s="282"/>
      <c r="U262" s="282"/>
      <c r="V262" s="282"/>
    </row>
    <row r="263" spans="3:22">
      <c r="C263" s="282"/>
      <c r="D263" s="282"/>
      <c r="E263" s="282"/>
      <c r="F263" s="282"/>
      <c r="G263" s="282"/>
      <c r="H263" s="282"/>
      <c r="I263" s="282"/>
      <c r="J263" s="282"/>
      <c r="K263" s="282"/>
      <c r="L263" s="282"/>
      <c r="M263" s="282"/>
      <c r="N263" s="282"/>
      <c r="O263" s="282"/>
      <c r="P263" s="282"/>
      <c r="Q263" s="282"/>
      <c r="R263" s="282"/>
      <c r="S263" s="282"/>
      <c r="T263" s="282"/>
      <c r="U263" s="282"/>
      <c r="V263" s="282"/>
    </row>
    <row r="264" spans="3:22"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  <c r="R264" s="282"/>
      <c r="S264" s="282"/>
      <c r="T264" s="282"/>
      <c r="U264" s="282"/>
      <c r="V264" s="282"/>
    </row>
    <row r="265" spans="3:22">
      <c r="C265" s="282"/>
      <c r="D265" s="282"/>
      <c r="E265" s="282"/>
      <c r="F265" s="282"/>
      <c r="G265" s="282"/>
      <c r="H265" s="282"/>
      <c r="I265" s="282"/>
      <c r="J265" s="282"/>
      <c r="K265" s="282"/>
      <c r="L265" s="282"/>
      <c r="M265" s="282"/>
      <c r="N265" s="282"/>
      <c r="O265" s="282"/>
      <c r="P265" s="282"/>
      <c r="Q265" s="282"/>
      <c r="R265" s="282"/>
      <c r="S265" s="282"/>
      <c r="T265" s="282"/>
      <c r="U265" s="282"/>
      <c r="V265" s="282"/>
    </row>
    <row r="266" spans="3:22">
      <c r="C266" s="282"/>
      <c r="D266" s="282"/>
      <c r="E266" s="282"/>
      <c r="F266" s="282"/>
      <c r="G266" s="282"/>
      <c r="H266" s="282"/>
      <c r="I266" s="282"/>
      <c r="J266" s="282"/>
      <c r="K266" s="282"/>
      <c r="L266" s="282"/>
      <c r="M266" s="282"/>
      <c r="N266" s="282"/>
      <c r="O266" s="282"/>
      <c r="P266" s="282"/>
      <c r="Q266" s="282"/>
      <c r="R266" s="282"/>
      <c r="S266" s="282"/>
      <c r="T266" s="282"/>
      <c r="U266" s="282"/>
      <c r="V266" s="282"/>
    </row>
    <row r="267" spans="3:22">
      <c r="C267" s="282"/>
      <c r="D267" s="282"/>
      <c r="E267" s="282"/>
      <c r="F267" s="282"/>
      <c r="G267" s="282"/>
      <c r="H267" s="282"/>
      <c r="I267" s="282"/>
      <c r="J267" s="282"/>
      <c r="K267" s="282"/>
      <c r="L267" s="282"/>
      <c r="M267" s="282"/>
      <c r="N267" s="282"/>
      <c r="O267" s="282"/>
      <c r="P267" s="282"/>
      <c r="Q267" s="282"/>
      <c r="R267" s="282"/>
      <c r="S267" s="282"/>
      <c r="T267" s="282"/>
      <c r="U267" s="282"/>
      <c r="V267" s="282"/>
    </row>
    <row r="268" spans="3:22">
      <c r="C268" s="282"/>
      <c r="D268" s="282"/>
      <c r="E268" s="282"/>
      <c r="F268" s="282"/>
      <c r="G268" s="282"/>
      <c r="H268" s="282"/>
      <c r="I268" s="282"/>
      <c r="J268" s="282"/>
      <c r="K268" s="282"/>
      <c r="L268" s="282"/>
      <c r="M268" s="282"/>
      <c r="N268" s="282"/>
      <c r="O268" s="282"/>
      <c r="P268" s="282"/>
      <c r="Q268" s="282"/>
      <c r="R268" s="282"/>
      <c r="S268" s="282"/>
      <c r="T268" s="282"/>
      <c r="U268" s="282"/>
      <c r="V268" s="282"/>
    </row>
    <row r="269" spans="3:22">
      <c r="C269" s="282"/>
      <c r="D269" s="282"/>
      <c r="E269" s="282"/>
      <c r="F269" s="282"/>
      <c r="G269" s="282"/>
      <c r="H269" s="282"/>
      <c r="I269" s="282"/>
      <c r="J269" s="282"/>
      <c r="K269" s="282"/>
      <c r="L269" s="282"/>
      <c r="M269" s="282"/>
      <c r="N269" s="282"/>
      <c r="O269" s="282"/>
      <c r="P269" s="282"/>
      <c r="Q269" s="282"/>
      <c r="R269" s="282"/>
      <c r="S269" s="282"/>
      <c r="T269" s="282"/>
      <c r="U269" s="282"/>
      <c r="V269" s="282"/>
    </row>
    <row r="270" spans="3:22">
      <c r="C270" s="282"/>
      <c r="D270" s="282"/>
      <c r="E270" s="282"/>
      <c r="F270" s="282"/>
      <c r="G270" s="282"/>
      <c r="H270" s="282"/>
      <c r="I270" s="282"/>
      <c r="J270" s="282"/>
      <c r="K270" s="282"/>
      <c r="L270" s="282"/>
      <c r="M270" s="282"/>
      <c r="N270" s="282"/>
      <c r="O270" s="282"/>
      <c r="P270" s="282"/>
      <c r="Q270" s="282"/>
      <c r="R270" s="282"/>
      <c r="S270" s="282"/>
      <c r="T270" s="282"/>
      <c r="U270" s="282"/>
      <c r="V270" s="282"/>
    </row>
    <row r="271" spans="3:22">
      <c r="C271" s="282"/>
      <c r="D271" s="282"/>
      <c r="E271" s="282"/>
      <c r="F271" s="282"/>
      <c r="G271" s="282"/>
      <c r="H271" s="282"/>
      <c r="I271" s="282"/>
      <c r="J271" s="282"/>
      <c r="K271" s="282"/>
      <c r="L271" s="282"/>
      <c r="M271" s="282"/>
      <c r="N271" s="282"/>
      <c r="O271" s="282"/>
      <c r="P271" s="282"/>
      <c r="Q271" s="282"/>
      <c r="R271" s="282"/>
      <c r="S271" s="282"/>
      <c r="T271" s="282"/>
      <c r="U271" s="282"/>
      <c r="V271" s="282"/>
    </row>
    <row r="272" spans="3:22">
      <c r="C272" s="282"/>
      <c r="D272" s="282"/>
      <c r="E272" s="282"/>
      <c r="F272" s="282"/>
      <c r="G272" s="282"/>
      <c r="H272" s="282"/>
      <c r="I272" s="282"/>
      <c r="J272" s="282"/>
      <c r="K272" s="282"/>
      <c r="L272" s="282"/>
      <c r="M272" s="282"/>
      <c r="N272" s="282"/>
      <c r="O272" s="282"/>
      <c r="P272" s="282"/>
      <c r="Q272" s="282"/>
      <c r="R272" s="282"/>
      <c r="S272" s="282"/>
      <c r="T272" s="282"/>
      <c r="U272" s="282"/>
      <c r="V272" s="282"/>
    </row>
    <row r="273" spans="3:22">
      <c r="C273" s="282"/>
      <c r="D273" s="282"/>
      <c r="E273" s="282"/>
      <c r="F273" s="282"/>
      <c r="G273" s="282"/>
      <c r="H273" s="282"/>
      <c r="I273" s="282"/>
      <c r="J273" s="282"/>
      <c r="K273" s="282"/>
      <c r="L273" s="282"/>
      <c r="M273" s="282"/>
      <c r="N273" s="282"/>
      <c r="O273" s="282"/>
      <c r="P273" s="282"/>
      <c r="Q273" s="282"/>
      <c r="R273" s="282"/>
      <c r="S273" s="282"/>
      <c r="T273" s="282"/>
      <c r="U273" s="282"/>
      <c r="V273" s="282"/>
    </row>
    <row r="274" spans="3:22">
      <c r="C274" s="282"/>
      <c r="D274" s="282"/>
      <c r="E274" s="282"/>
      <c r="F274" s="282"/>
      <c r="G274" s="282"/>
      <c r="H274" s="282"/>
      <c r="I274" s="282"/>
      <c r="J274" s="282"/>
      <c r="K274" s="282"/>
      <c r="L274" s="282"/>
      <c r="M274" s="282"/>
      <c r="N274" s="282"/>
      <c r="O274" s="282"/>
      <c r="P274" s="282"/>
      <c r="Q274" s="282"/>
      <c r="R274" s="282"/>
      <c r="S274" s="282"/>
      <c r="T274" s="282"/>
      <c r="U274" s="282"/>
      <c r="V274" s="282"/>
    </row>
    <row r="275" spans="3:22">
      <c r="C275" s="282"/>
      <c r="D275" s="282"/>
      <c r="E275" s="282"/>
      <c r="F275" s="282"/>
      <c r="G275" s="282"/>
      <c r="H275" s="282"/>
      <c r="I275" s="282"/>
      <c r="J275" s="282"/>
      <c r="K275" s="282"/>
      <c r="L275" s="282"/>
      <c r="M275" s="282"/>
      <c r="N275" s="282"/>
      <c r="O275" s="282"/>
      <c r="P275" s="282"/>
      <c r="Q275" s="282"/>
      <c r="R275" s="282"/>
      <c r="S275" s="282"/>
      <c r="T275" s="282"/>
      <c r="U275" s="282"/>
      <c r="V275" s="282"/>
    </row>
    <row r="276" spans="3:22">
      <c r="C276" s="282"/>
      <c r="D276" s="282"/>
      <c r="E276" s="282"/>
      <c r="F276" s="282"/>
      <c r="G276" s="282"/>
      <c r="H276" s="282"/>
      <c r="I276" s="282"/>
      <c r="J276" s="282"/>
      <c r="K276" s="282"/>
      <c r="L276" s="282"/>
      <c r="M276" s="282"/>
      <c r="N276" s="282"/>
      <c r="O276" s="282"/>
      <c r="P276" s="282"/>
      <c r="Q276" s="282"/>
      <c r="R276" s="282"/>
      <c r="S276" s="282"/>
      <c r="T276" s="282"/>
      <c r="U276" s="282"/>
      <c r="V276" s="282"/>
    </row>
    <row r="277" spans="3:22"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  <c r="R277" s="282"/>
      <c r="S277" s="282"/>
      <c r="T277" s="282"/>
      <c r="U277" s="282"/>
      <c r="V277" s="282"/>
    </row>
    <row r="278" spans="3:22">
      <c r="C278" s="282"/>
      <c r="D278" s="282"/>
      <c r="E278" s="282"/>
      <c r="F278" s="282"/>
      <c r="G278" s="282"/>
      <c r="H278" s="282"/>
      <c r="I278" s="282"/>
      <c r="J278" s="282"/>
      <c r="K278" s="282"/>
      <c r="L278" s="282"/>
      <c r="M278" s="282"/>
      <c r="N278" s="282"/>
      <c r="O278" s="282"/>
      <c r="P278" s="282"/>
      <c r="Q278" s="282"/>
      <c r="R278" s="282"/>
      <c r="S278" s="282"/>
      <c r="T278" s="282"/>
      <c r="U278" s="282"/>
      <c r="V278" s="282"/>
    </row>
    <row r="279" spans="3:22"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  <c r="R279" s="282"/>
      <c r="S279" s="282"/>
      <c r="T279" s="282"/>
      <c r="U279" s="282"/>
      <c r="V279" s="282"/>
    </row>
    <row r="280" spans="3:22">
      <c r="C280" s="282"/>
      <c r="D280" s="282"/>
      <c r="E280" s="282"/>
      <c r="F280" s="282"/>
      <c r="G280" s="282"/>
      <c r="H280" s="282"/>
      <c r="I280" s="282"/>
      <c r="J280" s="282"/>
      <c r="K280" s="282"/>
      <c r="L280" s="282"/>
      <c r="M280" s="282"/>
      <c r="N280" s="282"/>
      <c r="O280" s="282"/>
      <c r="P280" s="282"/>
      <c r="Q280" s="282"/>
      <c r="R280" s="282"/>
      <c r="S280" s="282"/>
      <c r="T280" s="282"/>
      <c r="U280" s="282"/>
      <c r="V280" s="282"/>
    </row>
    <row r="281" spans="3:22">
      <c r="C281" s="282"/>
      <c r="D281" s="282"/>
      <c r="E281" s="282"/>
      <c r="F281" s="282"/>
      <c r="G281" s="282"/>
      <c r="H281" s="282"/>
      <c r="I281" s="282"/>
      <c r="J281" s="282"/>
      <c r="K281" s="282"/>
      <c r="L281" s="282"/>
      <c r="M281" s="282"/>
      <c r="N281" s="282"/>
      <c r="O281" s="282"/>
      <c r="P281" s="282"/>
      <c r="Q281" s="282"/>
      <c r="R281" s="282"/>
      <c r="S281" s="282"/>
      <c r="T281" s="282"/>
      <c r="U281" s="282"/>
      <c r="V281" s="282"/>
    </row>
    <row r="282" spans="3:22">
      <c r="C282" s="282"/>
      <c r="D282" s="282"/>
      <c r="E282" s="282"/>
      <c r="F282" s="282"/>
      <c r="G282" s="282"/>
      <c r="H282" s="282"/>
      <c r="I282" s="282"/>
      <c r="J282" s="282"/>
      <c r="K282" s="282"/>
      <c r="L282" s="282"/>
      <c r="M282" s="282"/>
      <c r="N282" s="282"/>
      <c r="O282" s="282"/>
      <c r="P282" s="282"/>
      <c r="Q282" s="282"/>
      <c r="R282" s="282"/>
      <c r="S282" s="282"/>
      <c r="T282" s="282"/>
      <c r="U282" s="282"/>
      <c r="V282" s="282"/>
    </row>
    <row r="283" spans="3:22">
      <c r="C283" s="282"/>
      <c r="D283" s="282"/>
      <c r="E283" s="282"/>
      <c r="F283" s="282"/>
      <c r="G283" s="282"/>
      <c r="H283" s="282"/>
      <c r="I283" s="282"/>
      <c r="J283" s="282"/>
      <c r="K283" s="282"/>
      <c r="L283" s="282"/>
      <c r="M283" s="282"/>
      <c r="N283" s="282"/>
      <c r="O283" s="282"/>
      <c r="P283" s="282"/>
      <c r="Q283" s="282"/>
      <c r="R283" s="282"/>
      <c r="S283" s="282"/>
      <c r="T283" s="282"/>
      <c r="U283" s="282"/>
      <c r="V283" s="282"/>
    </row>
    <row r="284" spans="3:22">
      <c r="C284" s="282"/>
      <c r="D284" s="282"/>
      <c r="E284" s="282"/>
      <c r="F284" s="282"/>
      <c r="G284" s="282"/>
      <c r="H284" s="282"/>
      <c r="I284" s="282"/>
      <c r="J284" s="282"/>
      <c r="K284" s="282"/>
      <c r="L284" s="282"/>
      <c r="M284" s="282"/>
      <c r="N284" s="282"/>
      <c r="O284" s="282"/>
      <c r="P284" s="282"/>
      <c r="Q284" s="282"/>
      <c r="R284" s="282"/>
      <c r="S284" s="282"/>
      <c r="T284" s="282"/>
      <c r="U284" s="282"/>
      <c r="V284" s="282"/>
    </row>
    <row r="285" spans="3:22">
      <c r="C285" s="282"/>
      <c r="D285" s="282"/>
      <c r="E285" s="282"/>
      <c r="F285" s="282"/>
      <c r="G285" s="282"/>
      <c r="H285" s="282"/>
      <c r="I285" s="282"/>
      <c r="J285" s="282"/>
      <c r="K285" s="282"/>
      <c r="L285" s="282"/>
      <c r="M285" s="282"/>
      <c r="N285" s="282"/>
      <c r="O285" s="282"/>
      <c r="P285" s="282"/>
      <c r="Q285" s="282"/>
      <c r="R285" s="282"/>
      <c r="S285" s="282"/>
      <c r="T285" s="282"/>
      <c r="U285" s="282"/>
      <c r="V285" s="282"/>
    </row>
    <row r="286" spans="3:22">
      <c r="C286" s="282"/>
      <c r="D286" s="282"/>
      <c r="E286" s="282"/>
      <c r="F286" s="282"/>
      <c r="G286" s="282"/>
      <c r="H286" s="282"/>
      <c r="I286" s="282"/>
      <c r="J286" s="282"/>
      <c r="K286" s="282"/>
      <c r="L286" s="282"/>
      <c r="M286" s="282"/>
      <c r="N286" s="282"/>
      <c r="O286" s="282"/>
      <c r="P286" s="282"/>
      <c r="Q286" s="282"/>
      <c r="R286" s="282"/>
      <c r="S286" s="282"/>
      <c r="T286" s="282"/>
      <c r="U286" s="282"/>
      <c r="V286" s="282"/>
    </row>
    <row r="287" spans="3:22">
      <c r="C287" s="282"/>
      <c r="D287" s="282"/>
      <c r="E287" s="282"/>
      <c r="F287" s="282"/>
      <c r="G287" s="282"/>
      <c r="H287" s="282"/>
      <c r="I287" s="282"/>
      <c r="J287" s="282"/>
      <c r="K287" s="282"/>
      <c r="L287" s="282"/>
      <c r="M287" s="282"/>
      <c r="N287" s="282"/>
      <c r="O287" s="282"/>
      <c r="P287" s="282"/>
      <c r="Q287" s="282"/>
      <c r="R287" s="282"/>
      <c r="S287" s="282"/>
      <c r="T287" s="282"/>
      <c r="U287" s="282"/>
      <c r="V287" s="282"/>
    </row>
    <row r="288" spans="3:22">
      <c r="C288" s="282"/>
      <c r="D288" s="282"/>
      <c r="E288" s="282"/>
      <c r="F288" s="282"/>
      <c r="G288" s="282"/>
      <c r="H288" s="282"/>
      <c r="I288" s="282"/>
      <c r="J288" s="282"/>
      <c r="K288" s="282"/>
      <c r="L288" s="282"/>
      <c r="M288" s="282"/>
      <c r="N288" s="282"/>
      <c r="O288" s="282"/>
      <c r="P288" s="282"/>
      <c r="Q288" s="282"/>
      <c r="R288" s="282"/>
      <c r="S288" s="282"/>
      <c r="T288" s="282"/>
      <c r="U288" s="282"/>
      <c r="V288" s="282"/>
    </row>
    <row r="289" spans="3:22">
      <c r="C289" s="282"/>
      <c r="D289" s="282"/>
      <c r="E289" s="282"/>
      <c r="F289" s="282"/>
      <c r="G289" s="282"/>
      <c r="H289" s="282"/>
      <c r="I289" s="282"/>
      <c r="J289" s="282"/>
      <c r="K289" s="282"/>
      <c r="L289" s="282"/>
      <c r="M289" s="282"/>
      <c r="N289" s="282"/>
      <c r="O289" s="282"/>
      <c r="P289" s="282"/>
      <c r="Q289" s="282"/>
      <c r="R289" s="282"/>
      <c r="S289" s="282"/>
      <c r="T289" s="282"/>
      <c r="U289" s="282"/>
      <c r="V289" s="282"/>
    </row>
    <row r="290" spans="3:22"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  <c r="R290" s="282"/>
      <c r="S290" s="282"/>
      <c r="T290" s="282"/>
      <c r="U290" s="282"/>
      <c r="V290" s="282"/>
    </row>
    <row r="291" spans="3:22">
      <c r="C291" s="282"/>
      <c r="D291" s="282"/>
      <c r="E291" s="282"/>
      <c r="F291" s="282"/>
      <c r="G291" s="282"/>
      <c r="H291" s="282"/>
      <c r="I291" s="282"/>
      <c r="J291" s="282"/>
      <c r="K291" s="282"/>
      <c r="L291" s="282"/>
      <c r="M291" s="282"/>
      <c r="N291" s="282"/>
      <c r="O291" s="282"/>
      <c r="P291" s="282"/>
      <c r="Q291" s="282"/>
      <c r="R291" s="282"/>
      <c r="S291" s="282"/>
      <c r="T291" s="282"/>
      <c r="U291" s="282"/>
      <c r="V291" s="282"/>
    </row>
    <row r="292" spans="3:22"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  <c r="R292" s="282"/>
      <c r="S292" s="282"/>
      <c r="T292" s="282"/>
      <c r="U292" s="282"/>
      <c r="V292" s="282"/>
    </row>
    <row r="293" spans="3:22">
      <c r="C293" s="282"/>
      <c r="D293" s="282"/>
      <c r="E293" s="282"/>
      <c r="F293" s="282"/>
      <c r="G293" s="282"/>
      <c r="H293" s="282"/>
      <c r="I293" s="282"/>
      <c r="J293" s="282"/>
      <c r="K293" s="282"/>
      <c r="L293" s="282"/>
      <c r="M293" s="282"/>
      <c r="N293" s="282"/>
      <c r="O293" s="282"/>
      <c r="P293" s="282"/>
      <c r="Q293" s="282"/>
      <c r="R293" s="282"/>
      <c r="S293" s="282"/>
      <c r="T293" s="282"/>
      <c r="U293" s="282"/>
      <c r="V293" s="282"/>
    </row>
    <row r="294" spans="3:22">
      <c r="C294" s="282"/>
      <c r="D294" s="282"/>
      <c r="E294" s="282"/>
      <c r="F294" s="282"/>
      <c r="G294" s="282"/>
      <c r="H294" s="282"/>
      <c r="I294" s="282"/>
      <c r="J294" s="282"/>
      <c r="K294" s="282"/>
      <c r="L294" s="282"/>
      <c r="M294" s="282"/>
      <c r="N294" s="282"/>
      <c r="O294" s="282"/>
      <c r="P294" s="282"/>
      <c r="Q294" s="282"/>
      <c r="R294" s="282"/>
      <c r="S294" s="282"/>
      <c r="T294" s="282"/>
      <c r="U294" s="282"/>
      <c r="V294" s="282"/>
    </row>
    <row r="295" spans="3:22">
      <c r="C295" s="282"/>
      <c r="D295" s="282"/>
      <c r="E295" s="282"/>
      <c r="F295" s="282"/>
      <c r="G295" s="282"/>
      <c r="H295" s="282"/>
      <c r="I295" s="282"/>
      <c r="J295" s="282"/>
      <c r="K295" s="282"/>
      <c r="L295" s="282"/>
      <c r="M295" s="282"/>
      <c r="N295" s="282"/>
      <c r="O295" s="282"/>
      <c r="P295" s="282"/>
      <c r="Q295" s="282"/>
      <c r="R295" s="282"/>
      <c r="S295" s="282"/>
      <c r="T295" s="282"/>
      <c r="U295" s="282"/>
      <c r="V295" s="282"/>
    </row>
    <row r="296" spans="3:22">
      <c r="C296" s="282"/>
      <c r="D296" s="282"/>
      <c r="E296" s="282"/>
      <c r="F296" s="282"/>
      <c r="G296" s="282"/>
      <c r="H296" s="282"/>
      <c r="I296" s="282"/>
      <c r="J296" s="282"/>
      <c r="K296" s="282"/>
      <c r="L296" s="282"/>
      <c r="M296" s="282"/>
      <c r="N296" s="282"/>
      <c r="O296" s="282"/>
      <c r="P296" s="282"/>
      <c r="Q296" s="282"/>
      <c r="R296" s="282"/>
      <c r="S296" s="282"/>
      <c r="T296" s="282"/>
      <c r="U296" s="282"/>
      <c r="V296" s="282"/>
    </row>
    <row r="297" spans="3:22">
      <c r="C297" s="282"/>
      <c r="D297" s="282"/>
      <c r="E297" s="282"/>
      <c r="F297" s="282"/>
      <c r="G297" s="282"/>
      <c r="H297" s="282"/>
      <c r="I297" s="282"/>
      <c r="J297" s="282"/>
      <c r="K297" s="282"/>
      <c r="L297" s="282"/>
      <c r="M297" s="282"/>
      <c r="N297" s="282"/>
      <c r="O297" s="282"/>
      <c r="P297" s="282"/>
      <c r="Q297" s="282"/>
      <c r="R297" s="282"/>
      <c r="S297" s="282"/>
      <c r="T297" s="282"/>
      <c r="U297" s="282"/>
      <c r="V297" s="282"/>
    </row>
    <row r="298" spans="3:22">
      <c r="C298" s="282"/>
      <c r="D298" s="282"/>
      <c r="E298" s="282"/>
      <c r="F298" s="282"/>
      <c r="G298" s="282"/>
      <c r="H298" s="282"/>
      <c r="I298" s="282"/>
      <c r="J298" s="282"/>
      <c r="K298" s="282"/>
      <c r="L298" s="282"/>
      <c r="M298" s="282"/>
      <c r="N298" s="282"/>
      <c r="O298" s="282"/>
      <c r="P298" s="282"/>
      <c r="Q298" s="282"/>
      <c r="R298" s="282"/>
      <c r="S298" s="282"/>
      <c r="T298" s="282"/>
      <c r="U298" s="282"/>
      <c r="V298" s="282"/>
    </row>
    <row r="299" spans="3:22">
      <c r="C299" s="282"/>
      <c r="D299" s="282"/>
      <c r="E299" s="282"/>
      <c r="F299" s="282"/>
      <c r="G299" s="282"/>
      <c r="H299" s="282"/>
      <c r="I299" s="282"/>
      <c r="J299" s="282"/>
      <c r="K299" s="282"/>
      <c r="L299" s="282"/>
      <c r="M299" s="282"/>
      <c r="N299" s="282"/>
      <c r="O299" s="282"/>
    </row>
    <row r="300" spans="3:22">
      <c r="C300" s="282"/>
      <c r="D300" s="282"/>
      <c r="E300" s="282"/>
      <c r="F300" s="282"/>
      <c r="G300" s="282"/>
      <c r="H300" s="282"/>
      <c r="I300" s="282"/>
      <c r="J300" s="282"/>
      <c r="K300" s="282"/>
      <c r="L300" s="282"/>
      <c r="M300" s="282"/>
      <c r="N300" s="282"/>
      <c r="O300" s="282"/>
    </row>
    <row r="301" spans="3:22">
      <c r="C301" s="282"/>
      <c r="D301" s="282"/>
      <c r="E301" s="282"/>
      <c r="F301" s="282"/>
      <c r="G301" s="282"/>
      <c r="H301" s="282"/>
      <c r="I301" s="282"/>
      <c r="J301" s="282"/>
      <c r="K301" s="282"/>
      <c r="L301" s="282"/>
      <c r="M301" s="282"/>
      <c r="N301" s="282"/>
      <c r="O301" s="282"/>
    </row>
    <row r="302" spans="3:22">
      <c r="C302" s="282"/>
      <c r="D302" s="282"/>
      <c r="E302" s="282"/>
      <c r="F302" s="282"/>
      <c r="G302" s="282"/>
      <c r="H302" s="282"/>
      <c r="I302" s="282"/>
      <c r="J302" s="282"/>
      <c r="K302" s="282"/>
      <c r="L302" s="282"/>
      <c r="M302" s="282"/>
      <c r="N302" s="282"/>
      <c r="O302" s="282"/>
    </row>
    <row r="303" spans="3:22"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</row>
    <row r="304" spans="3:22">
      <c r="C304" s="282"/>
      <c r="D304" s="282"/>
      <c r="E304" s="282"/>
      <c r="F304" s="282"/>
      <c r="G304" s="282"/>
      <c r="H304" s="282"/>
      <c r="I304" s="282"/>
      <c r="J304" s="282"/>
      <c r="K304" s="282"/>
      <c r="L304" s="282"/>
      <c r="M304" s="282"/>
      <c r="N304" s="282"/>
      <c r="O304" s="282"/>
    </row>
    <row r="305" spans="3:15"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</row>
    <row r="306" spans="3:15">
      <c r="C306" s="282"/>
      <c r="D306" s="282"/>
      <c r="E306" s="282"/>
      <c r="F306" s="282"/>
      <c r="G306" s="282"/>
      <c r="H306" s="282"/>
      <c r="I306" s="282"/>
      <c r="J306" s="282"/>
      <c r="K306" s="282"/>
      <c r="L306" s="282"/>
      <c r="M306" s="282"/>
      <c r="N306" s="282"/>
      <c r="O306" s="282"/>
    </row>
  </sheetData>
  <mergeCells count="9">
    <mergeCell ref="C106:O106"/>
    <mergeCell ref="C107:O107"/>
    <mergeCell ref="C99:O99"/>
    <mergeCell ref="C100:O100"/>
    <mergeCell ref="C101:O101"/>
    <mergeCell ref="C103:O103"/>
    <mergeCell ref="C104:O104"/>
    <mergeCell ref="C105:O105"/>
    <mergeCell ref="C102:O102"/>
  </mergeCells>
  <pageMargins left="0.56999999999999995" right="0.3" top="0.77" bottom="0.75" header="0.5" footer="0.5"/>
  <pageSetup scale="51" orientation="landscape" r:id="rId1"/>
  <headerFooter alignWithMargins="0">
    <oddFooter>&amp;R&amp;F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79"/>
  <sheetViews>
    <sheetView tabSelected="1" zoomScale="80" zoomScaleNormal="80" workbookViewId="0">
      <selection activeCell="C4" sqref="C4"/>
    </sheetView>
  </sheetViews>
  <sheetFormatPr defaultRowHeight="15"/>
  <cols>
    <col min="1" max="1" width="6" style="193" customWidth="1"/>
    <col min="2" max="2" width="0.44140625" style="193" customWidth="1"/>
    <col min="3" max="3" width="15.77734375" style="193" customWidth="1"/>
    <col min="4" max="5" width="11.77734375" style="193" customWidth="1"/>
    <col min="6" max="6" width="12.77734375" style="193" customWidth="1"/>
    <col min="7" max="7" width="12.5546875" style="193" bestFit="1" customWidth="1"/>
    <col min="8" max="8" width="13.21875" style="193" customWidth="1"/>
    <col min="9" max="9" width="11.77734375" style="193" customWidth="1"/>
    <col min="10" max="10" width="12.33203125" style="193" customWidth="1"/>
    <col min="11" max="11" width="12.44140625" style="193" customWidth="1"/>
    <col min="12" max="12" width="12.33203125" style="193" customWidth="1"/>
    <col min="13" max="14" width="11.77734375" style="193" customWidth="1"/>
    <col min="15" max="15" width="12.77734375" style="193" customWidth="1"/>
    <col min="16" max="16" width="12.21875" style="193" bestFit="1" customWidth="1"/>
    <col min="17" max="17" width="13.77734375" style="193" bestFit="1" customWidth="1"/>
    <col min="18" max="18" width="11.77734375" style="193" customWidth="1"/>
    <col min="19" max="19" width="15.33203125" style="193" customWidth="1"/>
    <col min="20" max="20" width="0.88671875" style="193" customWidth="1"/>
    <col min="21" max="21" width="13" style="193" customWidth="1"/>
    <col min="22" max="16384" width="8.88671875" style="193"/>
  </cols>
  <sheetData>
    <row r="1" spans="1:70">
      <c r="S1" s="194"/>
    </row>
    <row r="2" spans="1:70" ht="23.25">
      <c r="S2" s="353" t="s">
        <v>555</v>
      </c>
    </row>
    <row r="4" spans="1:70">
      <c r="S4" s="194" t="s">
        <v>389</v>
      </c>
    </row>
    <row r="5" spans="1:70">
      <c r="C5" s="195" t="s">
        <v>390</v>
      </c>
      <c r="D5" s="195"/>
      <c r="E5" s="195"/>
      <c r="F5" s="195"/>
      <c r="G5" s="195"/>
      <c r="H5" s="195"/>
      <c r="I5" s="195"/>
      <c r="J5" s="196" t="s">
        <v>223</v>
      </c>
      <c r="K5" s="196"/>
      <c r="L5" s="195"/>
      <c r="M5" s="195"/>
      <c r="N5" s="195"/>
      <c r="O5" s="195"/>
      <c r="P5" s="197"/>
      <c r="R5" s="198"/>
      <c r="S5" s="199" t="s">
        <v>526</v>
      </c>
      <c r="T5" s="200"/>
      <c r="U5" s="201"/>
      <c r="V5" s="201"/>
      <c r="W5" s="200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</row>
    <row r="6" spans="1:70">
      <c r="C6" s="195"/>
      <c r="D6" s="195"/>
      <c r="E6" s="195"/>
      <c r="F6" s="195"/>
      <c r="G6" s="195"/>
      <c r="H6" s="203" t="s">
        <v>224</v>
      </c>
      <c r="I6" s="203"/>
      <c r="J6" s="203" t="s">
        <v>392</v>
      </c>
      <c r="K6" s="203"/>
      <c r="L6" s="203"/>
      <c r="M6" s="203"/>
      <c r="N6" s="203"/>
      <c r="O6" s="203"/>
      <c r="P6" s="197"/>
      <c r="R6" s="198"/>
      <c r="S6" s="197"/>
      <c r="T6" s="200"/>
      <c r="U6" s="204"/>
      <c r="V6" s="201"/>
      <c r="W6" s="200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</row>
    <row r="7" spans="1:70"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R7" s="198"/>
      <c r="S7" s="198" t="s">
        <v>393</v>
      </c>
      <c r="T7" s="200"/>
      <c r="U7" s="201"/>
      <c r="V7" s="201"/>
      <c r="W7" s="200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</row>
    <row r="8" spans="1:70" ht="15.75">
      <c r="A8" s="205"/>
      <c r="C8" s="198"/>
      <c r="D8" s="198"/>
      <c r="E8" s="198"/>
      <c r="F8" s="198"/>
      <c r="G8" s="198"/>
      <c r="H8" s="198"/>
      <c r="I8" s="198"/>
      <c r="J8" s="381" t="s">
        <v>520</v>
      </c>
      <c r="K8" s="206"/>
      <c r="L8" s="198"/>
      <c r="M8" s="198"/>
      <c r="N8" s="198"/>
      <c r="O8" s="198"/>
      <c r="P8" s="198"/>
      <c r="Q8" s="198"/>
      <c r="R8" s="198"/>
      <c r="S8" s="198"/>
      <c r="T8" s="200"/>
      <c r="U8" s="201"/>
      <c r="V8" s="201"/>
      <c r="W8" s="200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</row>
    <row r="9" spans="1:70">
      <c r="A9" s="205"/>
      <c r="C9" s="198"/>
      <c r="D9" s="198"/>
      <c r="E9" s="198"/>
      <c r="F9" s="198"/>
      <c r="G9" s="198"/>
      <c r="H9" s="198"/>
      <c r="I9" s="198"/>
      <c r="J9" s="207"/>
      <c r="K9" s="207"/>
      <c r="L9" s="198"/>
      <c r="M9" s="198"/>
      <c r="N9" s="198"/>
      <c r="O9" s="198"/>
      <c r="P9" s="198"/>
      <c r="Q9" s="198"/>
      <c r="R9" s="198"/>
      <c r="S9" s="198"/>
      <c r="T9" s="200"/>
      <c r="U9" s="201"/>
      <c r="V9" s="201"/>
      <c r="W9" s="200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</row>
    <row r="10" spans="1:70">
      <c r="A10" s="205"/>
      <c r="C10" s="198" t="s">
        <v>394</v>
      </c>
      <c r="D10" s="198"/>
      <c r="E10" s="198"/>
      <c r="F10" s="198"/>
      <c r="G10" s="198"/>
      <c r="H10" s="198"/>
      <c r="I10" s="198"/>
      <c r="J10" s="207"/>
      <c r="K10" s="207"/>
      <c r="L10" s="198"/>
      <c r="M10" s="198"/>
      <c r="N10" s="198"/>
      <c r="O10" s="198"/>
      <c r="P10" s="198"/>
      <c r="Q10" s="198"/>
      <c r="R10" s="198"/>
      <c r="S10" s="198"/>
      <c r="T10" s="200"/>
      <c r="U10" s="201"/>
      <c r="V10" s="201"/>
      <c r="W10" s="200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</row>
    <row r="11" spans="1:70">
      <c r="A11" s="205"/>
      <c r="C11" s="198" t="s">
        <v>395</v>
      </c>
      <c r="D11" s="198"/>
      <c r="E11" s="198"/>
      <c r="F11" s="198"/>
      <c r="G11" s="198"/>
      <c r="H11" s="198"/>
      <c r="I11" s="198"/>
      <c r="J11" s="207"/>
      <c r="K11" s="207"/>
      <c r="Q11" s="198"/>
      <c r="R11" s="198"/>
      <c r="S11" s="198"/>
      <c r="T11" s="200"/>
      <c r="U11" s="200"/>
      <c r="V11" s="200"/>
      <c r="W11" s="200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</row>
    <row r="12" spans="1:70">
      <c r="A12" s="205"/>
      <c r="C12" s="198"/>
      <c r="D12" s="198"/>
      <c r="E12" s="198"/>
      <c r="F12" s="198"/>
      <c r="G12" s="198"/>
      <c r="H12" s="198"/>
      <c r="I12" s="198"/>
      <c r="J12" s="198"/>
      <c r="K12" s="198"/>
      <c r="Q12" s="208"/>
      <c r="R12" s="198"/>
      <c r="S12" s="198"/>
      <c r="T12" s="200"/>
      <c r="U12" s="200"/>
      <c r="V12" s="200"/>
      <c r="W12" s="200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</row>
    <row r="13" spans="1:70">
      <c r="C13" s="209" t="s">
        <v>201</v>
      </c>
      <c r="D13" s="209"/>
      <c r="E13" s="209"/>
      <c r="F13" s="209"/>
      <c r="G13" s="209"/>
      <c r="H13" s="209" t="s">
        <v>202</v>
      </c>
      <c r="I13" s="209"/>
      <c r="J13" s="209" t="s">
        <v>2</v>
      </c>
      <c r="K13" s="209"/>
      <c r="L13" s="210" t="s">
        <v>3</v>
      </c>
      <c r="R13" s="203"/>
      <c r="S13" s="210"/>
      <c r="T13" s="211"/>
      <c r="U13" s="210"/>
      <c r="V13" s="211"/>
      <c r="W13" s="21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</row>
    <row r="14" spans="1:70" ht="15.75">
      <c r="C14" s="213"/>
      <c r="D14" s="213"/>
      <c r="E14" s="213"/>
      <c r="F14" s="213"/>
      <c r="G14" s="213"/>
      <c r="H14" s="214" t="s">
        <v>89</v>
      </c>
      <c r="I14" s="214"/>
      <c r="J14" s="203"/>
      <c r="K14" s="203"/>
      <c r="R14" s="203"/>
      <c r="T14" s="211"/>
      <c r="U14" s="215"/>
      <c r="V14" s="215"/>
      <c r="W14" s="21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</row>
    <row r="15" spans="1:70" ht="15.75">
      <c r="A15" s="205" t="s">
        <v>225</v>
      </c>
      <c r="C15" s="213"/>
      <c r="D15" s="213"/>
      <c r="E15" s="213"/>
      <c r="F15" s="213"/>
      <c r="G15" s="213"/>
      <c r="H15" s="216" t="s">
        <v>6</v>
      </c>
      <c r="I15" s="216"/>
      <c r="J15" s="217" t="s">
        <v>5</v>
      </c>
      <c r="K15" s="217"/>
      <c r="L15" s="217" t="s">
        <v>326</v>
      </c>
      <c r="R15" s="203"/>
      <c r="T15" s="200"/>
      <c r="U15" s="218"/>
      <c r="V15" s="215"/>
      <c r="W15" s="21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</row>
    <row r="16" spans="1:70" ht="15.75">
      <c r="A16" s="205" t="s">
        <v>125</v>
      </c>
      <c r="C16" s="219"/>
      <c r="D16" s="219"/>
      <c r="E16" s="219"/>
      <c r="F16" s="219"/>
      <c r="G16" s="219"/>
      <c r="H16" s="203"/>
      <c r="I16" s="203"/>
      <c r="J16" s="203"/>
      <c r="K16" s="203"/>
      <c r="L16" s="203"/>
      <c r="R16" s="203"/>
      <c r="S16" s="203"/>
      <c r="T16" s="200"/>
      <c r="U16" s="211"/>
      <c r="V16" s="211"/>
      <c r="W16" s="21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</row>
    <row r="17" spans="1:70" ht="15.75">
      <c r="A17" s="220"/>
      <c r="C17" s="213"/>
      <c r="D17" s="213"/>
      <c r="E17" s="213"/>
      <c r="F17" s="213"/>
      <c r="G17" s="213"/>
      <c r="H17" s="203"/>
      <c r="I17" s="203"/>
      <c r="J17" s="203"/>
      <c r="K17" s="203"/>
      <c r="L17" s="203"/>
      <c r="R17" s="203"/>
      <c r="S17" s="203"/>
      <c r="T17" s="200"/>
      <c r="U17" s="211"/>
      <c r="V17" s="211"/>
      <c r="W17" s="21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</row>
    <row r="18" spans="1:70">
      <c r="A18" s="239">
        <v>1</v>
      </c>
      <c r="B18" s="325"/>
      <c r="C18" s="213" t="s">
        <v>396</v>
      </c>
      <c r="D18" s="213"/>
      <c r="E18" s="213"/>
      <c r="F18" s="213"/>
      <c r="G18" s="213"/>
      <c r="H18" s="222" t="s">
        <v>600</v>
      </c>
      <c r="I18" s="222"/>
      <c r="J18" s="223">
        <f>'ATXI Att O - Ex 2'!J97+'ATXI Att O - Ex 2'!J120</f>
        <v>61913000</v>
      </c>
      <c r="K18" s="203"/>
      <c r="R18" s="203"/>
      <c r="S18" s="203"/>
      <c r="T18" s="200"/>
      <c r="U18" s="211"/>
      <c r="V18" s="211"/>
      <c r="W18" s="21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</row>
    <row r="19" spans="1:70">
      <c r="A19" s="239" t="s">
        <v>308</v>
      </c>
      <c r="B19" s="325"/>
      <c r="C19" s="213" t="s">
        <v>397</v>
      </c>
      <c r="D19" s="213"/>
      <c r="E19" s="213"/>
      <c r="F19" s="224"/>
      <c r="G19" s="213"/>
      <c r="H19" s="222" t="s">
        <v>521</v>
      </c>
      <c r="I19" s="222"/>
      <c r="J19" s="225">
        <f>'ATXI Att O - Ex 2'!J105</f>
        <v>1653000</v>
      </c>
      <c r="K19" s="226"/>
      <c r="R19" s="203"/>
      <c r="S19" s="203"/>
      <c r="T19" s="200"/>
      <c r="U19" s="211"/>
      <c r="V19" s="211"/>
      <c r="W19" s="21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</row>
    <row r="20" spans="1:70">
      <c r="A20" s="239">
        <v>2</v>
      </c>
      <c r="B20" s="325"/>
      <c r="C20" s="213" t="s">
        <v>398</v>
      </c>
      <c r="D20" s="213"/>
      <c r="E20" s="213"/>
      <c r="F20" s="213"/>
      <c r="G20" s="213"/>
      <c r="H20" s="222" t="s">
        <v>399</v>
      </c>
      <c r="I20" s="222"/>
      <c r="J20" s="227">
        <f>J18-J19</f>
        <v>60260000</v>
      </c>
      <c r="K20" s="228"/>
      <c r="R20" s="203"/>
      <c r="S20" s="203"/>
      <c r="T20" s="200"/>
      <c r="U20" s="211"/>
      <c r="V20" s="211"/>
      <c r="W20" s="21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</row>
    <row r="21" spans="1:70">
      <c r="A21" s="239"/>
      <c r="B21" s="325"/>
      <c r="C21" s="325"/>
      <c r="D21" s="325"/>
      <c r="E21" s="325"/>
      <c r="G21" s="325"/>
      <c r="H21" s="222"/>
      <c r="I21" s="222"/>
      <c r="R21" s="203"/>
      <c r="S21" s="203"/>
      <c r="T21" s="200"/>
      <c r="U21" s="211"/>
      <c r="V21" s="211"/>
      <c r="W21" s="21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</row>
    <row r="22" spans="1:70">
      <c r="A22" s="239"/>
      <c r="B22" s="325"/>
      <c r="C22" s="213" t="s">
        <v>562</v>
      </c>
      <c r="D22" s="213"/>
      <c r="E22" s="213"/>
      <c r="F22" s="213"/>
      <c r="G22" s="213"/>
      <c r="H22" s="222"/>
      <c r="I22" s="222"/>
      <c r="J22" s="203"/>
      <c r="K22" s="203"/>
      <c r="L22" s="203"/>
      <c r="R22" s="203"/>
      <c r="S22" s="203"/>
      <c r="T22" s="211"/>
      <c r="U22" s="211"/>
      <c r="V22" s="211"/>
      <c r="W22" s="21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</row>
    <row r="23" spans="1:70">
      <c r="A23" s="239">
        <v>3</v>
      </c>
      <c r="B23" s="325"/>
      <c r="C23" s="213" t="s">
        <v>400</v>
      </c>
      <c r="D23" s="213"/>
      <c r="E23" s="213"/>
      <c r="F23" s="213"/>
      <c r="G23" s="213"/>
      <c r="H23" s="222" t="s">
        <v>401</v>
      </c>
      <c r="I23" s="222"/>
      <c r="J23" s="223">
        <f>'ATXI Att O - Ex 2'!J185</f>
        <v>544876</v>
      </c>
      <c r="K23" s="203"/>
      <c r="R23" s="203"/>
      <c r="S23" s="203"/>
      <c r="T23" s="211"/>
      <c r="U23" s="211"/>
      <c r="V23" s="211"/>
      <c r="W23" s="21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</row>
    <row r="24" spans="1:70">
      <c r="A24" s="239" t="s">
        <v>402</v>
      </c>
      <c r="B24" s="325"/>
      <c r="C24" s="213" t="s">
        <v>403</v>
      </c>
      <c r="D24" s="213"/>
      <c r="E24" s="213"/>
      <c r="F24" s="224"/>
      <c r="G24" s="213"/>
      <c r="H24" s="222" t="s">
        <v>404</v>
      </c>
      <c r="I24" s="222"/>
      <c r="J24" s="223">
        <f>'ATXI Att O - Ex 2'!J176</f>
        <v>44876</v>
      </c>
      <c r="K24" s="203"/>
      <c r="R24" s="203"/>
      <c r="S24" s="203"/>
      <c r="T24" s="211"/>
      <c r="U24" s="211"/>
      <c r="V24" s="211"/>
      <c r="W24" s="21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</row>
    <row r="25" spans="1:70">
      <c r="A25" s="239" t="s">
        <v>405</v>
      </c>
      <c r="B25" s="325"/>
      <c r="C25" s="213" t="s">
        <v>406</v>
      </c>
      <c r="D25" s="213"/>
      <c r="E25" s="213"/>
      <c r="F25" s="224"/>
      <c r="G25" s="213"/>
      <c r="H25" s="222" t="s">
        <v>407</v>
      </c>
      <c r="I25" s="222"/>
      <c r="J25" s="223">
        <f>'ATXI Att O - Ex 2'!J177</f>
        <v>0</v>
      </c>
      <c r="K25" s="203"/>
      <c r="R25" s="203"/>
      <c r="S25" s="203"/>
      <c r="T25" s="211"/>
      <c r="U25" s="211"/>
      <c r="V25" s="211"/>
      <c r="W25" s="21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</row>
    <row r="26" spans="1:70">
      <c r="A26" s="239" t="s">
        <v>408</v>
      </c>
      <c r="B26" s="325"/>
      <c r="C26" s="213" t="s">
        <v>409</v>
      </c>
      <c r="D26" s="213"/>
      <c r="E26" s="213"/>
      <c r="F26" s="224"/>
      <c r="G26" s="213"/>
      <c r="H26" s="222" t="s">
        <v>410</v>
      </c>
      <c r="I26" s="222"/>
      <c r="J26" s="225">
        <f>'ATXI Att O - Ex 2'!J178</f>
        <v>0</v>
      </c>
      <c r="K26" s="226"/>
      <c r="R26" s="203"/>
      <c r="S26" s="203"/>
      <c r="T26" s="211"/>
      <c r="U26" s="211"/>
      <c r="V26" s="211"/>
      <c r="W26" s="21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</row>
    <row r="27" spans="1:70">
      <c r="A27" s="239" t="s">
        <v>411</v>
      </c>
      <c r="B27" s="325"/>
      <c r="C27" s="213" t="s">
        <v>412</v>
      </c>
      <c r="D27" s="213"/>
      <c r="E27" s="213"/>
      <c r="F27" s="224"/>
      <c r="G27" s="213"/>
      <c r="H27" s="222" t="s">
        <v>413</v>
      </c>
      <c r="I27" s="222"/>
      <c r="J27" s="227">
        <f>J24-(J25+J26)</f>
        <v>44876</v>
      </c>
      <c r="K27" s="203"/>
      <c r="R27" s="203"/>
      <c r="S27" s="203"/>
      <c r="T27" s="211"/>
      <c r="U27" s="211"/>
      <c r="V27" s="211"/>
      <c r="W27" s="21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</row>
    <row r="28" spans="1:70">
      <c r="A28" s="239"/>
      <c r="B28" s="325"/>
      <c r="C28" s="213"/>
      <c r="D28" s="213"/>
      <c r="E28" s="213"/>
      <c r="F28" s="213"/>
      <c r="G28" s="213"/>
      <c r="H28" s="222"/>
      <c r="I28" s="222"/>
      <c r="J28" s="203"/>
      <c r="K28" s="203"/>
      <c r="R28" s="203"/>
      <c r="S28" s="203"/>
      <c r="T28" s="211"/>
      <c r="U28" s="211"/>
      <c r="V28" s="211"/>
      <c r="W28" s="21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</row>
    <row r="29" spans="1:70" ht="15.75">
      <c r="A29" s="239">
        <v>4</v>
      </c>
      <c r="B29" s="325"/>
      <c r="C29" s="219" t="s">
        <v>563</v>
      </c>
      <c r="D29" s="219"/>
      <c r="E29" s="219"/>
      <c r="F29" s="219"/>
      <c r="G29" s="213"/>
      <c r="H29" s="222" t="s">
        <v>565</v>
      </c>
      <c r="I29" s="222"/>
      <c r="J29" s="229">
        <f>IF(J27=0,0,J27/J19)</f>
        <v>2.7148215366001208E-2</v>
      </c>
      <c r="K29" s="229"/>
      <c r="L29" s="230">
        <f>J29</f>
        <v>2.7148215366001208E-2</v>
      </c>
      <c r="R29" s="203"/>
      <c r="S29" s="203"/>
      <c r="T29" s="211"/>
      <c r="U29" s="211"/>
      <c r="V29" s="211"/>
      <c r="W29" s="21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</row>
    <row r="30" spans="1:70">
      <c r="A30" s="239"/>
      <c r="B30" s="325"/>
      <c r="C30" s="213"/>
      <c r="D30" s="213"/>
      <c r="E30" s="213"/>
      <c r="F30" s="213"/>
      <c r="G30" s="213"/>
      <c r="H30" s="222"/>
      <c r="I30" s="222"/>
      <c r="J30" s="203"/>
      <c r="K30" s="203"/>
      <c r="R30" s="203"/>
      <c r="S30" s="203"/>
      <c r="T30" s="211"/>
      <c r="U30" s="211"/>
      <c r="V30" s="211"/>
      <c r="W30" s="21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</row>
    <row r="31" spans="1:70">
      <c r="A31" s="239"/>
      <c r="B31" s="325"/>
      <c r="C31" s="213"/>
      <c r="D31" s="213"/>
      <c r="E31" s="213"/>
      <c r="F31" s="213"/>
      <c r="G31" s="213"/>
      <c r="H31" s="222"/>
      <c r="I31" s="222"/>
      <c r="J31" s="203"/>
      <c r="K31" s="203"/>
      <c r="R31" s="203"/>
      <c r="S31" s="203"/>
      <c r="T31" s="211"/>
      <c r="U31" s="211"/>
      <c r="V31" s="211"/>
      <c r="W31" s="21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</row>
    <row r="32" spans="1:70" ht="15.75">
      <c r="A32" s="239"/>
      <c r="B32" s="325"/>
      <c r="C32" s="213" t="s">
        <v>414</v>
      </c>
      <c r="D32" s="213"/>
      <c r="E32" s="213"/>
      <c r="F32" s="213"/>
      <c r="G32" s="213"/>
      <c r="H32" s="222"/>
      <c r="I32" s="222"/>
      <c r="J32" s="231"/>
      <c r="K32" s="231"/>
      <c r="L32" s="232"/>
      <c r="R32" s="203"/>
      <c r="S32" s="229"/>
      <c r="T32" s="233"/>
      <c r="U32" s="234"/>
      <c r="V32" s="211"/>
      <c r="W32" s="21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</row>
    <row r="33" spans="1:70" ht="15.75">
      <c r="A33" s="239" t="s">
        <v>415</v>
      </c>
      <c r="B33" s="325"/>
      <c r="C33" s="213" t="s">
        <v>416</v>
      </c>
      <c r="D33" s="213"/>
      <c r="E33" s="213"/>
      <c r="F33" s="213"/>
      <c r="G33" s="213"/>
      <c r="H33" s="222" t="s">
        <v>417</v>
      </c>
      <c r="I33" s="222"/>
      <c r="J33" s="227">
        <f>J23-J27</f>
        <v>500000</v>
      </c>
      <c r="K33" s="231"/>
      <c r="L33" s="232"/>
      <c r="R33" s="203"/>
      <c r="S33" s="229"/>
      <c r="T33" s="233"/>
      <c r="U33" s="234"/>
      <c r="V33" s="211"/>
      <c r="W33" s="21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</row>
    <row r="34" spans="1:70" ht="15.75">
      <c r="A34" s="239" t="s">
        <v>418</v>
      </c>
      <c r="B34" s="325"/>
      <c r="C34" s="213" t="s">
        <v>419</v>
      </c>
      <c r="D34" s="213"/>
      <c r="E34" s="213"/>
      <c r="F34" s="213"/>
      <c r="G34" s="213"/>
      <c r="H34" s="222" t="s">
        <v>420</v>
      </c>
      <c r="I34" s="222"/>
      <c r="J34" s="231">
        <f>IF(J33=0,0,J33/J18)</f>
        <v>8.0758483678710444E-3</v>
      </c>
      <c r="K34" s="231"/>
      <c r="L34" s="232">
        <f>J34</f>
        <v>8.0758483678710444E-3</v>
      </c>
      <c r="R34" s="203"/>
      <c r="S34" s="229"/>
      <c r="T34" s="233"/>
      <c r="U34" s="234"/>
      <c r="V34" s="211"/>
      <c r="W34" s="21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</row>
    <row r="35" spans="1:70" ht="15.75">
      <c r="A35" s="239"/>
      <c r="B35" s="325"/>
      <c r="C35" s="213"/>
      <c r="D35" s="213"/>
      <c r="E35" s="213"/>
      <c r="F35" s="213"/>
      <c r="G35" s="213"/>
      <c r="H35" s="222"/>
      <c r="I35" s="222"/>
      <c r="J35" s="231"/>
      <c r="K35" s="231"/>
      <c r="L35" s="232"/>
      <c r="R35" s="203"/>
      <c r="S35" s="229"/>
      <c r="T35" s="233"/>
      <c r="U35" s="234"/>
      <c r="V35" s="211"/>
      <c r="W35" s="21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</row>
    <row r="36" spans="1:70" ht="15.75">
      <c r="A36" s="235"/>
      <c r="B36" s="325"/>
      <c r="C36" s="213" t="s">
        <v>421</v>
      </c>
      <c r="D36" s="213"/>
      <c r="E36" s="213"/>
      <c r="F36" s="213"/>
      <c r="G36" s="213"/>
      <c r="H36" s="236"/>
      <c r="I36" s="236"/>
      <c r="J36" s="203"/>
      <c r="K36" s="203"/>
      <c r="L36" s="203"/>
      <c r="O36" s="202"/>
      <c r="P36" s="202"/>
      <c r="R36" s="203"/>
      <c r="S36" s="229"/>
      <c r="T36" s="233"/>
      <c r="U36" s="234"/>
      <c r="V36" s="211"/>
      <c r="W36" s="21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</row>
    <row r="37" spans="1:70" ht="15.75">
      <c r="A37" s="235" t="s">
        <v>422</v>
      </c>
      <c r="B37" s="325"/>
      <c r="C37" s="213" t="s">
        <v>501</v>
      </c>
      <c r="D37" s="213"/>
      <c r="E37" s="213"/>
      <c r="F37" s="213"/>
      <c r="G37" s="213"/>
      <c r="H37" s="222" t="s">
        <v>423</v>
      </c>
      <c r="I37" s="222"/>
      <c r="J37" s="223">
        <f>'ATXI Att O - Ex 2'!J190+'ATXI Att O - Ex 2'!J191</f>
        <v>0</v>
      </c>
      <c r="K37" s="203"/>
      <c r="L37" s="202"/>
      <c r="O37" s="202"/>
      <c r="P37" s="202"/>
      <c r="R37" s="203"/>
      <c r="S37" s="229"/>
      <c r="T37" s="233"/>
      <c r="U37" s="234"/>
      <c r="V37" s="211"/>
      <c r="W37" s="21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</row>
    <row r="38" spans="1:70" ht="15.75">
      <c r="A38" s="235" t="s">
        <v>424</v>
      </c>
      <c r="B38" s="325"/>
      <c r="C38" s="213" t="s">
        <v>502</v>
      </c>
      <c r="D38" s="213"/>
      <c r="E38" s="213"/>
      <c r="F38" s="213"/>
      <c r="G38" s="213"/>
      <c r="H38" s="222" t="s">
        <v>425</v>
      </c>
      <c r="I38" s="222"/>
      <c r="J38" s="231">
        <f>IF(J37=0,0,J37/J18)</f>
        <v>0</v>
      </c>
      <c r="K38" s="231"/>
      <c r="L38" s="232">
        <f>J38</f>
        <v>0</v>
      </c>
      <c r="O38" s="202"/>
      <c r="P38" s="202"/>
      <c r="R38" s="203"/>
      <c r="S38" s="229"/>
      <c r="T38" s="233"/>
      <c r="U38" s="234"/>
      <c r="V38" s="211"/>
      <c r="W38" s="21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</row>
    <row r="39" spans="1:70" ht="15.75">
      <c r="A39" s="239"/>
      <c r="B39" s="325"/>
      <c r="C39" s="213"/>
      <c r="D39" s="213"/>
      <c r="E39" s="213"/>
      <c r="F39" s="213"/>
      <c r="G39" s="213"/>
      <c r="H39" s="222"/>
      <c r="I39" s="222"/>
      <c r="J39" s="231"/>
      <c r="K39" s="231"/>
      <c r="L39" s="232"/>
      <c r="R39" s="203"/>
      <c r="S39" s="229"/>
      <c r="T39" s="233"/>
      <c r="U39" s="234"/>
      <c r="V39" s="211"/>
      <c r="W39" s="21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</row>
    <row r="40" spans="1:70">
      <c r="A40" s="235"/>
      <c r="B40" s="325"/>
      <c r="C40" s="213" t="s">
        <v>426</v>
      </c>
      <c r="D40" s="213"/>
      <c r="E40" s="213"/>
      <c r="F40" s="213"/>
      <c r="G40" s="213"/>
      <c r="H40" s="236"/>
      <c r="I40" s="236"/>
      <c r="J40" s="203"/>
      <c r="K40" s="203"/>
      <c r="L40" s="203"/>
      <c r="R40" s="203"/>
      <c r="S40" s="203"/>
      <c r="T40" s="211"/>
      <c r="U40" s="203"/>
      <c r="V40" s="211"/>
      <c r="W40" s="21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</row>
    <row r="41" spans="1:70" ht="15.75">
      <c r="A41" s="235" t="s">
        <v>427</v>
      </c>
      <c r="B41" s="325"/>
      <c r="C41" s="213" t="s">
        <v>428</v>
      </c>
      <c r="D41" s="213"/>
      <c r="E41" s="213"/>
      <c r="F41" s="213"/>
      <c r="G41" s="213"/>
      <c r="H41" s="222" t="s">
        <v>429</v>
      </c>
      <c r="I41" s="222"/>
      <c r="J41" s="223">
        <f>'ATXI Att O - Ex 2'!J203</f>
        <v>0</v>
      </c>
      <c r="K41" s="203"/>
      <c r="R41" s="203"/>
      <c r="S41" s="238"/>
      <c r="T41" s="211"/>
      <c r="U41" s="239"/>
      <c r="V41" s="215"/>
      <c r="W41" s="21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</row>
    <row r="42" spans="1:70" ht="15.75">
      <c r="A42" s="235" t="s">
        <v>430</v>
      </c>
      <c r="B42" s="325"/>
      <c r="C42" s="213" t="s">
        <v>431</v>
      </c>
      <c r="D42" s="213"/>
      <c r="E42" s="213"/>
      <c r="F42" s="213"/>
      <c r="G42" s="213"/>
      <c r="H42" s="222" t="s">
        <v>432</v>
      </c>
      <c r="I42" s="222"/>
      <c r="J42" s="231">
        <f>IF(J41=0,0,J41/J18)</f>
        <v>0</v>
      </c>
      <c r="K42" s="231"/>
      <c r="L42" s="232">
        <f>J42</f>
        <v>0</v>
      </c>
      <c r="R42" s="203"/>
      <c r="S42" s="229"/>
      <c r="T42" s="211"/>
      <c r="U42" s="234"/>
      <c r="V42" s="215"/>
      <c r="W42" s="21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</row>
    <row r="43" spans="1:70">
      <c r="A43" s="235"/>
      <c r="B43" s="325"/>
      <c r="C43" s="213"/>
      <c r="D43" s="213"/>
      <c r="E43" s="213"/>
      <c r="F43" s="213"/>
      <c r="G43" s="213"/>
      <c r="H43" s="222"/>
      <c r="I43" s="222"/>
      <c r="J43" s="203"/>
      <c r="K43" s="203"/>
      <c r="L43" s="203"/>
      <c r="R43" s="203"/>
      <c r="V43" s="211"/>
      <c r="W43" s="21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</row>
    <row r="44" spans="1:70" ht="15.75">
      <c r="A44" s="240" t="s">
        <v>433</v>
      </c>
      <c r="B44" s="326"/>
      <c r="C44" s="219" t="s">
        <v>564</v>
      </c>
      <c r="D44" s="219"/>
      <c r="E44" s="219"/>
      <c r="F44" s="219"/>
      <c r="G44" s="219"/>
      <c r="H44" s="214" t="s">
        <v>566</v>
      </c>
      <c r="I44" s="214"/>
      <c r="J44" s="242">
        <f>J34+J38+J42</f>
        <v>8.0758483678710444E-3</v>
      </c>
      <c r="K44" s="242"/>
      <c r="L44" s="242">
        <f>L34+L38+L42</f>
        <v>8.0758483678710444E-3</v>
      </c>
      <c r="R44" s="203"/>
      <c r="V44" s="211"/>
      <c r="W44" s="21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</row>
    <row r="45" spans="1:70">
      <c r="A45" s="237"/>
      <c r="C45" s="213"/>
      <c r="D45" s="213"/>
      <c r="E45" s="213"/>
      <c r="F45" s="213"/>
      <c r="G45" s="213"/>
      <c r="H45" s="222"/>
      <c r="I45" s="222"/>
      <c r="J45" s="203"/>
      <c r="K45" s="203"/>
      <c r="L45" s="203"/>
      <c r="R45" s="203"/>
      <c r="S45" s="203"/>
      <c r="T45" s="211"/>
      <c r="U45" s="243"/>
      <c r="V45" s="211"/>
      <c r="W45" s="21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</row>
    <row r="46" spans="1:70">
      <c r="A46" s="235"/>
      <c r="B46" s="244"/>
      <c r="C46" s="203" t="s">
        <v>434</v>
      </c>
      <c r="D46" s="203"/>
      <c r="E46" s="203"/>
      <c r="F46" s="203"/>
      <c r="G46" s="203"/>
      <c r="H46" s="222"/>
      <c r="I46" s="222"/>
      <c r="J46" s="203"/>
      <c r="K46" s="203"/>
      <c r="L46" s="203"/>
      <c r="R46" s="245"/>
      <c r="S46" s="244"/>
      <c r="V46" s="215"/>
      <c r="W46" s="211" t="s">
        <v>224</v>
      </c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</row>
    <row r="47" spans="1:70">
      <c r="A47" s="237" t="s">
        <v>435</v>
      </c>
      <c r="B47" s="244"/>
      <c r="C47" s="203" t="s">
        <v>99</v>
      </c>
      <c r="D47" s="203"/>
      <c r="E47" s="203"/>
      <c r="F47" s="203"/>
      <c r="G47" s="203"/>
      <c r="H47" s="222" t="s">
        <v>436</v>
      </c>
      <c r="I47" s="222"/>
      <c r="J47" s="223">
        <f>'ATXI Att O - Ex 2'!J216</f>
        <v>2391316.2750484403</v>
      </c>
      <c r="K47" s="203"/>
      <c r="L47" s="203"/>
      <c r="R47" s="245"/>
      <c r="S47" s="244"/>
      <c r="V47" s="215"/>
      <c r="W47" s="211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</row>
    <row r="48" spans="1:70">
      <c r="A48" s="237" t="s">
        <v>437</v>
      </c>
      <c r="B48" s="244"/>
      <c r="C48" s="203" t="s">
        <v>438</v>
      </c>
      <c r="D48" s="203"/>
      <c r="E48" s="203"/>
      <c r="F48" s="203"/>
      <c r="G48" s="203"/>
      <c r="H48" s="222" t="s">
        <v>439</v>
      </c>
      <c r="I48" s="222"/>
      <c r="J48" s="231">
        <f>IF(J47=0,0,J47/J20)</f>
        <v>3.9683310239768343E-2</v>
      </c>
      <c r="K48" s="231"/>
      <c r="L48" s="232">
        <f>J48</f>
        <v>3.9683310239768343E-2</v>
      </c>
      <c r="R48" s="245"/>
      <c r="S48" s="244"/>
      <c r="T48" s="211"/>
      <c r="U48" s="211"/>
      <c r="V48" s="215"/>
      <c r="W48" s="211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</row>
    <row r="49" spans="1:70">
      <c r="A49" s="237"/>
      <c r="C49" s="203"/>
      <c r="D49" s="203"/>
      <c r="E49" s="203"/>
      <c r="F49" s="203"/>
      <c r="G49" s="203"/>
      <c r="H49" s="222"/>
      <c r="I49" s="222"/>
      <c r="J49" s="203"/>
      <c r="K49" s="203"/>
      <c r="L49" s="203"/>
      <c r="R49" s="203"/>
      <c r="T49" s="200"/>
      <c r="U49" s="211"/>
      <c r="V49" s="200"/>
      <c r="W49" s="21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</row>
    <row r="50" spans="1:70">
      <c r="A50" s="235"/>
      <c r="B50" s="325"/>
      <c r="C50" s="213" t="s">
        <v>602</v>
      </c>
      <c r="D50" s="213"/>
      <c r="E50" s="213"/>
      <c r="F50" s="213"/>
      <c r="G50" s="213"/>
      <c r="H50" s="246"/>
      <c r="I50" s="246"/>
      <c r="J50" s="325"/>
      <c r="K50" s="325"/>
      <c r="L50" s="325"/>
      <c r="R50" s="203"/>
      <c r="T50" s="211"/>
      <c r="U50" s="211"/>
      <c r="V50" s="211"/>
      <c r="W50" s="21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</row>
    <row r="51" spans="1:70">
      <c r="A51" s="235" t="s">
        <v>440</v>
      </c>
      <c r="B51" s="325"/>
      <c r="C51" s="213" t="s">
        <v>505</v>
      </c>
      <c r="D51" s="213"/>
      <c r="E51" s="213"/>
      <c r="F51" s="213"/>
      <c r="G51" s="213"/>
      <c r="H51" s="222" t="s">
        <v>441</v>
      </c>
      <c r="I51" s="222"/>
      <c r="J51" s="223">
        <f>'ATXI Att O - Ex 2'!J218</f>
        <v>4980378.8373416718</v>
      </c>
      <c r="K51" s="203"/>
      <c r="L51" s="203"/>
      <c r="R51" s="203"/>
      <c r="T51" s="211"/>
      <c r="U51" s="211"/>
      <c r="V51" s="211"/>
      <c r="W51" s="21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</row>
    <row r="52" spans="1:70">
      <c r="A52" s="235" t="s">
        <v>442</v>
      </c>
      <c r="B52" s="325"/>
      <c r="C52" s="203" t="s">
        <v>443</v>
      </c>
      <c r="D52" s="203"/>
      <c r="E52" s="203"/>
      <c r="F52" s="203"/>
      <c r="G52" s="203"/>
      <c r="H52" s="222" t="s">
        <v>444</v>
      </c>
      <c r="I52" s="222"/>
      <c r="J52" s="247">
        <f>IF(J51=0,0,J51/J20)</f>
        <v>8.2648171877558449E-2</v>
      </c>
      <c r="K52" s="247"/>
      <c r="L52" s="232">
        <f>J52</f>
        <v>8.2648171877558449E-2</v>
      </c>
      <c r="R52" s="203"/>
      <c r="U52" s="248"/>
      <c r="V52" s="215"/>
      <c r="W52" s="211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</row>
    <row r="53" spans="1:70">
      <c r="A53" s="235"/>
      <c r="B53" s="325"/>
      <c r="C53" s="213"/>
      <c r="D53" s="213"/>
      <c r="E53" s="213"/>
      <c r="F53" s="213"/>
      <c r="G53" s="213"/>
      <c r="H53" s="222"/>
      <c r="I53" s="222"/>
      <c r="J53" s="203"/>
      <c r="K53" s="203"/>
      <c r="L53" s="203"/>
      <c r="R53" s="203"/>
      <c r="S53" s="246"/>
      <c r="T53" s="211"/>
      <c r="U53" s="211"/>
      <c r="V53" s="211"/>
      <c r="W53" s="21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</row>
    <row r="54" spans="1:70" ht="15.75">
      <c r="A54" s="240" t="s">
        <v>445</v>
      </c>
      <c r="B54" s="326"/>
      <c r="C54" s="219" t="s">
        <v>446</v>
      </c>
      <c r="D54" s="219"/>
      <c r="E54" s="219"/>
      <c r="F54" s="219"/>
      <c r="G54" s="219"/>
      <c r="H54" s="214" t="s">
        <v>447</v>
      </c>
      <c r="I54" s="214"/>
      <c r="J54" s="249"/>
      <c r="K54" s="249"/>
      <c r="L54" s="242">
        <f>L48+L52</f>
        <v>0.12233148211732679</v>
      </c>
      <c r="R54" s="203"/>
      <c r="S54" s="246"/>
      <c r="T54" s="211"/>
      <c r="U54" s="211"/>
      <c r="V54" s="211"/>
      <c r="W54" s="21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</row>
    <row r="55" spans="1:70" s="324" customFormat="1" ht="15.75">
      <c r="A55" s="240"/>
      <c r="B55" s="326"/>
      <c r="C55" s="219"/>
      <c r="D55" s="219"/>
      <c r="E55" s="219"/>
      <c r="F55" s="219"/>
      <c r="G55" s="219"/>
      <c r="H55" s="214"/>
      <c r="I55" s="214"/>
      <c r="J55" s="249"/>
      <c r="K55" s="249"/>
      <c r="L55" s="242"/>
      <c r="R55" s="203"/>
      <c r="S55" s="246"/>
      <c r="T55" s="211"/>
      <c r="U55" s="211"/>
      <c r="V55" s="211"/>
      <c r="W55" s="212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325"/>
      <c r="AX55" s="325"/>
      <c r="AY55" s="325"/>
      <c r="AZ55" s="325"/>
      <c r="BA55" s="325"/>
      <c r="BB55" s="325"/>
      <c r="BC55" s="325"/>
      <c r="BD55" s="325"/>
      <c r="BE55" s="325"/>
      <c r="BF55" s="325"/>
      <c r="BG55" s="325"/>
      <c r="BH55" s="325"/>
      <c r="BI55" s="325"/>
      <c r="BJ55" s="325"/>
      <c r="BK55" s="325"/>
      <c r="BL55" s="325"/>
      <c r="BM55" s="325"/>
      <c r="BN55" s="325"/>
      <c r="BO55" s="325"/>
      <c r="BP55" s="325"/>
      <c r="BQ55" s="325"/>
      <c r="BR55" s="325"/>
    </row>
    <row r="56" spans="1:70">
      <c r="A56" s="325"/>
      <c r="B56" s="325"/>
      <c r="C56" s="213" t="s">
        <v>580</v>
      </c>
      <c r="D56" s="325"/>
      <c r="E56" s="325"/>
      <c r="F56" s="325"/>
      <c r="G56" s="325"/>
      <c r="H56" s="325"/>
      <c r="I56" s="325"/>
      <c r="J56" s="325"/>
      <c r="K56" s="325"/>
      <c r="L56" s="325"/>
      <c r="R56" s="250"/>
      <c r="S56" s="250"/>
      <c r="T56" s="211"/>
      <c r="U56" s="211"/>
      <c r="V56" s="211"/>
      <c r="W56" s="21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</row>
    <row r="57" spans="1:70" ht="15.75">
      <c r="A57" s="379">
        <v>15</v>
      </c>
      <c r="B57" s="326"/>
      <c r="C57" s="374" t="s">
        <v>524</v>
      </c>
      <c r="D57" s="374"/>
      <c r="E57" s="374"/>
      <c r="F57" s="374"/>
      <c r="G57" s="216"/>
      <c r="H57" s="216" t="s">
        <v>527</v>
      </c>
      <c r="I57" s="216"/>
      <c r="J57" s="380">
        <f>'ATXI Att O - Ex 2'!J310</f>
        <v>4.1504461586097663E-4</v>
      </c>
      <c r="K57" s="380"/>
      <c r="L57" s="380">
        <f>J57</f>
        <v>4.1504461586097663E-4</v>
      </c>
      <c r="M57" s="252"/>
      <c r="N57" s="252"/>
      <c r="O57" s="252"/>
      <c r="P57" s="252"/>
      <c r="R57" s="203"/>
      <c r="S57" s="203"/>
      <c r="T57" s="211"/>
      <c r="U57" s="211"/>
      <c r="V57" s="215"/>
      <c r="W57" s="211" t="s">
        <v>224</v>
      </c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</row>
    <row r="58" spans="1:70">
      <c r="S58" s="194"/>
    </row>
    <row r="59" spans="1:70" ht="15.75">
      <c r="C59" s="178"/>
      <c r="S59" s="194"/>
    </row>
    <row r="61" spans="1:70">
      <c r="A61" s="205"/>
      <c r="C61" s="252"/>
      <c r="D61" s="252"/>
      <c r="E61" s="252"/>
      <c r="F61" s="252"/>
      <c r="G61" s="252"/>
      <c r="H61" s="252"/>
      <c r="I61" s="252"/>
      <c r="J61" s="203"/>
      <c r="K61" s="203"/>
      <c r="L61" s="252"/>
      <c r="M61" s="252"/>
      <c r="N61" s="252"/>
      <c r="O61" s="252"/>
      <c r="P61" s="252"/>
      <c r="R61" s="203"/>
      <c r="S61" s="194" t="s">
        <v>389</v>
      </c>
      <c r="T61" s="211"/>
      <c r="U61" s="200"/>
      <c r="V61" s="211"/>
      <c r="W61" s="21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</row>
    <row r="62" spans="1:70">
      <c r="A62" s="205"/>
      <c r="C62" s="213" t="str">
        <f>C5</f>
        <v>Formula Rate calculation</v>
      </c>
      <c r="D62" s="213"/>
      <c r="E62" s="213"/>
      <c r="F62" s="213"/>
      <c r="G62" s="213"/>
      <c r="H62" s="252"/>
      <c r="I62" s="252"/>
      <c r="J62" s="252" t="str">
        <f>J5</f>
        <v xml:space="preserve">     Rate Formula Template</v>
      </c>
      <c r="K62" s="252"/>
      <c r="L62" s="252"/>
      <c r="M62" s="252"/>
      <c r="N62" s="252"/>
      <c r="O62" s="252"/>
      <c r="P62" s="252"/>
      <c r="R62" s="203"/>
      <c r="S62" s="253" t="str">
        <f>S5</f>
        <v>For  the 12 months ended 12/31/2012</v>
      </c>
      <c r="T62" s="211"/>
      <c r="U62" s="200"/>
      <c r="V62" s="211"/>
      <c r="W62" s="21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</row>
    <row r="63" spans="1:70">
      <c r="A63" s="205"/>
      <c r="C63" s="213"/>
      <c r="D63" s="213"/>
      <c r="E63" s="213"/>
      <c r="F63" s="213"/>
      <c r="G63" s="213"/>
      <c r="H63" s="252"/>
      <c r="I63" s="252"/>
      <c r="J63" s="252" t="str">
        <f>J6</f>
        <v xml:space="preserve"> Utilizing Attachment O Data</v>
      </c>
      <c r="K63" s="252"/>
      <c r="L63" s="252"/>
      <c r="M63" s="252"/>
      <c r="N63" s="252"/>
      <c r="O63" s="252"/>
      <c r="P63" s="252"/>
      <c r="Q63" s="203"/>
      <c r="R63" s="203"/>
      <c r="T63" s="211"/>
      <c r="U63" s="200"/>
      <c r="V63" s="211"/>
      <c r="W63" s="21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</row>
    <row r="64" spans="1:70" ht="14.25" customHeight="1">
      <c r="A64" s="205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R64" s="203"/>
      <c r="S64" s="252" t="s">
        <v>448</v>
      </c>
      <c r="T64" s="211"/>
      <c r="U64" s="200"/>
      <c r="V64" s="211"/>
      <c r="W64" s="21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</row>
    <row r="65" spans="1:70">
      <c r="A65" s="205"/>
      <c r="H65" s="252"/>
      <c r="I65" s="252"/>
      <c r="J65" s="252" t="str">
        <f>J8</f>
        <v>ATXI</v>
      </c>
      <c r="K65" s="252"/>
      <c r="L65" s="252"/>
      <c r="M65" s="252"/>
      <c r="N65" s="252"/>
      <c r="O65" s="252"/>
      <c r="P65" s="252"/>
      <c r="Q65" s="252"/>
      <c r="R65" s="203"/>
      <c r="S65" s="203"/>
      <c r="T65" s="211"/>
      <c r="U65" s="200"/>
      <c r="V65" s="211"/>
      <c r="W65" s="21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</row>
    <row r="66" spans="1:70">
      <c r="A66" s="205"/>
      <c r="C66" s="324"/>
      <c r="D66" s="324"/>
      <c r="E66" s="324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1"/>
      <c r="U66" s="200"/>
      <c r="V66" s="211"/>
      <c r="W66" s="21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</row>
    <row r="67" spans="1:70" ht="15.75">
      <c r="A67" s="205"/>
      <c r="C67" s="324"/>
      <c r="D67" s="324"/>
      <c r="E67" s="324"/>
      <c r="F67" s="252"/>
      <c r="G67" s="252"/>
      <c r="H67" s="219" t="s">
        <v>449</v>
      </c>
      <c r="I67" s="219"/>
      <c r="L67" s="198"/>
      <c r="M67" s="198"/>
      <c r="N67" s="198"/>
      <c r="O67" s="198"/>
      <c r="P67" s="198"/>
      <c r="Q67" s="198"/>
      <c r="R67" s="203"/>
      <c r="S67" s="203"/>
      <c r="T67" s="211"/>
      <c r="U67" s="200"/>
      <c r="V67" s="211"/>
      <c r="W67" s="21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</row>
    <row r="68" spans="1:70" ht="15.75">
      <c r="A68" s="205"/>
      <c r="C68" s="324"/>
      <c r="D68" s="324"/>
      <c r="E68" s="324"/>
      <c r="F68" s="252"/>
      <c r="G68" s="252"/>
      <c r="H68" s="219"/>
      <c r="I68" s="219"/>
      <c r="L68" s="198"/>
      <c r="M68" s="198"/>
      <c r="N68" s="198"/>
      <c r="O68" s="198"/>
      <c r="P68" s="198"/>
      <c r="Q68" s="198"/>
      <c r="R68" s="203"/>
      <c r="S68" s="203"/>
      <c r="T68" s="211"/>
      <c r="U68" s="200"/>
      <c r="V68" s="211"/>
      <c r="W68" s="21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</row>
    <row r="69" spans="1:70" ht="15.75">
      <c r="A69" s="254"/>
      <c r="C69" s="255" t="s">
        <v>201</v>
      </c>
      <c r="D69" s="255" t="s">
        <v>202</v>
      </c>
      <c r="E69" s="255" t="s">
        <v>2</v>
      </c>
      <c r="F69" s="255" t="s">
        <v>3</v>
      </c>
      <c r="G69" s="255" t="s">
        <v>4</v>
      </c>
      <c r="H69" s="255" t="s">
        <v>450</v>
      </c>
      <c r="I69" s="255" t="s">
        <v>451</v>
      </c>
      <c r="J69" s="255" t="s">
        <v>452</v>
      </c>
      <c r="K69" s="255" t="s">
        <v>453</v>
      </c>
      <c r="L69" s="255" t="s">
        <v>454</v>
      </c>
      <c r="M69" s="255" t="s">
        <v>455</v>
      </c>
      <c r="N69" s="255" t="s">
        <v>456</v>
      </c>
      <c r="O69" s="255" t="s">
        <v>457</v>
      </c>
      <c r="P69" s="255" t="s">
        <v>458</v>
      </c>
      <c r="Q69" s="255" t="s">
        <v>459</v>
      </c>
      <c r="R69" s="255" t="s">
        <v>460</v>
      </c>
      <c r="S69" s="255" t="s">
        <v>461</v>
      </c>
      <c r="T69" s="211"/>
      <c r="U69" s="200"/>
      <c r="V69" s="211"/>
      <c r="W69" s="21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</row>
    <row r="70" spans="1:70" ht="65.25" customHeight="1">
      <c r="A70" s="341" t="s">
        <v>462</v>
      </c>
      <c r="B70" s="342"/>
      <c r="C70" s="343" t="s">
        <v>463</v>
      </c>
      <c r="D70" s="343" t="s">
        <v>464</v>
      </c>
      <c r="E70" s="343" t="s">
        <v>465</v>
      </c>
      <c r="F70" s="343" t="s">
        <v>466</v>
      </c>
      <c r="G70" s="343" t="s">
        <v>467</v>
      </c>
      <c r="H70" s="346" t="s">
        <v>468</v>
      </c>
      <c r="I70" s="346" t="s">
        <v>469</v>
      </c>
      <c r="J70" s="344" t="s">
        <v>567</v>
      </c>
      <c r="K70" s="345" t="s">
        <v>470</v>
      </c>
      <c r="L70" s="346" t="s">
        <v>471</v>
      </c>
      <c r="M70" s="346" t="s">
        <v>446</v>
      </c>
      <c r="N70" s="346" t="s">
        <v>522</v>
      </c>
      <c r="O70" s="345" t="s">
        <v>472</v>
      </c>
      <c r="P70" s="346" t="s">
        <v>473</v>
      </c>
      <c r="Q70" s="345" t="s">
        <v>474</v>
      </c>
      <c r="R70" s="347" t="s">
        <v>475</v>
      </c>
      <c r="S70" s="348" t="s">
        <v>476</v>
      </c>
      <c r="T70" s="233"/>
      <c r="U70" s="200"/>
      <c r="V70" s="211"/>
      <c r="W70" s="21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</row>
    <row r="71" spans="1:70" ht="30">
      <c r="A71" s="263"/>
      <c r="B71" s="264"/>
      <c r="C71" s="264"/>
      <c r="D71" s="264"/>
      <c r="E71" s="265" t="s">
        <v>134</v>
      </c>
      <c r="F71" s="264"/>
      <c r="G71" s="349" t="s">
        <v>477</v>
      </c>
      <c r="H71" s="356" t="s">
        <v>478</v>
      </c>
      <c r="I71" s="349" t="s">
        <v>479</v>
      </c>
      <c r="J71" s="349" t="s">
        <v>553</v>
      </c>
      <c r="K71" s="357" t="s">
        <v>550</v>
      </c>
      <c r="L71" s="349" t="s">
        <v>551</v>
      </c>
      <c r="M71" s="349" t="s">
        <v>525</v>
      </c>
      <c r="N71" s="349" t="s">
        <v>552</v>
      </c>
      <c r="O71" s="267" t="s">
        <v>604</v>
      </c>
      <c r="P71" s="313" t="s">
        <v>481</v>
      </c>
      <c r="Q71" s="267" t="s">
        <v>549</v>
      </c>
      <c r="R71" s="351" t="s">
        <v>482</v>
      </c>
      <c r="S71" s="350" t="s">
        <v>568</v>
      </c>
      <c r="T71" s="211"/>
      <c r="U71" s="200"/>
      <c r="V71" s="211"/>
      <c r="W71" s="21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</row>
    <row r="72" spans="1:70">
      <c r="A72" s="270" t="s">
        <v>483</v>
      </c>
      <c r="B72" s="198"/>
      <c r="C72" s="198"/>
      <c r="D72" s="198"/>
      <c r="E72" s="198"/>
      <c r="F72" s="198"/>
      <c r="G72" s="198"/>
      <c r="H72" s="198"/>
      <c r="I72" s="198"/>
      <c r="J72" s="198"/>
      <c r="K72" s="271"/>
      <c r="L72" s="198"/>
      <c r="M72" s="198"/>
      <c r="N72" s="198"/>
      <c r="O72" s="271"/>
      <c r="P72" s="198"/>
      <c r="Q72" s="271"/>
      <c r="R72" s="203"/>
      <c r="S72" s="273"/>
      <c r="T72" s="211"/>
      <c r="U72" s="200"/>
      <c r="V72" s="211"/>
      <c r="W72" s="21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</row>
    <row r="73" spans="1:70">
      <c r="A73" s="274" t="s">
        <v>308</v>
      </c>
      <c r="C73" s="193" t="s">
        <v>577</v>
      </c>
      <c r="D73" s="275">
        <v>2239</v>
      </c>
      <c r="E73" s="276">
        <f>'ATXI Att O - Ex 2'!J141*0.2131</f>
        <v>1862920.2000000002</v>
      </c>
      <c r="F73" s="276">
        <v>0</v>
      </c>
      <c r="G73" s="232">
        <f>ROUND($L$29,4)</f>
        <v>2.7099999999999999E-2</v>
      </c>
      <c r="H73" s="276">
        <f>F73*G73</f>
        <v>0</v>
      </c>
      <c r="I73" s="232">
        <f>ROUND($L$44,4)</f>
        <v>8.0999999999999996E-3</v>
      </c>
      <c r="J73" s="193">
        <f>E73*I73</f>
        <v>15089.653620000001</v>
      </c>
      <c r="K73" s="277">
        <f>H73+J73</f>
        <v>15089.653620000001</v>
      </c>
      <c r="L73" s="276">
        <f>E73-F73</f>
        <v>1862920.2000000002</v>
      </c>
      <c r="M73" s="232">
        <f>ROUND($L$54,4)</f>
        <v>0.12230000000000001</v>
      </c>
      <c r="N73" s="232">
        <f>ROUND($L$57,4)</f>
        <v>4.0000000000000002E-4</v>
      </c>
      <c r="O73" s="279">
        <f>L73*(M73+N73)</f>
        <v>228580.30854000003</v>
      </c>
      <c r="P73" s="276">
        <v>0</v>
      </c>
      <c r="Q73" s="279">
        <f>K73+O73+P73</f>
        <v>243669.96216000002</v>
      </c>
      <c r="R73" s="280">
        <v>0</v>
      </c>
      <c r="S73" s="281">
        <f>Q73+R73</f>
        <v>243669.96216000002</v>
      </c>
      <c r="T73" s="282"/>
      <c r="U73" s="282"/>
      <c r="V73" s="282"/>
      <c r="W73" s="282"/>
      <c r="X73" s="282"/>
      <c r="Y73" s="282"/>
      <c r="Z73" s="282"/>
    </row>
    <row r="74" spans="1:70">
      <c r="A74" s="274" t="s">
        <v>485</v>
      </c>
      <c r="C74" s="193" t="s">
        <v>573</v>
      </c>
      <c r="D74" s="275">
        <v>3017</v>
      </c>
      <c r="E74" s="276">
        <f>'ATXI Att O - Ex 2'!J141*0.7869</f>
        <v>6879079.8000000007</v>
      </c>
      <c r="F74" s="276">
        <v>0</v>
      </c>
      <c r="G74" s="232">
        <f>ROUND($L$29,4)</f>
        <v>2.7099999999999999E-2</v>
      </c>
      <c r="H74" s="276">
        <f>F74*G74</f>
        <v>0</v>
      </c>
      <c r="I74" s="232">
        <f>ROUND($L$44,4)</f>
        <v>8.0999999999999996E-3</v>
      </c>
      <c r="J74" s="324">
        <f>E74*I74</f>
        <v>55720.54638</v>
      </c>
      <c r="K74" s="277">
        <f>H74+J74</f>
        <v>55720.54638</v>
      </c>
      <c r="L74" s="276">
        <f>E74-F74</f>
        <v>6879079.8000000007</v>
      </c>
      <c r="M74" s="232">
        <f>ROUND($L$54,4)</f>
        <v>0.12230000000000001</v>
      </c>
      <c r="N74" s="232">
        <f>ROUND($L$57,4)</f>
        <v>4.0000000000000002E-4</v>
      </c>
      <c r="O74" s="279">
        <f>L74*(M74+N74)</f>
        <v>844063.09146000014</v>
      </c>
      <c r="P74" s="276">
        <v>0</v>
      </c>
      <c r="Q74" s="279">
        <f>K74+O74+P74</f>
        <v>899783.6378400001</v>
      </c>
      <c r="R74" s="280">
        <v>0</v>
      </c>
      <c r="S74" s="281">
        <f>Q74+R74</f>
        <v>899783.6378400001</v>
      </c>
      <c r="T74" s="282"/>
      <c r="U74" s="282"/>
      <c r="V74" s="282"/>
      <c r="W74" s="282"/>
      <c r="X74" s="282"/>
      <c r="Y74" s="282"/>
      <c r="Z74" s="282"/>
    </row>
    <row r="75" spans="1:70">
      <c r="A75" s="274" t="s">
        <v>487</v>
      </c>
      <c r="C75" s="324" t="s">
        <v>575</v>
      </c>
      <c r="D75" s="275">
        <v>3169</v>
      </c>
      <c r="E75" s="276">
        <v>0</v>
      </c>
      <c r="K75" s="277"/>
      <c r="N75" s="251"/>
      <c r="O75" s="277"/>
      <c r="Q75" s="277"/>
      <c r="S75" s="277"/>
      <c r="T75" s="282"/>
      <c r="U75" s="282"/>
      <c r="V75" s="282"/>
      <c r="W75" s="282"/>
      <c r="X75" s="282"/>
      <c r="Y75" s="282"/>
      <c r="Z75" s="282"/>
    </row>
    <row r="76" spans="1:70">
      <c r="A76" s="274" t="s">
        <v>574</v>
      </c>
      <c r="C76" s="324" t="s">
        <v>576</v>
      </c>
      <c r="D76" s="275">
        <v>2237</v>
      </c>
      <c r="E76" s="276">
        <v>0</v>
      </c>
      <c r="K76" s="277"/>
      <c r="N76" s="251"/>
      <c r="O76" s="277"/>
      <c r="Q76" s="277"/>
      <c r="S76" s="277"/>
      <c r="T76" s="282"/>
      <c r="U76" s="282"/>
      <c r="V76" s="282"/>
      <c r="W76" s="282"/>
      <c r="X76" s="282"/>
      <c r="Y76" s="282"/>
      <c r="Z76" s="282"/>
    </row>
    <row r="77" spans="1:70">
      <c r="A77" s="274"/>
      <c r="D77" s="275"/>
      <c r="K77" s="277"/>
      <c r="N77" s="251"/>
      <c r="O77" s="277"/>
      <c r="Q77" s="277"/>
      <c r="S77" s="277"/>
      <c r="T77" s="282"/>
      <c r="U77" s="282"/>
      <c r="V77" s="282"/>
      <c r="W77" s="282"/>
      <c r="X77" s="282"/>
      <c r="Y77" s="282"/>
      <c r="Z77" s="282"/>
    </row>
    <row r="78" spans="1:70">
      <c r="A78" s="274"/>
      <c r="K78" s="277"/>
      <c r="N78" s="251"/>
      <c r="O78" s="277"/>
      <c r="Q78" s="277"/>
      <c r="S78" s="277"/>
      <c r="T78" s="282"/>
      <c r="U78" s="282"/>
      <c r="V78" s="282"/>
      <c r="W78" s="282"/>
      <c r="X78" s="282"/>
      <c r="Y78" s="282"/>
      <c r="Z78" s="282"/>
    </row>
    <row r="79" spans="1:70">
      <c r="A79" s="274"/>
      <c r="D79" s="275"/>
      <c r="K79" s="277"/>
      <c r="N79" s="251"/>
      <c r="O79" s="277"/>
      <c r="Q79" s="277"/>
      <c r="S79" s="277"/>
      <c r="T79" s="282"/>
      <c r="U79" s="282"/>
      <c r="V79" s="282"/>
      <c r="W79" s="282"/>
      <c r="X79" s="282"/>
      <c r="Y79" s="282"/>
      <c r="Z79" s="282"/>
    </row>
    <row r="80" spans="1:70">
      <c r="A80" s="274"/>
      <c r="D80" s="275"/>
      <c r="K80" s="277"/>
      <c r="N80" s="251"/>
      <c r="O80" s="277"/>
      <c r="Q80" s="277"/>
      <c r="S80" s="277"/>
      <c r="T80" s="282"/>
      <c r="U80" s="282"/>
      <c r="V80" s="282"/>
      <c r="W80" s="282"/>
      <c r="X80" s="282"/>
      <c r="Y80" s="282"/>
      <c r="Z80" s="282"/>
    </row>
    <row r="81" spans="1:26">
      <c r="A81" s="274"/>
      <c r="C81" s="282"/>
      <c r="D81" s="283"/>
      <c r="E81" s="282"/>
      <c r="F81" s="282"/>
      <c r="G81" s="282"/>
      <c r="H81" s="282"/>
      <c r="I81" s="282"/>
      <c r="J81" s="282"/>
      <c r="K81" s="284"/>
      <c r="L81" s="282"/>
      <c r="M81" s="282"/>
      <c r="N81" s="285"/>
      <c r="O81" s="284"/>
      <c r="P81" s="282"/>
      <c r="Q81" s="284"/>
      <c r="R81" s="282"/>
      <c r="S81" s="284"/>
      <c r="T81" s="282"/>
      <c r="U81" s="282"/>
      <c r="V81" s="282"/>
      <c r="W81" s="282"/>
      <c r="X81" s="282"/>
      <c r="Y81" s="282"/>
      <c r="Z81" s="282"/>
    </row>
    <row r="82" spans="1:26">
      <c r="A82" s="274"/>
      <c r="C82" s="282"/>
      <c r="D82" s="283"/>
      <c r="E82" s="282"/>
      <c r="F82" s="282"/>
      <c r="G82" s="282"/>
      <c r="H82" s="282"/>
      <c r="I82" s="282"/>
      <c r="J82" s="282"/>
      <c r="K82" s="284"/>
      <c r="L82" s="282"/>
      <c r="M82" s="282"/>
      <c r="N82" s="285"/>
      <c r="O82" s="284"/>
      <c r="P82" s="282"/>
      <c r="Q82" s="284"/>
      <c r="R82" s="282"/>
      <c r="S82" s="284"/>
      <c r="T82" s="282"/>
      <c r="U82" s="282"/>
      <c r="V82" s="282"/>
      <c r="W82" s="282"/>
      <c r="X82" s="282"/>
      <c r="Y82" s="282"/>
      <c r="Z82" s="282"/>
    </row>
    <row r="83" spans="1:26">
      <c r="A83" s="274"/>
      <c r="C83" s="282"/>
      <c r="D83" s="283"/>
      <c r="E83" s="282"/>
      <c r="F83" s="282"/>
      <c r="G83" s="282"/>
      <c r="H83" s="282"/>
      <c r="I83" s="282"/>
      <c r="J83" s="282"/>
      <c r="K83" s="284"/>
      <c r="L83" s="282"/>
      <c r="M83" s="282"/>
      <c r="N83" s="285"/>
      <c r="O83" s="284"/>
      <c r="P83" s="282"/>
      <c r="Q83" s="284"/>
      <c r="R83" s="282"/>
      <c r="S83" s="284"/>
      <c r="T83" s="282"/>
      <c r="U83" s="282"/>
      <c r="V83" s="282"/>
      <c r="W83" s="282"/>
      <c r="X83" s="282"/>
      <c r="Y83" s="282"/>
      <c r="Z83" s="282"/>
    </row>
    <row r="84" spans="1:26">
      <c r="A84" s="274"/>
      <c r="C84" s="282"/>
      <c r="D84" s="283"/>
      <c r="E84" s="282"/>
      <c r="F84" s="282"/>
      <c r="G84" s="282"/>
      <c r="H84" s="282"/>
      <c r="I84" s="282"/>
      <c r="J84" s="282"/>
      <c r="K84" s="284"/>
      <c r="L84" s="282"/>
      <c r="M84" s="282"/>
      <c r="N84" s="285"/>
      <c r="O84" s="284"/>
      <c r="P84" s="282"/>
      <c r="Q84" s="284"/>
      <c r="R84" s="282"/>
      <c r="S84" s="284"/>
      <c r="T84" s="282"/>
      <c r="U84" s="282"/>
      <c r="V84" s="282"/>
      <c r="W84" s="282"/>
      <c r="X84" s="282"/>
      <c r="Y84" s="282"/>
      <c r="Z84" s="282"/>
    </row>
    <row r="85" spans="1:26">
      <c r="A85" s="274"/>
      <c r="C85" s="282"/>
      <c r="D85" s="283"/>
      <c r="E85" s="282"/>
      <c r="F85" s="282"/>
      <c r="G85" s="282"/>
      <c r="H85" s="282"/>
      <c r="I85" s="282"/>
      <c r="J85" s="282"/>
      <c r="K85" s="284"/>
      <c r="L85" s="282"/>
      <c r="M85" s="282"/>
      <c r="N85" s="285"/>
      <c r="O85" s="284"/>
      <c r="P85" s="282"/>
      <c r="Q85" s="284"/>
      <c r="R85" s="282"/>
      <c r="S85" s="284"/>
      <c r="T85" s="282"/>
      <c r="U85" s="282"/>
      <c r="V85" s="282"/>
      <c r="W85" s="282"/>
      <c r="X85" s="282"/>
      <c r="Y85" s="282"/>
      <c r="Z85" s="282"/>
    </row>
    <row r="86" spans="1:26">
      <c r="A86" s="274"/>
      <c r="C86" s="282"/>
      <c r="D86" s="283"/>
      <c r="E86" s="282"/>
      <c r="F86" s="282"/>
      <c r="G86" s="282"/>
      <c r="H86" s="282"/>
      <c r="I86" s="282"/>
      <c r="J86" s="282"/>
      <c r="K86" s="284"/>
      <c r="L86" s="282"/>
      <c r="M86" s="282"/>
      <c r="N86" s="285"/>
      <c r="O86" s="284"/>
      <c r="P86" s="282"/>
      <c r="Q86" s="284"/>
      <c r="R86" s="282"/>
      <c r="S86" s="284"/>
      <c r="T86" s="282"/>
      <c r="U86" s="282"/>
      <c r="V86" s="282"/>
      <c r="W86" s="282"/>
      <c r="X86" s="282"/>
      <c r="Y86" s="282"/>
      <c r="Z86" s="282"/>
    </row>
    <row r="87" spans="1:26">
      <c r="A87" s="274"/>
      <c r="C87" s="282"/>
      <c r="D87" s="283"/>
      <c r="E87" s="282"/>
      <c r="F87" s="282"/>
      <c r="G87" s="282"/>
      <c r="H87" s="282"/>
      <c r="I87" s="282"/>
      <c r="J87" s="282"/>
      <c r="K87" s="284"/>
      <c r="L87" s="282"/>
      <c r="M87" s="282"/>
      <c r="N87" s="285"/>
      <c r="O87" s="284"/>
      <c r="P87" s="282"/>
      <c r="Q87" s="284"/>
      <c r="R87" s="282"/>
      <c r="S87" s="284"/>
      <c r="T87" s="282"/>
      <c r="U87" s="282"/>
      <c r="V87" s="282"/>
      <c r="W87" s="282"/>
      <c r="X87" s="282"/>
      <c r="Y87" s="282"/>
      <c r="Z87" s="282"/>
    </row>
    <row r="88" spans="1:26">
      <c r="A88" s="274"/>
      <c r="C88" s="282"/>
      <c r="D88" s="283"/>
      <c r="E88" s="282"/>
      <c r="F88" s="282"/>
      <c r="G88" s="282"/>
      <c r="H88" s="282"/>
      <c r="I88" s="282"/>
      <c r="J88" s="282"/>
      <c r="K88" s="284"/>
      <c r="L88" s="282"/>
      <c r="M88" s="282"/>
      <c r="N88" s="285"/>
      <c r="O88" s="284"/>
      <c r="P88" s="282"/>
      <c r="Q88" s="284"/>
      <c r="R88" s="282"/>
      <c r="S88" s="284"/>
      <c r="T88" s="282"/>
      <c r="U88" s="282"/>
      <c r="V88" s="282"/>
      <c r="W88" s="282"/>
      <c r="X88" s="282"/>
      <c r="Y88" s="282"/>
      <c r="Z88" s="282"/>
    </row>
    <row r="89" spans="1:26">
      <c r="A89" s="274"/>
      <c r="C89" s="282"/>
      <c r="D89" s="283"/>
      <c r="E89" s="282"/>
      <c r="F89" s="282"/>
      <c r="G89" s="282"/>
      <c r="H89" s="282"/>
      <c r="I89" s="282"/>
      <c r="J89" s="282"/>
      <c r="K89" s="284"/>
      <c r="L89" s="282"/>
      <c r="M89" s="282"/>
      <c r="N89" s="285"/>
      <c r="O89" s="284"/>
      <c r="P89" s="282"/>
      <c r="Q89" s="284"/>
      <c r="R89" s="282"/>
      <c r="S89" s="284"/>
      <c r="T89" s="282"/>
      <c r="U89" s="282"/>
      <c r="V89" s="282"/>
      <c r="W89" s="282"/>
      <c r="X89" s="282"/>
      <c r="Y89" s="282"/>
      <c r="Z89" s="282"/>
    </row>
    <row r="90" spans="1:26">
      <c r="A90" s="274"/>
      <c r="C90" s="282"/>
      <c r="D90" s="283"/>
      <c r="E90" s="282"/>
      <c r="F90" s="282"/>
      <c r="G90" s="282"/>
      <c r="H90" s="282"/>
      <c r="I90" s="282"/>
      <c r="J90" s="282"/>
      <c r="K90" s="284"/>
      <c r="L90" s="282"/>
      <c r="M90" s="282"/>
      <c r="N90" s="285"/>
      <c r="O90" s="284"/>
      <c r="P90" s="282"/>
      <c r="Q90" s="284"/>
      <c r="R90" s="282"/>
      <c r="S90" s="284"/>
      <c r="T90" s="282"/>
      <c r="U90" s="282"/>
      <c r="V90" s="282"/>
      <c r="W90" s="282"/>
      <c r="X90" s="282"/>
      <c r="Y90" s="282"/>
      <c r="Z90" s="282"/>
    </row>
    <row r="91" spans="1:26">
      <c r="A91" s="274"/>
      <c r="C91" s="282"/>
      <c r="D91" s="283"/>
      <c r="E91" s="282"/>
      <c r="F91" s="282"/>
      <c r="G91" s="282"/>
      <c r="H91" s="282"/>
      <c r="I91" s="282"/>
      <c r="J91" s="282"/>
      <c r="K91" s="284"/>
      <c r="L91" s="282"/>
      <c r="M91" s="282"/>
      <c r="N91" s="285"/>
      <c r="O91" s="284"/>
      <c r="P91" s="282"/>
      <c r="Q91" s="284"/>
      <c r="R91" s="282"/>
      <c r="S91" s="284"/>
      <c r="T91" s="282"/>
      <c r="U91" s="282"/>
      <c r="V91" s="282"/>
      <c r="W91" s="282"/>
      <c r="X91" s="282"/>
      <c r="Y91" s="282"/>
      <c r="Z91" s="282"/>
    </row>
    <row r="92" spans="1:26">
      <c r="A92" s="286"/>
      <c r="B92" s="287"/>
      <c r="C92" s="288"/>
      <c r="D92" s="288"/>
      <c r="E92" s="288"/>
      <c r="F92" s="288"/>
      <c r="G92" s="288"/>
      <c r="H92" s="288"/>
      <c r="I92" s="288"/>
      <c r="J92" s="288"/>
      <c r="K92" s="289"/>
      <c r="L92" s="288"/>
      <c r="M92" s="288"/>
      <c r="N92" s="290"/>
      <c r="O92" s="289"/>
      <c r="P92" s="288"/>
      <c r="Q92" s="289"/>
      <c r="R92" s="288"/>
      <c r="S92" s="289"/>
      <c r="T92" s="282"/>
      <c r="U92" s="282"/>
      <c r="V92" s="282"/>
      <c r="W92" s="282"/>
      <c r="X92" s="282"/>
      <c r="Y92" s="282"/>
      <c r="Z92" s="282"/>
    </row>
    <row r="93" spans="1:26">
      <c r="A93" s="210" t="s">
        <v>489</v>
      </c>
      <c r="B93" s="244"/>
      <c r="C93" s="213" t="s">
        <v>490</v>
      </c>
      <c r="D93" s="213"/>
      <c r="E93" s="213"/>
      <c r="F93" s="213"/>
      <c r="G93" s="213"/>
      <c r="H93" s="236"/>
      <c r="I93" s="236"/>
      <c r="J93" s="203"/>
      <c r="K93" s="203"/>
      <c r="L93" s="203"/>
      <c r="M93" s="203"/>
      <c r="N93" s="203"/>
      <c r="O93" s="203"/>
      <c r="P93" s="203"/>
      <c r="Q93" s="291">
        <f>SUM(Q73:Q92)</f>
        <v>1143453.6000000001</v>
      </c>
      <c r="R93" s="291">
        <f>SUM(R73:R92)</f>
        <v>0</v>
      </c>
      <c r="S93" s="291">
        <f>SUM(S73:S92)</f>
        <v>1143453.6000000001</v>
      </c>
      <c r="T93" s="282"/>
      <c r="U93" s="282"/>
      <c r="V93" s="282"/>
      <c r="W93" s="282"/>
      <c r="X93" s="282"/>
      <c r="Y93" s="282"/>
      <c r="Z93" s="282"/>
    </row>
    <row r="94" spans="1:26">
      <c r="A94" s="292"/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</row>
    <row r="95" spans="1:26">
      <c r="A95" s="293">
        <v>3</v>
      </c>
      <c r="B95" s="282"/>
      <c r="C95" s="252" t="s">
        <v>491</v>
      </c>
      <c r="D95" s="252"/>
      <c r="E95" s="252"/>
      <c r="F95" s="25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91">
        <f>Q93</f>
        <v>1143453.6000000001</v>
      </c>
      <c r="R95" s="282"/>
      <c r="S95" s="282"/>
      <c r="T95" s="282"/>
      <c r="U95" s="282"/>
      <c r="V95" s="282"/>
      <c r="W95" s="282"/>
      <c r="X95" s="282"/>
      <c r="Y95" s="282"/>
      <c r="Z95" s="282"/>
    </row>
    <row r="96" spans="1:26" s="319" customFormat="1">
      <c r="A96" s="323"/>
      <c r="B96" s="321"/>
      <c r="C96" s="320"/>
      <c r="D96" s="320"/>
      <c r="E96" s="320"/>
      <c r="F96" s="320"/>
      <c r="G96" s="321"/>
      <c r="H96" s="321"/>
      <c r="I96" s="321"/>
      <c r="J96" s="321"/>
      <c r="K96" s="321"/>
      <c r="L96" s="321"/>
      <c r="M96" s="321"/>
      <c r="N96" s="321"/>
      <c r="O96" s="321"/>
      <c r="P96" s="321"/>
      <c r="Q96" s="322"/>
      <c r="R96" s="321"/>
      <c r="S96" s="321"/>
      <c r="T96" s="321"/>
      <c r="U96" s="321"/>
      <c r="V96" s="321"/>
      <c r="W96" s="321"/>
      <c r="X96" s="321"/>
      <c r="Y96" s="321"/>
      <c r="Z96" s="321"/>
    </row>
    <row r="97" spans="1:26" s="324" customFormat="1">
      <c r="A97" s="333"/>
      <c r="B97" s="328"/>
      <c r="C97" s="327"/>
      <c r="D97" s="327"/>
      <c r="E97" s="327"/>
      <c r="F97" s="327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9"/>
      <c r="R97" s="328"/>
      <c r="S97" s="328"/>
      <c r="T97" s="328"/>
      <c r="U97" s="328"/>
      <c r="V97" s="328"/>
      <c r="W97" s="328"/>
      <c r="X97" s="328"/>
      <c r="Y97" s="328"/>
      <c r="Z97" s="328"/>
    </row>
    <row r="98" spans="1:26" s="324" customFormat="1">
      <c r="A98" s="327" t="s">
        <v>68</v>
      </c>
      <c r="B98" s="328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</row>
    <row r="99" spans="1:26" s="324" customFormat="1" ht="15.75" thickBot="1">
      <c r="A99" s="334" t="s">
        <v>69</v>
      </c>
      <c r="B99" s="328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</row>
    <row r="100" spans="1:26" s="324" customFormat="1" ht="15" customHeight="1">
      <c r="A100" s="332" t="s">
        <v>70</v>
      </c>
      <c r="B100" s="331"/>
      <c r="C100" s="396" t="s">
        <v>613</v>
      </c>
      <c r="D100" s="396"/>
      <c r="E100" s="396"/>
      <c r="F100" s="396"/>
      <c r="G100" s="396"/>
      <c r="H100" s="396"/>
      <c r="I100" s="396"/>
      <c r="J100" s="396"/>
      <c r="K100" s="396"/>
      <c r="L100" s="396"/>
      <c r="M100" s="396"/>
      <c r="N100" s="396"/>
      <c r="O100" s="396"/>
      <c r="P100" s="396"/>
      <c r="Q100" s="396"/>
      <c r="R100" s="396"/>
      <c r="S100" s="396"/>
      <c r="T100" s="328"/>
      <c r="U100" s="328"/>
      <c r="V100" s="328"/>
      <c r="W100" s="328"/>
      <c r="X100" s="328"/>
      <c r="Y100" s="328"/>
      <c r="Z100" s="328"/>
    </row>
    <row r="101" spans="1:26" s="324" customFormat="1">
      <c r="A101" s="332"/>
      <c r="B101" s="331"/>
      <c r="C101" s="358" t="s">
        <v>570</v>
      </c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28"/>
      <c r="T101" s="328"/>
      <c r="U101" s="328"/>
      <c r="V101" s="328"/>
      <c r="W101" s="328"/>
      <c r="X101" s="328"/>
      <c r="Y101" s="328"/>
      <c r="Z101" s="328"/>
    </row>
    <row r="102" spans="1:26" s="324" customFormat="1">
      <c r="A102" s="332" t="s">
        <v>71</v>
      </c>
      <c r="B102" s="331"/>
      <c r="C102" s="396" t="s">
        <v>569</v>
      </c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28"/>
      <c r="T102" s="328"/>
      <c r="U102" s="328"/>
      <c r="V102" s="328"/>
      <c r="W102" s="328"/>
      <c r="X102" s="328"/>
      <c r="Y102" s="328"/>
      <c r="Z102" s="328"/>
    </row>
    <row r="103" spans="1:26" s="324" customFormat="1" ht="15" customHeight="1">
      <c r="A103" s="332" t="s">
        <v>46</v>
      </c>
      <c r="B103" s="331"/>
      <c r="C103" s="397" t="s">
        <v>614</v>
      </c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7"/>
      <c r="R103" s="397"/>
      <c r="S103" s="397"/>
      <c r="T103" s="328"/>
      <c r="U103" s="328"/>
      <c r="V103" s="328"/>
      <c r="W103" s="328"/>
      <c r="X103" s="328"/>
      <c r="Y103" s="328"/>
      <c r="Z103" s="328"/>
    </row>
    <row r="104" spans="1:26" s="324" customFormat="1">
      <c r="A104" s="332"/>
      <c r="B104" s="331"/>
      <c r="C104" s="337" t="s">
        <v>492</v>
      </c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28"/>
      <c r="T104" s="328"/>
      <c r="U104" s="328"/>
      <c r="V104" s="328"/>
      <c r="W104" s="328"/>
      <c r="X104" s="328"/>
      <c r="Y104" s="328"/>
      <c r="Z104" s="328"/>
    </row>
    <row r="105" spans="1:26" s="324" customFormat="1">
      <c r="A105" s="332" t="s">
        <v>47</v>
      </c>
      <c r="B105" s="331"/>
      <c r="C105" s="397" t="s">
        <v>493</v>
      </c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28"/>
      <c r="T105" s="328"/>
      <c r="U105" s="328"/>
      <c r="V105" s="328"/>
      <c r="W105" s="328"/>
      <c r="X105" s="328"/>
      <c r="Y105" s="328"/>
      <c r="Z105" s="328"/>
    </row>
    <row r="106" spans="1:26" s="324" customFormat="1">
      <c r="A106" s="330" t="s">
        <v>48</v>
      </c>
      <c r="B106" s="331"/>
      <c r="C106" s="394" t="s">
        <v>494</v>
      </c>
      <c r="D106" s="394"/>
      <c r="E106" s="394"/>
      <c r="F106" s="394"/>
      <c r="G106" s="394"/>
      <c r="H106" s="394"/>
      <c r="I106" s="394"/>
      <c r="J106" s="394"/>
      <c r="K106" s="394"/>
      <c r="L106" s="394"/>
      <c r="M106" s="394"/>
      <c r="N106" s="394"/>
      <c r="O106" s="394"/>
      <c r="P106" s="394"/>
      <c r="Q106" s="394"/>
      <c r="R106" s="394"/>
      <c r="S106" s="328"/>
      <c r="T106" s="328"/>
      <c r="U106" s="328"/>
      <c r="V106" s="328"/>
      <c r="W106" s="328"/>
      <c r="X106" s="328"/>
      <c r="Y106" s="328"/>
      <c r="Z106" s="328"/>
    </row>
    <row r="107" spans="1:26" s="324" customFormat="1">
      <c r="A107" s="330" t="s">
        <v>329</v>
      </c>
      <c r="B107" s="331"/>
      <c r="C107" s="394" t="s">
        <v>495</v>
      </c>
      <c r="D107" s="394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394"/>
      <c r="R107" s="394"/>
      <c r="S107" s="328"/>
      <c r="T107" s="328"/>
      <c r="U107" s="328"/>
      <c r="V107" s="328"/>
      <c r="W107" s="328"/>
      <c r="X107" s="328"/>
      <c r="Y107" s="328"/>
      <c r="Z107" s="328"/>
    </row>
    <row r="108" spans="1:26" s="324" customFormat="1">
      <c r="A108" s="330" t="s">
        <v>330</v>
      </c>
      <c r="B108" s="331"/>
      <c r="C108" s="399" t="s">
        <v>496</v>
      </c>
      <c r="D108" s="399"/>
      <c r="E108" s="399"/>
      <c r="F108" s="399"/>
      <c r="G108" s="394"/>
      <c r="H108" s="394"/>
      <c r="I108" s="394"/>
      <c r="J108" s="394"/>
      <c r="K108" s="394"/>
      <c r="L108" s="394"/>
      <c r="M108" s="394"/>
      <c r="N108" s="394"/>
      <c r="O108" s="394"/>
      <c r="P108" s="394"/>
      <c r="Q108" s="394"/>
      <c r="R108" s="394"/>
      <c r="S108" s="328"/>
      <c r="T108" s="328"/>
      <c r="U108" s="328"/>
      <c r="V108" s="328"/>
      <c r="W108" s="328"/>
      <c r="X108" s="328"/>
      <c r="Y108" s="328"/>
      <c r="Z108" s="328"/>
    </row>
    <row r="109" spans="1:26" s="324" customFormat="1">
      <c r="A109" s="335" t="s">
        <v>8</v>
      </c>
      <c r="B109" s="325"/>
      <c r="C109" s="395" t="s">
        <v>523</v>
      </c>
      <c r="D109" s="395"/>
      <c r="E109" s="395"/>
      <c r="F109" s="395"/>
      <c r="G109" s="395"/>
      <c r="H109" s="395"/>
      <c r="I109" s="395"/>
      <c r="J109" s="395"/>
      <c r="K109" s="395"/>
      <c r="L109" s="395"/>
      <c r="M109" s="395"/>
      <c r="N109" s="395"/>
      <c r="O109" s="395"/>
      <c r="P109" s="395"/>
      <c r="Q109" s="395"/>
      <c r="R109" s="395"/>
      <c r="S109" s="328"/>
      <c r="T109" s="328"/>
      <c r="U109" s="328"/>
      <c r="V109" s="328"/>
      <c r="W109" s="328"/>
      <c r="X109" s="328"/>
      <c r="Y109" s="328"/>
      <c r="Z109" s="328"/>
    </row>
    <row r="110" spans="1:26" s="324" customFormat="1">
      <c r="A110" s="335" t="s">
        <v>10</v>
      </c>
      <c r="B110" s="328"/>
      <c r="C110" s="376" t="s">
        <v>571</v>
      </c>
      <c r="D110" s="327"/>
      <c r="E110" s="327"/>
      <c r="F110" s="327"/>
      <c r="G110" s="355"/>
      <c r="H110" s="355"/>
      <c r="I110" s="328"/>
      <c r="J110" s="328"/>
      <c r="K110" s="328"/>
      <c r="L110" s="328"/>
      <c r="M110" s="328"/>
      <c r="N110" s="328"/>
      <c r="O110" s="328"/>
      <c r="P110" s="328"/>
      <c r="Q110" s="329"/>
      <c r="R110" s="328"/>
      <c r="S110" s="328"/>
      <c r="T110" s="328"/>
      <c r="U110" s="328"/>
      <c r="V110" s="328"/>
      <c r="W110" s="328"/>
      <c r="X110" s="328"/>
      <c r="Y110" s="328"/>
      <c r="Z110" s="328"/>
    </row>
    <row r="111" spans="1:26" s="324" customFormat="1">
      <c r="A111" s="335" t="s">
        <v>11</v>
      </c>
      <c r="B111" s="325"/>
      <c r="C111" s="376" t="s">
        <v>572</v>
      </c>
      <c r="D111" s="327"/>
      <c r="E111" s="327"/>
      <c r="F111" s="327"/>
      <c r="G111" s="355"/>
      <c r="H111" s="355"/>
      <c r="I111" s="328"/>
      <c r="J111" s="328"/>
      <c r="K111" s="328"/>
      <c r="L111" s="328"/>
      <c r="M111" s="328"/>
      <c r="N111" s="328"/>
      <c r="O111" s="328"/>
      <c r="P111" s="328"/>
      <c r="Q111" s="329"/>
      <c r="R111" s="328"/>
      <c r="S111" s="328"/>
      <c r="T111" s="328"/>
      <c r="U111" s="328"/>
      <c r="V111" s="328"/>
      <c r="W111" s="328"/>
      <c r="X111" s="328"/>
      <c r="Y111" s="328"/>
      <c r="Z111" s="328"/>
    </row>
    <row r="112" spans="1:26" s="319" customFormat="1">
      <c r="A112" s="323"/>
      <c r="B112" s="321"/>
      <c r="C112" s="320"/>
      <c r="D112" s="320"/>
      <c r="E112" s="320"/>
      <c r="F112" s="320"/>
      <c r="G112" s="321"/>
      <c r="H112" s="321"/>
      <c r="I112" s="321"/>
      <c r="J112" s="321"/>
      <c r="K112" s="321"/>
      <c r="L112" s="321"/>
      <c r="M112" s="321"/>
      <c r="N112" s="321"/>
      <c r="O112" s="321"/>
      <c r="P112" s="321"/>
      <c r="Q112" s="322"/>
      <c r="R112" s="321"/>
      <c r="S112" s="321"/>
      <c r="T112" s="321"/>
      <c r="U112" s="321"/>
      <c r="V112" s="321"/>
      <c r="W112" s="321"/>
      <c r="X112" s="321"/>
      <c r="Y112" s="321"/>
      <c r="Z112" s="321"/>
    </row>
    <row r="113" spans="3:26">
      <c r="C113" s="282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X113" s="282"/>
      <c r="Y113" s="282"/>
      <c r="Z113" s="282"/>
    </row>
    <row r="114" spans="3:26">
      <c r="C114" s="282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282"/>
      <c r="Z114" s="282"/>
    </row>
    <row r="115" spans="3:26"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X115" s="282"/>
      <c r="Y115" s="282"/>
      <c r="Z115" s="282"/>
    </row>
    <row r="116" spans="3:26"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</row>
    <row r="117" spans="3:26"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X117" s="282"/>
      <c r="Y117" s="282"/>
      <c r="Z117" s="282"/>
    </row>
    <row r="118" spans="3:26">
      <c r="C118" s="282"/>
      <c r="D118" s="28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2"/>
      <c r="X118" s="282"/>
      <c r="Y118" s="282"/>
      <c r="Z118" s="282"/>
    </row>
    <row r="119" spans="3:26">
      <c r="C119" s="282"/>
      <c r="D119" s="282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  <c r="W119" s="282"/>
      <c r="X119" s="282"/>
      <c r="Y119" s="282"/>
      <c r="Z119" s="282"/>
    </row>
    <row r="120" spans="3:26">
      <c r="C120" s="282"/>
      <c r="D120" s="282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</row>
    <row r="121" spans="3:26"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X121" s="282"/>
      <c r="Y121" s="282"/>
      <c r="Z121" s="282"/>
    </row>
    <row r="122" spans="3:26"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</row>
    <row r="123" spans="3:26"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X123" s="282"/>
      <c r="Y123" s="282"/>
      <c r="Z123" s="282"/>
    </row>
    <row r="124" spans="3:26"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X124" s="282"/>
      <c r="Y124" s="282"/>
      <c r="Z124" s="282"/>
    </row>
    <row r="125" spans="3:26"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</row>
    <row r="126" spans="3:26"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2"/>
    </row>
    <row r="127" spans="3:26"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X127" s="282"/>
      <c r="Y127" s="282"/>
      <c r="Z127" s="282"/>
    </row>
    <row r="128" spans="3:26"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</row>
    <row r="129" spans="3:26"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X129" s="282"/>
      <c r="Y129" s="282"/>
      <c r="Z129" s="282"/>
    </row>
    <row r="130" spans="3:26"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2"/>
      <c r="X130" s="282"/>
      <c r="Y130" s="282"/>
      <c r="Z130" s="282"/>
    </row>
    <row r="131" spans="3:26"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X131" s="282"/>
      <c r="Y131" s="282"/>
      <c r="Z131" s="282"/>
    </row>
    <row r="132" spans="3:26"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2"/>
      <c r="X132" s="282"/>
      <c r="Y132" s="282"/>
      <c r="Z132" s="282"/>
    </row>
    <row r="133" spans="3:26"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X133" s="282"/>
      <c r="Y133" s="282"/>
      <c r="Z133" s="282"/>
    </row>
    <row r="134" spans="3:26"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2"/>
      <c r="X134" s="282"/>
      <c r="Y134" s="282"/>
      <c r="Z134" s="282"/>
    </row>
    <row r="135" spans="3:26"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X135" s="282"/>
      <c r="Y135" s="282"/>
      <c r="Z135" s="282"/>
    </row>
    <row r="136" spans="3:26"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X136" s="282"/>
      <c r="Y136" s="282"/>
      <c r="Z136" s="282"/>
    </row>
    <row r="137" spans="3:26"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X137" s="282"/>
      <c r="Y137" s="282"/>
      <c r="Z137" s="282"/>
    </row>
    <row r="138" spans="3:26"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X138" s="282"/>
      <c r="Y138" s="282"/>
      <c r="Z138" s="282"/>
    </row>
    <row r="139" spans="3:26"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2"/>
      <c r="X139" s="282"/>
      <c r="Y139" s="282"/>
      <c r="Z139" s="282"/>
    </row>
    <row r="140" spans="3:26"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2"/>
      <c r="X140" s="282"/>
      <c r="Y140" s="282"/>
      <c r="Z140" s="282"/>
    </row>
    <row r="141" spans="3:26"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X141" s="282"/>
      <c r="Y141" s="282"/>
      <c r="Z141" s="282"/>
    </row>
    <row r="142" spans="3:26"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X142" s="282"/>
      <c r="Y142" s="282"/>
      <c r="Z142" s="282"/>
    </row>
    <row r="143" spans="3:26"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X143" s="282"/>
      <c r="Y143" s="282"/>
      <c r="Z143" s="282"/>
    </row>
    <row r="144" spans="3:26"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  <c r="T144" s="282"/>
      <c r="U144" s="282"/>
      <c r="V144" s="282"/>
      <c r="W144" s="282"/>
      <c r="X144" s="282"/>
      <c r="Y144" s="282"/>
      <c r="Z144" s="282"/>
    </row>
    <row r="145" spans="3:26"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2"/>
      <c r="X145" s="282"/>
      <c r="Y145" s="282"/>
      <c r="Z145" s="282"/>
    </row>
    <row r="146" spans="3:26"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</row>
    <row r="147" spans="3:26"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2"/>
      <c r="X147" s="282"/>
      <c r="Y147" s="282"/>
      <c r="Z147" s="282"/>
    </row>
    <row r="148" spans="3:26">
      <c r="C148" s="282"/>
      <c r="D148" s="282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X148" s="282"/>
      <c r="Y148" s="282"/>
      <c r="Z148" s="282"/>
    </row>
    <row r="149" spans="3:26">
      <c r="C149" s="282"/>
      <c r="D149" s="282"/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2"/>
      <c r="Z149" s="282"/>
    </row>
    <row r="150" spans="3:26">
      <c r="C150" s="282"/>
      <c r="D150" s="282"/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  <c r="Y150" s="282"/>
      <c r="Z150" s="282"/>
    </row>
    <row r="151" spans="3:26"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  <c r="U151" s="282"/>
      <c r="V151" s="282"/>
      <c r="W151" s="282"/>
      <c r="X151" s="282"/>
      <c r="Y151" s="282"/>
      <c r="Z151" s="282"/>
    </row>
    <row r="152" spans="3:26"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282"/>
      <c r="T152" s="282"/>
      <c r="U152" s="282"/>
      <c r="V152" s="282"/>
      <c r="W152" s="282"/>
      <c r="X152" s="282"/>
      <c r="Y152" s="282"/>
      <c r="Z152" s="282"/>
    </row>
    <row r="153" spans="3:26"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2"/>
      <c r="U153" s="282"/>
      <c r="V153" s="282"/>
      <c r="W153" s="282"/>
      <c r="X153" s="282"/>
      <c r="Y153" s="282"/>
      <c r="Z153" s="282"/>
    </row>
    <row r="154" spans="3:26"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X154" s="282"/>
      <c r="Y154" s="282"/>
      <c r="Z154" s="282"/>
    </row>
    <row r="155" spans="3:26"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  <c r="U155" s="282"/>
      <c r="V155" s="282"/>
      <c r="W155" s="282"/>
      <c r="X155" s="282"/>
      <c r="Y155" s="282"/>
      <c r="Z155" s="282"/>
    </row>
    <row r="156" spans="3:26"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2"/>
      <c r="U156" s="282"/>
      <c r="V156" s="282"/>
      <c r="W156" s="282"/>
      <c r="X156" s="282"/>
      <c r="Y156" s="282"/>
      <c r="Z156" s="282"/>
    </row>
    <row r="157" spans="3:26"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  <c r="W157" s="282"/>
      <c r="X157" s="282"/>
      <c r="Y157" s="282"/>
      <c r="Z157" s="282"/>
    </row>
    <row r="158" spans="3:26"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</row>
    <row r="159" spans="3:26"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X159" s="282"/>
      <c r="Y159" s="282"/>
      <c r="Z159" s="282"/>
    </row>
    <row r="160" spans="3:26"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X160" s="282"/>
      <c r="Y160" s="282"/>
      <c r="Z160" s="282"/>
    </row>
    <row r="161" spans="3:26">
      <c r="C161" s="282"/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</row>
    <row r="162" spans="3:26">
      <c r="C162" s="282"/>
      <c r="D162" s="282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</row>
    <row r="163" spans="3:26">
      <c r="C163" s="282"/>
      <c r="D163" s="282"/>
      <c r="E163" s="282"/>
      <c r="F163" s="282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82"/>
      <c r="V163" s="282"/>
      <c r="W163" s="282"/>
      <c r="X163" s="282"/>
      <c r="Y163" s="282"/>
      <c r="Z163" s="282"/>
    </row>
    <row r="164" spans="3:26"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  <c r="W164" s="282"/>
      <c r="X164" s="282"/>
      <c r="Y164" s="282"/>
      <c r="Z164" s="282"/>
    </row>
    <row r="165" spans="3:26">
      <c r="C165" s="282"/>
      <c r="D165" s="282"/>
      <c r="E165" s="282"/>
      <c r="F165" s="282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  <c r="W165" s="282"/>
      <c r="X165" s="282"/>
      <c r="Y165" s="282"/>
      <c r="Z165" s="282"/>
    </row>
    <row r="166" spans="3:26">
      <c r="C166" s="282"/>
      <c r="D166" s="282"/>
      <c r="E166" s="282"/>
      <c r="F166" s="282"/>
      <c r="G166" s="282"/>
      <c r="H166" s="282"/>
      <c r="I166" s="282"/>
      <c r="J166" s="282"/>
      <c r="K166" s="282"/>
      <c r="L166" s="282"/>
      <c r="M166" s="282"/>
      <c r="N166" s="282"/>
      <c r="O166" s="282"/>
      <c r="P166" s="282"/>
      <c r="Q166" s="282"/>
      <c r="R166" s="282"/>
      <c r="S166" s="282"/>
      <c r="T166" s="282"/>
      <c r="U166" s="282"/>
      <c r="V166" s="282"/>
      <c r="W166" s="282"/>
      <c r="X166" s="282"/>
      <c r="Y166" s="282"/>
      <c r="Z166" s="282"/>
    </row>
    <row r="167" spans="3:26">
      <c r="C167" s="282"/>
      <c r="D167" s="282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2"/>
      <c r="T167" s="282"/>
      <c r="U167" s="282"/>
      <c r="V167" s="282"/>
      <c r="W167" s="282"/>
      <c r="X167" s="282"/>
      <c r="Y167" s="282"/>
      <c r="Z167" s="282"/>
    </row>
    <row r="168" spans="3:26">
      <c r="C168" s="282"/>
      <c r="D168" s="282"/>
      <c r="E168" s="282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X168" s="282"/>
      <c r="Y168" s="282"/>
      <c r="Z168" s="282"/>
    </row>
    <row r="169" spans="3:26">
      <c r="C169" s="282"/>
      <c r="D169" s="282"/>
      <c r="E169" s="282"/>
      <c r="F169" s="282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  <c r="W169" s="282"/>
      <c r="X169" s="282"/>
      <c r="Y169" s="282"/>
      <c r="Z169" s="282"/>
    </row>
    <row r="170" spans="3:26">
      <c r="C170" s="282"/>
      <c r="D170" s="282"/>
      <c r="E170" s="282"/>
      <c r="F170" s="282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X170" s="282"/>
      <c r="Y170" s="282"/>
      <c r="Z170" s="282"/>
    </row>
    <row r="171" spans="3:26">
      <c r="C171" s="282"/>
      <c r="D171" s="282"/>
      <c r="E171" s="282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X171" s="282"/>
      <c r="Y171" s="282"/>
      <c r="Z171" s="282"/>
    </row>
    <row r="172" spans="3:26">
      <c r="C172" s="282"/>
      <c r="D172" s="282"/>
      <c r="E172" s="282"/>
      <c r="F172" s="282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  <c r="W172" s="282"/>
      <c r="X172" s="282"/>
      <c r="Y172" s="282"/>
      <c r="Z172" s="282"/>
    </row>
    <row r="173" spans="3:26"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  <c r="R173" s="282"/>
      <c r="S173" s="282"/>
      <c r="T173" s="282"/>
      <c r="U173" s="282"/>
      <c r="V173" s="282"/>
      <c r="W173" s="282"/>
      <c r="X173" s="282"/>
      <c r="Y173" s="282"/>
      <c r="Z173" s="282"/>
    </row>
    <row r="174" spans="3:26">
      <c r="C174" s="282"/>
      <c r="D174" s="282"/>
      <c r="E174" s="282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X174" s="282"/>
      <c r="Y174" s="282"/>
      <c r="Z174" s="282"/>
    </row>
    <row r="175" spans="3:26">
      <c r="C175" s="282"/>
      <c r="D175" s="282"/>
      <c r="E175" s="282"/>
      <c r="F175" s="282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  <c r="W175" s="282"/>
      <c r="X175" s="282"/>
      <c r="Y175" s="282"/>
      <c r="Z175" s="282"/>
    </row>
    <row r="176" spans="3:26">
      <c r="C176" s="282"/>
      <c r="D176" s="282"/>
      <c r="E176" s="282"/>
      <c r="F176" s="28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X176" s="282"/>
      <c r="Y176" s="282"/>
      <c r="Z176" s="282"/>
    </row>
    <row r="177" spans="3:26">
      <c r="C177" s="282"/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X177" s="282"/>
      <c r="Y177" s="282"/>
      <c r="Z177" s="282"/>
    </row>
    <row r="178" spans="3:26">
      <c r="C178" s="282"/>
      <c r="D178" s="282"/>
      <c r="E178" s="282"/>
      <c r="F178" s="282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  <c r="W178" s="282"/>
      <c r="X178" s="282"/>
      <c r="Y178" s="282"/>
      <c r="Z178" s="282"/>
    </row>
    <row r="179" spans="3:26">
      <c r="C179" s="282"/>
      <c r="D179" s="28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2"/>
      <c r="S179" s="282"/>
      <c r="T179" s="282"/>
      <c r="U179" s="282"/>
      <c r="V179" s="282"/>
      <c r="W179" s="282"/>
      <c r="X179" s="282"/>
      <c r="Y179" s="282"/>
      <c r="Z179" s="282"/>
    </row>
    <row r="180" spans="3:26">
      <c r="C180" s="282"/>
      <c r="D180" s="282"/>
      <c r="E180" s="282"/>
      <c r="F180" s="282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X180" s="282"/>
      <c r="Y180" s="282"/>
      <c r="Z180" s="282"/>
    </row>
    <row r="181" spans="3:26">
      <c r="C181" s="282"/>
      <c r="D181" s="282"/>
      <c r="E181" s="282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</row>
    <row r="182" spans="3:26">
      <c r="C182" s="282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</row>
    <row r="183" spans="3:26">
      <c r="C183" s="282"/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282"/>
      <c r="V183" s="282"/>
      <c r="W183" s="282"/>
      <c r="X183" s="282"/>
      <c r="Y183" s="282"/>
      <c r="Z183" s="282"/>
    </row>
    <row r="184" spans="3:26">
      <c r="C184" s="282"/>
      <c r="D184" s="282"/>
      <c r="E184" s="282"/>
      <c r="F184" s="282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X184" s="282"/>
      <c r="Y184" s="282"/>
      <c r="Z184" s="282"/>
    </row>
    <row r="185" spans="3:26">
      <c r="C185" s="28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  <c r="W185" s="282"/>
      <c r="X185" s="282"/>
      <c r="Y185" s="282"/>
      <c r="Z185" s="282"/>
    </row>
    <row r="186" spans="3:26"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X186" s="282"/>
      <c r="Y186" s="282"/>
      <c r="Z186" s="282"/>
    </row>
    <row r="187" spans="3:26">
      <c r="C187" s="282"/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  <c r="W187" s="282"/>
      <c r="X187" s="282"/>
      <c r="Y187" s="282"/>
      <c r="Z187" s="282"/>
    </row>
    <row r="188" spans="3:26">
      <c r="C188" s="282"/>
      <c r="D188" s="282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</row>
    <row r="189" spans="3:26">
      <c r="C189" s="282"/>
      <c r="D189" s="282"/>
      <c r="E189" s="282"/>
      <c r="F189" s="282"/>
      <c r="G189" s="282"/>
      <c r="H189" s="282"/>
      <c r="I189" s="282"/>
      <c r="J189" s="282"/>
      <c r="K189" s="282"/>
      <c r="L189" s="282"/>
      <c r="M189" s="282"/>
      <c r="N189" s="282"/>
      <c r="O189" s="282"/>
      <c r="P189" s="282"/>
      <c r="Q189" s="282"/>
      <c r="R189" s="282"/>
      <c r="S189" s="282"/>
      <c r="T189" s="282"/>
      <c r="U189" s="282"/>
      <c r="V189" s="282"/>
      <c r="W189" s="282"/>
      <c r="X189" s="282"/>
      <c r="Y189" s="282"/>
      <c r="Z189" s="282"/>
    </row>
    <row r="190" spans="3:26">
      <c r="C190" s="282"/>
      <c r="D190" s="282"/>
      <c r="E190" s="282"/>
      <c r="F190" s="282"/>
      <c r="G190" s="282"/>
      <c r="H190" s="282"/>
      <c r="I190" s="282"/>
      <c r="J190" s="282"/>
      <c r="K190" s="282"/>
      <c r="L190" s="282"/>
      <c r="M190" s="282"/>
      <c r="N190" s="282"/>
      <c r="O190" s="282"/>
      <c r="P190" s="282"/>
      <c r="Q190" s="282"/>
      <c r="R190" s="282"/>
      <c r="S190" s="282"/>
      <c r="T190" s="282"/>
      <c r="U190" s="282"/>
      <c r="V190" s="282"/>
      <c r="W190" s="282"/>
      <c r="X190" s="282"/>
      <c r="Y190" s="282"/>
      <c r="Z190" s="282"/>
    </row>
    <row r="191" spans="3:26">
      <c r="C191" s="282"/>
      <c r="D191" s="282"/>
      <c r="E191" s="282"/>
      <c r="F191" s="282"/>
      <c r="G191" s="282"/>
      <c r="H191" s="282"/>
      <c r="I191" s="282"/>
      <c r="J191" s="282"/>
      <c r="K191" s="282"/>
      <c r="L191" s="282"/>
      <c r="M191" s="282"/>
      <c r="N191" s="282"/>
      <c r="O191" s="282"/>
      <c r="P191" s="282"/>
      <c r="Q191" s="282"/>
      <c r="R191" s="282"/>
      <c r="S191" s="282"/>
      <c r="T191" s="282"/>
      <c r="U191" s="282"/>
      <c r="V191" s="282"/>
      <c r="W191" s="282"/>
      <c r="X191" s="282"/>
      <c r="Y191" s="282"/>
      <c r="Z191" s="282"/>
    </row>
    <row r="192" spans="3:26">
      <c r="C192" s="282"/>
      <c r="D192" s="282"/>
      <c r="E192" s="282"/>
      <c r="F192" s="282"/>
      <c r="G192" s="282"/>
      <c r="H192" s="282"/>
      <c r="I192" s="282"/>
      <c r="J192" s="282"/>
      <c r="K192" s="282"/>
      <c r="L192" s="282"/>
      <c r="M192" s="282"/>
      <c r="N192" s="282"/>
      <c r="O192" s="282"/>
      <c r="P192" s="282"/>
      <c r="Q192" s="282"/>
      <c r="R192" s="282"/>
      <c r="S192" s="282"/>
      <c r="T192" s="282"/>
      <c r="U192" s="282"/>
      <c r="V192" s="282"/>
      <c r="W192" s="282"/>
      <c r="X192" s="282"/>
      <c r="Y192" s="282"/>
      <c r="Z192" s="282"/>
    </row>
    <row r="193" spans="3:26">
      <c r="C193" s="282"/>
      <c r="D193" s="282"/>
      <c r="E193" s="282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  <c r="R193" s="282"/>
      <c r="S193" s="282"/>
      <c r="T193" s="282"/>
      <c r="U193" s="282"/>
      <c r="V193" s="282"/>
      <c r="W193" s="282"/>
      <c r="X193" s="282"/>
      <c r="Y193" s="282"/>
      <c r="Z193" s="282"/>
    </row>
    <row r="194" spans="3:26">
      <c r="C194" s="282"/>
      <c r="D194" s="282"/>
      <c r="E194" s="282"/>
      <c r="F194" s="282"/>
      <c r="G194" s="282"/>
      <c r="H194" s="282"/>
      <c r="I194" s="282"/>
      <c r="J194" s="282"/>
      <c r="K194" s="282"/>
      <c r="L194" s="282"/>
      <c r="M194" s="282"/>
      <c r="N194" s="282"/>
      <c r="O194" s="282"/>
      <c r="P194" s="282"/>
      <c r="Q194" s="282"/>
      <c r="R194" s="282"/>
      <c r="S194" s="282"/>
      <c r="T194" s="282"/>
      <c r="U194" s="282"/>
      <c r="V194" s="282"/>
      <c r="W194" s="282"/>
      <c r="X194" s="282"/>
      <c r="Y194" s="282"/>
      <c r="Z194" s="282"/>
    </row>
    <row r="195" spans="3:26">
      <c r="C195" s="282"/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2"/>
      <c r="S195" s="282"/>
      <c r="T195" s="282"/>
      <c r="U195" s="282"/>
      <c r="V195" s="282"/>
      <c r="W195" s="282"/>
      <c r="X195" s="282"/>
      <c r="Y195" s="282"/>
      <c r="Z195" s="282"/>
    </row>
    <row r="196" spans="3:26">
      <c r="C196" s="282"/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2"/>
      <c r="S196" s="282"/>
      <c r="T196" s="282"/>
      <c r="U196" s="282"/>
      <c r="V196" s="282"/>
      <c r="W196" s="282"/>
      <c r="X196" s="282"/>
      <c r="Y196" s="282"/>
      <c r="Z196" s="282"/>
    </row>
    <row r="197" spans="3:26">
      <c r="C197" s="282"/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2"/>
      <c r="S197" s="282"/>
      <c r="T197" s="282"/>
      <c r="U197" s="282"/>
      <c r="V197" s="282"/>
      <c r="W197" s="282"/>
      <c r="X197" s="282"/>
      <c r="Y197" s="282"/>
      <c r="Z197" s="282"/>
    </row>
    <row r="198" spans="3:26">
      <c r="C198" s="282"/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2"/>
      <c r="S198" s="282"/>
      <c r="T198" s="282"/>
      <c r="U198" s="282"/>
      <c r="V198" s="282"/>
      <c r="W198" s="282"/>
      <c r="X198" s="282"/>
      <c r="Y198" s="282"/>
      <c r="Z198" s="282"/>
    </row>
    <row r="199" spans="3:26"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  <c r="R199" s="282"/>
      <c r="S199" s="282"/>
      <c r="T199" s="282"/>
      <c r="U199" s="282"/>
      <c r="V199" s="282"/>
      <c r="W199" s="282"/>
      <c r="X199" s="282"/>
      <c r="Y199" s="282"/>
      <c r="Z199" s="282"/>
    </row>
    <row r="200" spans="3:26">
      <c r="C200" s="282"/>
      <c r="D200" s="282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282"/>
      <c r="V200" s="282"/>
      <c r="W200" s="282"/>
      <c r="X200" s="282"/>
      <c r="Y200" s="282"/>
      <c r="Z200" s="282"/>
    </row>
    <row r="201" spans="3:26">
      <c r="C201" s="282"/>
      <c r="D201" s="282"/>
      <c r="E201" s="282"/>
      <c r="F201" s="282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2"/>
      <c r="R201" s="282"/>
      <c r="S201" s="282"/>
      <c r="T201" s="282"/>
      <c r="U201" s="282"/>
      <c r="V201" s="282"/>
      <c r="W201" s="282"/>
      <c r="X201" s="282"/>
      <c r="Y201" s="282"/>
      <c r="Z201" s="282"/>
    </row>
    <row r="202" spans="3:26"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2"/>
      <c r="N202" s="282"/>
      <c r="O202" s="282"/>
      <c r="P202" s="282"/>
      <c r="Q202" s="282"/>
      <c r="R202" s="282"/>
      <c r="S202" s="282"/>
      <c r="T202" s="282"/>
      <c r="U202" s="282"/>
      <c r="V202" s="282"/>
      <c r="W202" s="282"/>
      <c r="X202" s="282"/>
      <c r="Y202" s="282"/>
      <c r="Z202" s="282"/>
    </row>
    <row r="203" spans="3:26"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2"/>
      <c r="N203" s="282"/>
      <c r="O203" s="282"/>
      <c r="P203" s="282"/>
      <c r="Q203" s="282"/>
      <c r="R203" s="282"/>
      <c r="S203" s="282"/>
      <c r="T203" s="282"/>
      <c r="U203" s="282"/>
      <c r="V203" s="282"/>
      <c r="W203" s="282"/>
      <c r="X203" s="282"/>
      <c r="Y203" s="282"/>
      <c r="Z203" s="282"/>
    </row>
    <row r="204" spans="3:26"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2"/>
      <c r="N204" s="282"/>
      <c r="O204" s="282"/>
      <c r="P204" s="282"/>
      <c r="Q204" s="282"/>
      <c r="R204" s="282"/>
      <c r="S204" s="282"/>
      <c r="T204" s="282"/>
      <c r="U204" s="282"/>
      <c r="V204" s="282"/>
      <c r="W204" s="282"/>
      <c r="X204" s="282"/>
      <c r="Y204" s="282"/>
      <c r="Z204" s="282"/>
    </row>
    <row r="205" spans="3:26">
      <c r="C205" s="282"/>
      <c r="D205" s="282"/>
      <c r="E205" s="282"/>
      <c r="F205" s="282"/>
      <c r="G205" s="282"/>
      <c r="H205" s="282"/>
      <c r="I205" s="282"/>
      <c r="J205" s="282"/>
      <c r="K205" s="282"/>
      <c r="L205" s="282"/>
      <c r="M205" s="282"/>
      <c r="N205" s="282"/>
      <c r="O205" s="282"/>
      <c r="P205" s="282"/>
      <c r="Q205" s="282"/>
      <c r="R205" s="282"/>
      <c r="S205" s="282"/>
      <c r="T205" s="282"/>
      <c r="U205" s="282"/>
      <c r="V205" s="282"/>
      <c r="W205" s="282"/>
      <c r="X205" s="282"/>
      <c r="Y205" s="282"/>
      <c r="Z205" s="282"/>
    </row>
    <row r="206" spans="3:26">
      <c r="C206" s="282"/>
      <c r="D206" s="282"/>
      <c r="E206" s="282"/>
      <c r="F206" s="282"/>
      <c r="G206" s="282"/>
      <c r="H206" s="282"/>
      <c r="I206" s="282"/>
      <c r="J206" s="282"/>
      <c r="K206" s="282"/>
      <c r="L206" s="282"/>
      <c r="M206" s="282"/>
      <c r="N206" s="282"/>
      <c r="O206" s="282"/>
      <c r="P206" s="282"/>
      <c r="Q206" s="282"/>
      <c r="R206" s="282"/>
      <c r="S206" s="282"/>
      <c r="T206" s="282"/>
      <c r="U206" s="282"/>
      <c r="V206" s="282"/>
      <c r="W206" s="282"/>
      <c r="X206" s="282"/>
      <c r="Y206" s="282"/>
      <c r="Z206" s="282"/>
    </row>
    <row r="207" spans="3:26">
      <c r="C207" s="282"/>
      <c r="D207" s="282"/>
      <c r="E207" s="282"/>
      <c r="F207" s="282"/>
      <c r="G207" s="282"/>
      <c r="H207" s="282"/>
      <c r="I207" s="282"/>
      <c r="J207" s="282"/>
      <c r="K207" s="282"/>
      <c r="L207" s="282"/>
      <c r="M207" s="282"/>
      <c r="N207" s="282"/>
      <c r="O207" s="282"/>
      <c r="P207" s="282"/>
      <c r="Q207" s="282"/>
      <c r="R207" s="282"/>
      <c r="S207" s="282"/>
      <c r="T207" s="282"/>
      <c r="U207" s="282"/>
      <c r="V207" s="282"/>
      <c r="W207" s="282"/>
      <c r="X207" s="282"/>
      <c r="Y207" s="282"/>
      <c r="Z207" s="282"/>
    </row>
    <row r="208" spans="3:26">
      <c r="C208" s="282"/>
      <c r="D208" s="282"/>
      <c r="E208" s="282"/>
      <c r="F208" s="282"/>
      <c r="G208" s="282"/>
      <c r="H208" s="282"/>
      <c r="I208" s="282"/>
      <c r="J208" s="282"/>
      <c r="K208" s="282"/>
      <c r="L208" s="282"/>
      <c r="M208" s="282"/>
      <c r="N208" s="282"/>
      <c r="O208" s="282"/>
      <c r="P208" s="282"/>
      <c r="Q208" s="282"/>
      <c r="R208" s="282"/>
      <c r="S208" s="282"/>
      <c r="T208" s="282"/>
      <c r="U208" s="282"/>
      <c r="V208" s="282"/>
      <c r="W208" s="282"/>
      <c r="X208" s="282"/>
      <c r="Y208" s="282"/>
      <c r="Z208" s="282"/>
    </row>
    <row r="209" spans="3:26">
      <c r="C209" s="282"/>
      <c r="D209" s="28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  <c r="R209" s="282"/>
      <c r="S209" s="282"/>
      <c r="T209" s="282"/>
      <c r="U209" s="282"/>
      <c r="V209" s="282"/>
      <c r="W209" s="282"/>
      <c r="X209" s="282"/>
      <c r="Y209" s="282"/>
      <c r="Z209" s="282"/>
    </row>
    <row r="210" spans="3:26">
      <c r="C210" s="282"/>
      <c r="D210" s="282"/>
      <c r="E210" s="282"/>
      <c r="F210" s="282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  <c r="R210" s="282"/>
      <c r="S210" s="282"/>
      <c r="T210" s="282"/>
      <c r="U210" s="282"/>
      <c r="V210" s="282"/>
      <c r="W210" s="282"/>
      <c r="X210" s="282"/>
      <c r="Y210" s="282"/>
      <c r="Z210" s="282"/>
    </row>
    <row r="211" spans="3:26">
      <c r="C211" s="282"/>
      <c r="D211" s="28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2"/>
      <c r="S211" s="282"/>
      <c r="T211" s="282"/>
      <c r="U211" s="282"/>
      <c r="V211" s="282"/>
      <c r="W211" s="282"/>
      <c r="X211" s="282"/>
      <c r="Y211" s="282"/>
      <c r="Z211" s="282"/>
    </row>
    <row r="212" spans="3:26"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  <c r="R212" s="282"/>
      <c r="S212" s="282"/>
      <c r="T212" s="282"/>
      <c r="U212" s="282"/>
      <c r="V212" s="282"/>
      <c r="W212" s="282"/>
      <c r="X212" s="282"/>
      <c r="Y212" s="282"/>
      <c r="Z212" s="282"/>
    </row>
    <row r="213" spans="3:26">
      <c r="C213" s="282"/>
      <c r="D213" s="282"/>
      <c r="E213" s="282"/>
      <c r="F213" s="282"/>
      <c r="G213" s="282"/>
      <c r="H213" s="282"/>
      <c r="I213" s="282"/>
      <c r="J213" s="282"/>
      <c r="K213" s="282"/>
      <c r="L213" s="282"/>
      <c r="M213" s="282"/>
      <c r="N213" s="282"/>
      <c r="O213" s="282"/>
      <c r="P213" s="282"/>
      <c r="Q213" s="282"/>
      <c r="R213" s="282"/>
      <c r="S213" s="282"/>
      <c r="T213" s="282"/>
      <c r="U213" s="282"/>
      <c r="V213" s="282"/>
      <c r="W213" s="282"/>
      <c r="X213" s="282"/>
      <c r="Y213" s="282"/>
      <c r="Z213" s="282"/>
    </row>
    <row r="214" spans="3:26">
      <c r="C214" s="282"/>
      <c r="D214" s="282"/>
      <c r="E214" s="282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2"/>
      <c r="S214" s="282"/>
      <c r="T214" s="282"/>
      <c r="U214" s="282"/>
      <c r="V214" s="282"/>
      <c r="W214" s="282"/>
      <c r="X214" s="282"/>
      <c r="Y214" s="282"/>
      <c r="Z214" s="282"/>
    </row>
    <row r="215" spans="3:26">
      <c r="C215" s="282"/>
      <c r="D215" s="282"/>
      <c r="E215" s="282"/>
      <c r="F215" s="282"/>
      <c r="G215" s="282"/>
      <c r="H215" s="282"/>
      <c r="I215" s="282"/>
      <c r="J215" s="282"/>
      <c r="K215" s="282"/>
      <c r="L215" s="282"/>
      <c r="M215" s="282"/>
      <c r="N215" s="282"/>
      <c r="O215" s="282"/>
      <c r="P215" s="282"/>
      <c r="Q215" s="282"/>
      <c r="R215" s="282"/>
      <c r="S215" s="282"/>
      <c r="T215" s="282"/>
      <c r="U215" s="282"/>
      <c r="V215" s="282"/>
      <c r="W215" s="282"/>
      <c r="X215" s="282"/>
      <c r="Y215" s="282"/>
      <c r="Z215" s="282"/>
    </row>
    <row r="216" spans="3:26">
      <c r="C216" s="282"/>
      <c r="D216" s="282"/>
      <c r="E216" s="282"/>
      <c r="F216" s="282"/>
      <c r="G216" s="282"/>
      <c r="H216" s="282"/>
      <c r="I216" s="282"/>
      <c r="J216" s="282"/>
      <c r="K216" s="282"/>
      <c r="L216" s="282"/>
      <c r="M216" s="282"/>
      <c r="N216" s="282"/>
      <c r="O216" s="282"/>
      <c r="P216" s="282"/>
      <c r="Q216" s="282"/>
      <c r="R216" s="282"/>
      <c r="S216" s="282"/>
      <c r="T216" s="282"/>
      <c r="U216" s="282"/>
      <c r="V216" s="282"/>
      <c r="W216" s="282"/>
      <c r="X216" s="282"/>
      <c r="Y216" s="282"/>
      <c r="Z216" s="282"/>
    </row>
    <row r="217" spans="3:26"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2"/>
      <c r="N217" s="282"/>
      <c r="O217" s="282"/>
      <c r="P217" s="282"/>
      <c r="Q217" s="282"/>
      <c r="R217" s="282"/>
      <c r="S217" s="282"/>
      <c r="T217" s="282"/>
      <c r="U217" s="282"/>
      <c r="V217" s="282"/>
      <c r="W217" s="282"/>
      <c r="X217" s="282"/>
      <c r="Y217" s="282"/>
      <c r="Z217" s="282"/>
    </row>
    <row r="218" spans="3:26">
      <c r="C218" s="282"/>
      <c r="D218" s="282"/>
      <c r="E218" s="282"/>
      <c r="F218" s="282"/>
      <c r="G218" s="282"/>
      <c r="H218" s="282"/>
      <c r="I218" s="282"/>
      <c r="J218" s="282"/>
      <c r="K218" s="282"/>
      <c r="L218" s="282"/>
      <c r="M218" s="282"/>
      <c r="N218" s="282"/>
      <c r="O218" s="282"/>
      <c r="P218" s="282"/>
      <c r="Q218" s="282"/>
      <c r="R218" s="282"/>
      <c r="S218" s="282"/>
      <c r="T218" s="282"/>
      <c r="U218" s="282"/>
      <c r="V218" s="282"/>
      <c r="W218" s="282"/>
      <c r="X218" s="282"/>
      <c r="Y218" s="282"/>
      <c r="Z218" s="282"/>
    </row>
    <row r="219" spans="3:26">
      <c r="C219" s="282"/>
      <c r="D219" s="282"/>
      <c r="E219" s="282"/>
      <c r="F219" s="282"/>
      <c r="G219" s="282"/>
      <c r="H219" s="282"/>
      <c r="I219" s="282"/>
      <c r="J219" s="282"/>
      <c r="K219" s="282"/>
      <c r="L219" s="282"/>
      <c r="M219" s="282"/>
      <c r="N219" s="282"/>
      <c r="O219" s="282"/>
      <c r="P219" s="282"/>
      <c r="Q219" s="282"/>
      <c r="R219" s="282"/>
      <c r="S219" s="282"/>
      <c r="T219" s="282"/>
      <c r="U219" s="282"/>
      <c r="V219" s="282"/>
      <c r="W219" s="282"/>
      <c r="X219" s="282"/>
      <c r="Y219" s="282"/>
      <c r="Z219" s="282"/>
    </row>
    <row r="220" spans="3:26">
      <c r="C220" s="282"/>
      <c r="D220" s="282"/>
      <c r="E220" s="282"/>
      <c r="F220" s="282"/>
      <c r="G220" s="282"/>
      <c r="H220" s="282"/>
      <c r="I220" s="282"/>
      <c r="J220" s="282"/>
      <c r="K220" s="282"/>
      <c r="L220" s="282"/>
      <c r="M220" s="282"/>
      <c r="N220" s="282"/>
      <c r="O220" s="282"/>
      <c r="P220" s="282"/>
      <c r="Q220" s="282"/>
      <c r="R220" s="282"/>
      <c r="S220" s="282"/>
      <c r="T220" s="282"/>
      <c r="U220" s="282"/>
      <c r="V220" s="282"/>
      <c r="W220" s="282"/>
      <c r="X220" s="282"/>
      <c r="Y220" s="282"/>
      <c r="Z220" s="282"/>
    </row>
    <row r="221" spans="3:26">
      <c r="C221" s="282"/>
      <c r="D221" s="282"/>
      <c r="E221" s="282"/>
      <c r="F221" s="282"/>
      <c r="G221" s="282"/>
      <c r="H221" s="282"/>
      <c r="I221" s="282"/>
      <c r="J221" s="282"/>
      <c r="K221" s="282"/>
      <c r="L221" s="282"/>
      <c r="M221" s="282"/>
      <c r="N221" s="282"/>
      <c r="O221" s="282"/>
      <c r="P221" s="282"/>
      <c r="Q221" s="282"/>
      <c r="R221" s="282"/>
      <c r="S221" s="282"/>
      <c r="T221" s="282"/>
      <c r="U221" s="282"/>
      <c r="V221" s="282"/>
      <c r="W221" s="282"/>
      <c r="X221" s="282"/>
      <c r="Y221" s="282"/>
      <c r="Z221" s="282"/>
    </row>
    <row r="222" spans="3:26">
      <c r="C222" s="282"/>
      <c r="D222" s="282"/>
      <c r="E222" s="282"/>
      <c r="F222" s="282"/>
      <c r="G222" s="282"/>
      <c r="H222" s="282"/>
      <c r="I222" s="282"/>
      <c r="J222" s="282"/>
      <c r="K222" s="282"/>
      <c r="L222" s="282"/>
      <c r="M222" s="282"/>
      <c r="N222" s="282"/>
      <c r="O222" s="282"/>
      <c r="P222" s="282"/>
      <c r="Q222" s="282"/>
      <c r="R222" s="282"/>
      <c r="S222" s="282"/>
      <c r="T222" s="282"/>
      <c r="U222" s="282"/>
      <c r="V222" s="282"/>
      <c r="W222" s="282"/>
      <c r="X222" s="282"/>
      <c r="Y222" s="282"/>
      <c r="Z222" s="282"/>
    </row>
    <row r="223" spans="3:26"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282"/>
      <c r="R223" s="282"/>
      <c r="S223" s="282"/>
      <c r="T223" s="282"/>
      <c r="U223" s="282"/>
      <c r="V223" s="282"/>
      <c r="W223" s="282"/>
      <c r="X223" s="282"/>
      <c r="Y223" s="282"/>
      <c r="Z223" s="282"/>
    </row>
    <row r="224" spans="3:26">
      <c r="C224" s="282"/>
      <c r="D224" s="282"/>
      <c r="E224" s="282"/>
      <c r="F224" s="282"/>
      <c r="G224" s="282"/>
      <c r="H224" s="282"/>
      <c r="I224" s="282"/>
      <c r="J224" s="282"/>
      <c r="K224" s="282"/>
      <c r="L224" s="282"/>
      <c r="M224" s="282"/>
      <c r="N224" s="282"/>
      <c r="O224" s="282"/>
      <c r="P224" s="282"/>
      <c r="Q224" s="282"/>
      <c r="R224" s="282"/>
      <c r="S224" s="282"/>
      <c r="T224" s="282"/>
      <c r="U224" s="282"/>
      <c r="V224" s="282"/>
      <c r="W224" s="282"/>
      <c r="X224" s="282"/>
      <c r="Y224" s="282"/>
      <c r="Z224" s="282"/>
    </row>
    <row r="225" spans="3:26"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  <c r="R225" s="282"/>
      <c r="S225" s="282"/>
      <c r="T225" s="282"/>
      <c r="U225" s="282"/>
      <c r="V225" s="282"/>
      <c r="W225" s="282"/>
      <c r="X225" s="282"/>
      <c r="Y225" s="282"/>
      <c r="Z225" s="282"/>
    </row>
    <row r="226" spans="3:26">
      <c r="C226" s="282"/>
      <c r="D226" s="282"/>
      <c r="E226" s="282"/>
      <c r="F226" s="282"/>
      <c r="G226" s="282"/>
      <c r="H226" s="282"/>
      <c r="I226" s="282"/>
      <c r="J226" s="282"/>
      <c r="K226" s="282"/>
      <c r="L226" s="282"/>
      <c r="M226" s="282"/>
      <c r="N226" s="282"/>
      <c r="O226" s="282"/>
      <c r="P226" s="282"/>
      <c r="Q226" s="282"/>
      <c r="R226" s="282"/>
      <c r="S226" s="282"/>
      <c r="T226" s="282"/>
      <c r="U226" s="282"/>
      <c r="V226" s="282"/>
      <c r="W226" s="282"/>
      <c r="X226" s="282"/>
      <c r="Y226" s="282"/>
      <c r="Z226" s="282"/>
    </row>
    <row r="227" spans="3:26">
      <c r="C227" s="282"/>
      <c r="D227" s="282"/>
      <c r="E227" s="282"/>
      <c r="F227" s="282"/>
      <c r="G227" s="282"/>
      <c r="H227" s="282"/>
      <c r="I227" s="282"/>
      <c r="J227" s="282"/>
      <c r="K227" s="282"/>
      <c r="L227" s="282"/>
      <c r="M227" s="282"/>
      <c r="N227" s="282"/>
      <c r="O227" s="282"/>
      <c r="P227" s="282"/>
      <c r="Q227" s="282"/>
      <c r="R227" s="282"/>
      <c r="S227" s="282"/>
      <c r="T227" s="282"/>
      <c r="U227" s="282"/>
      <c r="V227" s="282"/>
      <c r="W227" s="282"/>
      <c r="X227" s="282"/>
      <c r="Y227" s="282"/>
      <c r="Z227" s="282"/>
    </row>
    <row r="228" spans="3:26">
      <c r="C228" s="282"/>
      <c r="D228" s="282"/>
      <c r="E228" s="282"/>
      <c r="F228" s="282"/>
      <c r="G228" s="282"/>
      <c r="H228" s="282"/>
      <c r="I228" s="282"/>
      <c r="J228" s="282"/>
      <c r="K228" s="282"/>
      <c r="L228" s="282"/>
      <c r="M228" s="282"/>
      <c r="N228" s="282"/>
      <c r="O228" s="282"/>
      <c r="P228" s="282"/>
      <c r="Q228" s="282"/>
      <c r="R228" s="282"/>
      <c r="S228" s="282"/>
      <c r="T228" s="282"/>
      <c r="U228" s="282"/>
      <c r="V228" s="282"/>
      <c r="W228" s="282"/>
      <c r="X228" s="282"/>
      <c r="Y228" s="282"/>
      <c r="Z228" s="282"/>
    </row>
    <row r="229" spans="3:26">
      <c r="C229" s="282"/>
      <c r="D229" s="282"/>
      <c r="E229" s="282"/>
      <c r="F229" s="282"/>
      <c r="G229" s="282"/>
      <c r="H229" s="282"/>
      <c r="I229" s="282"/>
      <c r="J229" s="282"/>
      <c r="K229" s="282"/>
      <c r="L229" s="282"/>
      <c r="M229" s="282"/>
      <c r="N229" s="282"/>
      <c r="O229" s="282"/>
      <c r="P229" s="282"/>
      <c r="Q229" s="282"/>
      <c r="R229" s="282"/>
      <c r="S229" s="282"/>
      <c r="T229" s="282"/>
      <c r="U229" s="282"/>
      <c r="V229" s="282"/>
      <c r="W229" s="282"/>
      <c r="X229" s="282"/>
      <c r="Y229" s="282"/>
      <c r="Z229" s="282"/>
    </row>
    <row r="230" spans="3:26">
      <c r="C230" s="282"/>
      <c r="D230" s="282"/>
      <c r="E230" s="282"/>
      <c r="F230" s="282"/>
      <c r="G230" s="282"/>
      <c r="H230" s="282"/>
      <c r="I230" s="282"/>
      <c r="J230" s="282"/>
      <c r="K230" s="282"/>
      <c r="L230" s="282"/>
      <c r="M230" s="282"/>
      <c r="N230" s="282"/>
      <c r="O230" s="282"/>
      <c r="P230" s="282"/>
      <c r="Q230" s="282"/>
      <c r="R230" s="282"/>
      <c r="S230" s="282"/>
      <c r="T230" s="282"/>
      <c r="U230" s="282"/>
      <c r="V230" s="282"/>
      <c r="W230" s="282"/>
      <c r="X230" s="282"/>
      <c r="Y230" s="282"/>
      <c r="Z230" s="282"/>
    </row>
    <row r="231" spans="3:26"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2"/>
      <c r="N231" s="282"/>
      <c r="O231" s="282"/>
      <c r="P231" s="282"/>
      <c r="Q231" s="282"/>
      <c r="R231" s="282"/>
      <c r="S231" s="282"/>
      <c r="T231" s="282"/>
      <c r="U231" s="282"/>
      <c r="V231" s="282"/>
      <c r="W231" s="282"/>
      <c r="X231" s="282"/>
      <c r="Y231" s="282"/>
      <c r="Z231" s="282"/>
    </row>
    <row r="232" spans="3:26">
      <c r="C232" s="282"/>
      <c r="D232" s="282"/>
      <c r="E232" s="282"/>
      <c r="F232" s="282"/>
      <c r="G232" s="282"/>
      <c r="H232" s="282"/>
      <c r="I232" s="282"/>
      <c r="J232" s="282"/>
      <c r="K232" s="282"/>
      <c r="L232" s="282"/>
      <c r="M232" s="282"/>
      <c r="N232" s="282"/>
      <c r="O232" s="282"/>
      <c r="P232" s="282"/>
      <c r="Q232" s="282"/>
      <c r="R232" s="282"/>
      <c r="S232" s="282"/>
      <c r="T232" s="282"/>
      <c r="U232" s="282"/>
      <c r="V232" s="282"/>
      <c r="W232" s="282"/>
      <c r="X232" s="282"/>
      <c r="Y232" s="282"/>
      <c r="Z232" s="282"/>
    </row>
    <row r="233" spans="3:26">
      <c r="C233" s="282"/>
      <c r="D233" s="282"/>
      <c r="E233" s="282"/>
      <c r="F233" s="282"/>
      <c r="G233" s="282"/>
      <c r="H233" s="282"/>
      <c r="I233" s="282"/>
      <c r="J233" s="282"/>
      <c r="K233" s="282"/>
      <c r="L233" s="282"/>
      <c r="M233" s="282"/>
      <c r="N233" s="282"/>
      <c r="O233" s="282"/>
      <c r="P233" s="282"/>
      <c r="Q233" s="282"/>
      <c r="R233" s="282"/>
      <c r="S233" s="282"/>
      <c r="T233" s="282"/>
      <c r="U233" s="282"/>
      <c r="V233" s="282"/>
      <c r="W233" s="282"/>
      <c r="X233" s="282"/>
      <c r="Y233" s="282"/>
      <c r="Z233" s="282"/>
    </row>
    <row r="234" spans="3:26">
      <c r="C234" s="282"/>
      <c r="D234" s="282"/>
      <c r="E234" s="282"/>
      <c r="F234" s="282"/>
      <c r="G234" s="282"/>
      <c r="H234" s="282"/>
      <c r="I234" s="282"/>
      <c r="J234" s="282"/>
      <c r="K234" s="282"/>
      <c r="L234" s="282"/>
      <c r="M234" s="282"/>
      <c r="N234" s="282"/>
      <c r="O234" s="282"/>
      <c r="P234" s="282"/>
      <c r="Q234" s="282"/>
      <c r="R234" s="282"/>
      <c r="S234" s="282"/>
      <c r="T234" s="282"/>
      <c r="U234" s="282"/>
      <c r="V234" s="282"/>
      <c r="W234" s="282"/>
      <c r="X234" s="282"/>
      <c r="Y234" s="282"/>
      <c r="Z234" s="282"/>
    </row>
    <row r="235" spans="3:26">
      <c r="C235" s="282"/>
      <c r="D235" s="282"/>
      <c r="E235" s="282"/>
      <c r="F235" s="282"/>
      <c r="G235" s="282"/>
      <c r="H235" s="282"/>
      <c r="I235" s="282"/>
      <c r="J235" s="282"/>
      <c r="K235" s="282"/>
      <c r="L235" s="282"/>
      <c r="M235" s="282"/>
      <c r="N235" s="282"/>
      <c r="O235" s="282"/>
      <c r="P235" s="282"/>
      <c r="Q235" s="282"/>
      <c r="R235" s="282"/>
      <c r="S235" s="282"/>
      <c r="T235" s="282"/>
      <c r="U235" s="282"/>
      <c r="V235" s="282"/>
      <c r="W235" s="282"/>
      <c r="X235" s="282"/>
      <c r="Y235" s="282"/>
      <c r="Z235" s="282"/>
    </row>
    <row r="236" spans="3:26">
      <c r="C236" s="282"/>
      <c r="D236" s="282"/>
      <c r="E236" s="282"/>
      <c r="F236" s="282"/>
      <c r="G236" s="282"/>
      <c r="H236" s="282"/>
      <c r="I236" s="282"/>
      <c r="J236" s="282"/>
      <c r="K236" s="282"/>
      <c r="L236" s="282"/>
      <c r="M236" s="282"/>
      <c r="N236" s="282"/>
      <c r="O236" s="282"/>
      <c r="P236" s="282"/>
      <c r="Q236" s="282"/>
      <c r="R236" s="282"/>
      <c r="S236" s="282"/>
      <c r="T236" s="282"/>
      <c r="U236" s="282"/>
      <c r="V236" s="282"/>
      <c r="W236" s="282"/>
      <c r="X236" s="282"/>
      <c r="Y236" s="282"/>
      <c r="Z236" s="282"/>
    </row>
    <row r="237" spans="3:26"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2"/>
      <c r="N237" s="282"/>
      <c r="O237" s="282"/>
      <c r="P237" s="282"/>
      <c r="Q237" s="282"/>
      <c r="R237" s="282"/>
      <c r="S237" s="282"/>
      <c r="T237" s="282"/>
      <c r="U237" s="282"/>
      <c r="V237" s="282"/>
      <c r="W237" s="282"/>
      <c r="X237" s="282"/>
      <c r="Y237" s="282"/>
      <c r="Z237" s="282"/>
    </row>
    <row r="238" spans="3:26"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  <c r="R238" s="282"/>
      <c r="S238" s="282"/>
      <c r="T238" s="282"/>
      <c r="U238" s="282"/>
      <c r="V238" s="282"/>
      <c r="W238" s="282"/>
      <c r="X238" s="282"/>
      <c r="Y238" s="282"/>
      <c r="Z238" s="282"/>
    </row>
    <row r="239" spans="3:26"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2"/>
      <c r="N239" s="282"/>
      <c r="O239" s="282"/>
      <c r="P239" s="282"/>
      <c r="Q239" s="282"/>
      <c r="R239" s="282"/>
      <c r="S239" s="282"/>
      <c r="T239" s="282"/>
      <c r="U239" s="282"/>
      <c r="V239" s="282"/>
      <c r="W239" s="282"/>
      <c r="X239" s="282"/>
      <c r="Y239" s="282"/>
      <c r="Z239" s="282"/>
    </row>
    <row r="240" spans="3:26"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2"/>
      <c r="N240" s="282"/>
      <c r="O240" s="282"/>
      <c r="P240" s="282"/>
      <c r="Q240" s="282"/>
      <c r="R240" s="282"/>
      <c r="S240" s="282"/>
      <c r="T240" s="282"/>
      <c r="U240" s="282"/>
      <c r="V240" s="282"/>
      <c r="W240" s="282"/>
      <c r="X240" s="282"/>
      <c r="Y240" s="282"/>
      <c r="Z240" s="282"/>
    </row>
    <row r="241" spans="3:26"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2"/>
      <c r="N241" s="282"/>
      <c r="O241" s="282"/>
      <c r="P241" s="282"/>
      <c r="Q241" s="282"/>
      <c r="R241" s="282"/>
      <c r="S241" s="282"/>
      <c r="T241" s="282"/>
      <c r="U241" s="282"/>
      <c r="V241" s="282"/>
      <c r="W241" s="282"/>
      <c r="X241" s="282"/>
      <c r="Y241" s="282"/>
      <c r="Z241" s="282"/>
    </row>
    <row r="242" spans="3:26">
      <c r="C242" s="282"/>
      <c r="D242" s="282"/>
      <c r="E242" s="282"/>
      <c r="F242" s="282"/>
      <c r="G242" s="282"/>
      <c r="H242" s="282"/>
      <c r="I242" s="282"/>
      <c r="J242" s="282"/>
      <c r="K242" s="282"/>
      <c r="L242" s="282"/>
      <c r="M242" s="282"/>
      <c r="N242" s="282"/>
      <c r="O242" s="282"/>
      <c r="P242" s="282"/>
      <c r="Q242" s="282"/>
      <c r="R242" s="282"/>
      <c r="S242" s="282"/>
      <c r="T242" s="282"/>
      <c r="U242" s="282"/>
      <c r="V242" s="282"/>
      <c r="W242" s="282"/>
      <c r="X242" s="282"/>
      <c r="Y242" s="282"/>
      <c r="Z242" s="282"/>
    </row>
    <row r="243" spans="3:26">
      <c r="C243" s="282"/>
      <c r="D243" s="282"/>
      <c r="E243" s="282"/>
      <c r="F243" s="282"/>
      <c r="G243" s="282"/>
      <c r="H243" s="282"/>
      <c r="I243" s="282"/>
      <c r="J243" s="282"/>
      <c r="K243" s="282"/>
      <c r="L243" s="282"/>
      <c r="M243" s="282"/>
      <c r="N243" s="282"/>
      <c r="O243" s="282"/>
      <c r="P243" s="282"/>
      <c r="Q243" s="282"/>
      <c r="R243" s="282"/>
      <c r="S243" s="282"/>
      <c r="T243" s="282"/>
      <c r="U243" s="282"/>
      <c r="V243" s="282"/>
      <c r="W243" s="282"/>
      <c r="X243" s="282"/>
      <c r="Y243" s="282"/>
      <c r="Z243" s="282"/>
    </row>
    <row r="244" spans="3:26">
      <c r="C244" s="282"/>
      <c r="D244" s="282"/>
      <c r="E244" s="282"/>
      <c r="F244" s="282"/>
      <c r="G244" s="282"/>
      <c r="H244" s="282"/>
      <c r="I244" s="282"/>
      <c r="J244" s="282"/>
      <c r="K244" s="282"/>
      <c r="L244" s="282"/>
      <c r="M244" s="282"/>
      <c r="N244" s="282"/>
      <c r="O244" s="282"/>
      <c r="P244" s="282"/>
      <c r="Q244" s="282"/>
      <c r="R244" s="282"/>
      <c r="S244" s="282"/>
      <c r="T244" s="282"/>
      <c r="U244" s="282"/>
      <c r="V244" s="282"/>
      <c r="W244" s="282"/>
      <c r="X244" s="282"/>
      <c r="Y244" s="282"/>
      <c r="Z244" s="282"/>
    </row>
    <row r="245" spans="3:26">
      <c r="C245" s="282"/>
      <c r="D245" s="282"/>
      <c r="E245" s="282"/>
      <c r="F245" s="282"/>
      <c r="G245" s="282"/>
      <c r="H245" s="282"/>
      <c r="I245" s="282"/>
      <c r="J245" s="282"/>
      <c r="K245" s="282"/>
      <c r="L245" s="282"/>
      <c r="M245" s="282"/>
      <c r="N245" s="282"/>
      <c r="O245" s="282"/>
      <c r="P245" s="282"/>
      <c r="Q245" s="282"/>
      <c r="R245" s="282"/>
      <c r="S245" s="282"/>
      <c r="T245" s="282"/>
      <c r="U245" s="282"/>
      <c r="V245" s="282"/>
      <c r="W245" s="282"/>
      <c r="X245" s="282"/>
      <c r="Y245" s="282"/>
      <c r="Z245" s="282"/>
    </row>
    <row r="246" spans="3:26">
      <c r="C246" s="282"/>
      <c r="D246" s="282"/>
      <c r="E246" s="282"/>
      <c r="F246" s="282"/>
      <c r="G246" s="282"/>
      <c r="H246" s="282"/>
      <c r="I246" s="282"/>
      <c r="J246" s="282"/>
      <c r="K246" s="282"/>
      <c r="L246" s="282"/>
      <c r="M246" s="282"/>
      <c r="N246" s="282"/>
      <c r="O246" s="282"/>
      <c r="P246" s="282"/>
      <c r="Q246" s="282"/>
      <c r="R246" s="282"/>
      <c r="S246" s="282"/>
      <c r="T246" s="282"/>
      <c r="U246" s="282"/>
      <c r="V246" s="282"/>
      <c r="W246" s="282"/>
      <c r="X246" s="282"/>
      <c r="Y246" s="282"/>
      <c r="Z246" s="282"/>
    </row>
    <row r="247" spans="3:26">
      <c r="C247" s="282"/>
      <c r="D247" s="282"/>
      <c r="E247" s="282"/>
      <c r="F247" s="282"/>
      <c r="G247" s="282"/>
      <c r="H247" s="282"/>
      <c r="I247" s="282"/>
      <c r="J247" s="282"/>
      <c r="K247" s="282"/>
      <c r="L247" s="282"/>
      <c r="M247" s="282"/>
      <c r="N247" s="282"/>
      <c r="O247" s="282"/>
      <c r="P247" s="282"/>
      <c r="Q247" s="282"/>
      <c r="R247" s="282"/>
      <c r="S247" s="282"/>
      <c r="T247" s="282"/>
      <c r="U247" s="282"/>
      <c r="V247" s="282"/>
      <c r="W247" s="282"/>
      <c r="X247" s="282"/>
      <c r="Y247" s="282"/>
      <c r="Z247" s="282"/>
    </row>
    <row r="248" spans="3:26">
      <c r="C248" s="282"/>
      <c r="D248" s="282"/>
      <c r="E248" s="282"/>
      <c r="F248" s="282"/>
      <c r="G248" s="282"/>
      <c r="H248" s="282"/>
      <c r="I248" s="282"/>
      <c r="J248" s="282"/>
      <c r="K248" s="282"/>
      <c r="L248" s="282"/>
      <c r="M248" s="282"/>
      <c r="N248" s="282"/>
      <c r="O248" s="282"/>
      <c r="P248" s="282"/>
      <c r="Q248" s="282"/>
      <c r="R248" s="282"/>
      <c r="S248" s="282"/>
      <c r="T248" s="282"/>
      <c r="U248" s="282"/>
      <c r="V248" s="282"/>
      <c r="W248" s="282"/>
      <c r="X248" s="282"/>
      <c r="Y248" s="282"/>
      <c r="Z248" s="282"/>
    </row>
    <row r="249" spans="3:26">
      <c r="C249" s="282"/>
      <c r="D249" s="282"/>
      <c r="E249" s="282"/>
      <c r="F249" s="282"/>
      <c r="G249" s="282"/>
      <c r="H249" s="282"/>
      <c r="I249" s="282"/>
      <c r="J249" s="282"/>
      <c r="K249" s="282"/>
      <c r="L249" s="282"/>
      <c r="M249" s="282"/>
      <c r="N249" s="282"/>
      <c r="O249" s="282"/>
      <c r="P249" s="282"/>
      <c r="Q249" s="282"/>
      <c r="R249" s="282"/>
      <c r="S249" s="282"/>
      <c r="T249" s="282"/>
      <c r="U249" s="282"/>
      <c r="V249" s="282"/>
      <c r="W249" s="282"/>
      <c r="X249" s="282"/>
      <c r="Y249" s="282"/>
      <c r="Z249" s="282"/>
    </row>
    <row r="250" spans="3:26">
      <c r="C250" s="282"/>
      <c r="D250" s="282"/>
      <c r="E250" s="282"/>
      <c r="F250" s="282"/>
      <c r="G250" s="282"/>
      <c r="H250" s="282"/>
      <c r="I250" s="282"/>
      <c r="J250" s="282"/>
      <c r="K250" s="282"/>
      <c r="L250" s="282"/>
      <c r="M250" s="282"/>
      <c r="N250" s="282"/>
      <c r="O250" s="282"/>
      <c r="P250" s="282"/>
      <c r="Q250" s="282"/>
      <c r="R250" s="282"/>
      <c r="S250" s="282"/>
      <c r="T250" s="282"/>
      <c r="U250" s="282"/>
      <c r="V250" s="282"/>
      <c r="W250" s="282"/>
      <c r="X250" s="282"/>
      <c r="Y250" s="282"/>
      <c r="Z250" s="282"/>
    </row>
    <row r="251" spans="3:26"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  <c r="R251" s="282"/>
      <c r="S251" s="282"/>
      <c r="T251" s="282"/>
      <c r="U251" s="282"/>
      <c r="V251" s="282"/>
      <c r="W251" s="282"/>
      <c r="X251" s="282"/>
      <c r="Y251" s="282"/>
      <c r="Z251" s="282"/>
    </row>
    <row r="252" spans="3:26">
      <c r="C252" s="282"/>
      <c r="D252" s="282"/>
      <c r="E252" s="282"/>
      <c r="F252" s="282"/>
      <c r="G252" s="282"/>
      <c r="H252" s="282"/>
      <c r="I252" s="282"/>
      <c r="J252" s="282"/>
      <c r="K252" s="282"/>
      <c r="L252" s="282"/>
      <c r="M252" s="282"/>
      <c r="N252" s="282"/>
      <c r="O252" s="282"/>
      <c r="P252" s="282"/>
      <c r="Q252" s="282"/>
      <c r="R252" s="282"/>
      <c r="S252" s="282"/>
      <c r="T252" s="282"/>
      <c r="U252" s="282"/>
      <c r="V252" s="282"/>
      <c r="W252" s="282"/>
      <c r="X252" s="282"/>
      <c r="Y252" s="282"/>
      <c r="Z252" s="282"/>
    </row>
    <row r="253" spans="3:26">
      <c r="C253" s="282"/>
      <c r="D253" s="282"/>
      <c r="E253" s="282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2"/>
      <c r="Q253" s="282"/>
      <c r="R253" s="282"/>
      <c r="S253" s="282"/>
      <c r="T253" s="282"/>
      <c r="U253" s="282"/>
      <c r="V253" s="282"/>
      <c r="W253" s="282"/>
      <c r="X253" s="282"/>
      <c r="Y253" s="282"/>
      <c r="Z253" s="282"/>
    </row>
    <row r="254" spans="3:26"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2"/>
      <c r="N254" s="282"/>
      <c r="O254" s="282"/>
      <c r="P254" s="282"/>
      <c r="Q254" s="282"/>
      <c r="R254" s="282"/>
      <c r="S254" s="282"/>
      <c r="T254" s="282"/>
      <c r="U254" s="282"/>
      <c r="V254" s="282"/>
      <c r="W254" s="282"/>
      <c r="X254" s="282"/>
      <c r="Y254" s="282"/>
      <c r="Z254" s="282"/>
    </row>
    <row r="255" spans="3:26"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82"/>
      <c r="N255" s="282"/>
      <c r="O255" s="282"/>
      <c r="P255" s="282"/>
      <c r="Q255" s="282"/>
      <c r="R255" s="282"/>
      <c r="S255" s="282"/>
      <c r="T255" s="282"/>
      <c r="U255" s="282"/>
      <c r="V255" s="282"/>
      <c r="W255" s="282"/>
      <c r="X255" s="282"/>
      <c r="Y255" s="282"/>
      <c r="Z255" s="282"/>
    </row>
    <row r="256" spans="3:26"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82"/>
      <c r="N256" s="282"/>
      <c r="O256" s="282"/>
      <c r="P256" s="282"/>
      <c r="Q256" s="282"/>
      <c r="R256" s="282"/>
      <c r="S256" s="282"/>
      <c r="T256" s="282"/>
      <c r="U256" s="282"/>
      <c r="V256" s="282"/>
      <c r="W256" s="282"/>
      <c r="X256" s="282"/>
      <c r="Y256" s="282"/>
      <c r="Z256" s="282"/>
    </row>
    <row r="257" spans="3:26"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82"/>
      <c r="N257" s="282"/>
      <c r="O257" s="282"/>
      <c r="P257" s="282"/>
      <c r="Q257" s="282"/>
      <c r="R257" s="282"/>
      <c r="S257" s="282"/>
      <c r="T257" s="282"/>
      <c r="U257" s="282"/>
      <c r="V257" s="282"/>
      <c r="W257" s="282"/>
      <c r="X257" s="282"/>
      <c r="Y257" s="282"/>
      <c r="Z257" s="282"/>
    </row>
    <row r="258" spans="3:26"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82"/>
      <c r="N258" s="282"/>
      <c r="O258" s="282"/>
      <c r="P258" s="282"/>
      <c r="Q258" s="282"/>
      <c r="R258" s="282"/>
      <c r="S258" s="282"/>
      <c r="T258" s="282"/>
      <c r="U258" s="282"/>
      <c r="V258" s="282"/>
      <c r="W258" s="282"/>
      <c r="X258" s="282"/>
      <c r="Y258" s="282"/>
      <c r="Z258" s="282"/>
    </row>
    <row r="259" spans="3:26"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82"/>
      <c r="N259" s="282"/>
      <c r="O259" s="282"/>
      <c r="P259" s="282"/>
      <c r="Q259" s="282"/>
      <c r="R259" s="282"/>
      <c r="S259" s="282"/>
      <c r="T259" s="282"/>
      <c r="U259" s="282"/>
      <c r="V259" s="282"/>
      <c r="W259" s="282"/>
      <c r="X259" s="282"/>
      <c r="Y259" s="282"/>
      <c r="Z259" s="282"/>
    </row>
    <row r="260" spans="3:26">
      <c r="C260" s="282"/>
      <c r="D260" s="282"/>
      <c r="E260" s="282"/>
      <c r="F260" s="282"/>
      <c r="G260" s="282"/>
      <c r="H260" s="282"/>
      <c r="I260" s="282"/>
      <c r="J260" s="282"/>
      <c r="K260" s="282"/>
      <c r="L260" s="282"/>
      <c r="M260" s="282"/>
      <c r="N260" s="282"/>
      <c r="O260" s="282"/>
      <c r="P260" s="282"/>
      <c r="Q260" s="282"/>
      <c r="R260" s="282"/>
      <c r="S260" s="282"/>
      <c r="T260" s="282"/>
      <c r="U260" s="282"/>
      <c r="V260" s="282"/>
      <c r="W260" s="282"/>
      <c r="X260" s="282"/>
      <c r="Y260" s="282"/>
      <c r="Z260" s="282"/>
    </row>
    <row r="261" spans="3:26">
      <c r="C261" s="282"/>
      <c r="D261" s="282"/>
      <c r="E261" s="282"/>
      <c r="F261" s="282"/>
      <c r="G261" s="282"/>
      <c r="H261" s="282"/>
      <c r="I261" s="282"/>
      <c r="J261" s="282"/>
      <c r="K261" s="282"/>
      <c r="L261" s="282"/>
      <c r="M261" s="282"/>
      <c r="N261" s="282"/>
      <c r="O261" s="282"/>
      <c r="P261" s="282"/>
      <c r="Q261" s="282"/>
      <c r="R261" s="282"/>
      <c r="S261" s="282"/>
      <c r="T261" s="282"/>
      <c r="U261" s="282"/>
      <c r="V261" s="282"/>
      <c r="W261" s="282"/>
      <c r="X261" s="282"/>
      <c r="Y261" s="282"/>
      <c r="Z261" s="282"/>
    </row>
    <row r="262" spans="3:26">
      <c r="C262" s="282"/>
      <c r="D262" s="282"/>
      <c r="E262" s="282"/>
      <c r="F262" s="282"/>
      <c r="G262" s="282"/>
      <c r="H262" s="282"/>
      <c r="I262" s="282"/>
      <c r="J262" s="282"/>
      <c r="K262" s="282"/>
      <c r="L262" s="282"/>
      <c r="M262" s="282"/>
      <c r="N262" s="282"/>
      <c r="O262" s="282"/>
      <c r="P262" s="282"/>
      <c r="Q262" s="282"/>
      <c r="R262" s="282"/>
      <c r="S262" s="282"/>
      <c r="T262" s="282"/>
      <c r="U262" s="282"/>
      <c r="V262" s="282"/>
      <c r="W262" s="282"/>
      <c r="X262" s="282"/>
      <c r="Y262" s="282"/>
      <c r="Z262" s="282"/>
    </row>
    <row r="263" spans="3:26">
      <c r="C263" s="282"/>
      <c r="D263" s="282"/>
      <c r="E263" s="282"/>
      <c r="F263" s="282"/>
      <c r="G263" s="282"/>
      <c r="H263" s="282"/>
      <c r="I263" s="282"/>
      <c r="J263" s="282"/>
      <c r="K263" s="282"/>
      <c r="L263" s="282"/>
      <c r="M263" s="282"/>
      <c r="N263" s="282"/>
      <c r="O263" s="282"/>
      <c r="P263" s="282"/>
      <c r="Q263" s="282"/>
      <c r="R263" s="282"/>
      <c r="S263" s="282"/>
      <c r="T263" s="282"/>
      <c r="U263" s="282"/>
      <c r="V263" s="282"/>
      <c r="W263" s="282"/>
      <c r="X263" s="282"/>
      <c r="Y263" s="282"/>
      <c r="Z263" s="282"/>
    </row>
    <row r="264" spans="3:26"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  <c r="R264" s="282"/>
      <c r="S264" s="282"/>
      <c r="T264" s="282"/>
      <c r="U264" s="282"/>
      <c r="V264" s="282"/>
      <c r="W264" s="282"/>
      <c r="X264" s="282"/>
      <c r="Y264" s="282"/>
      <c r="Z264" s="282"/>
    </row>
    <row r="265" spans="3:26">
      <c r="C265" s="282"/>
      <c r="D265" s="282"/>
      <c r="E265" s="282"/>
      <c r="F265" s="282"/>
      <c r="G265" s="282"/>
      <c r="H265" s="282"/>
      <c r="I265" s="282"/>
      <c r="J265" s="282"/>
      <c r="K265" s="282"/>
      <c r="L265" s="282"/>
      <c r="M265" s="282"/>
      <c r="N265" s="282"/>
      <c r="O265" s="282"/>
      <c r="P265" s="282"/>
      <c r="Q265" s="282"/>
      <c r="R265" s="282"/>
      <c r="S265" s="282"/>
      <c r="T265" s="282"/>
      <c r="U265" s="282"/>
      <c r="V265" s="282"/>
      <c r="W265" s="282"/>
      <c r="X265" s="282"/>
      <c r="Y265" s="282"/>
      <c r="Z265" s="282"/>
    </row>
    <row r="266" spans="3:26">
      <c r="C266" s="282"/>
      <c r="D266" s="282"/>
      <c r="E266" s="282"/>
      <c r="F266" s="282"/>
      <c r="G266" s="282"/>
      <c r="H266" s="282"/>
      <c r="I266" s="282"/>
      <c r="J266" s="282"/>
      <c r="K266" s="282"/>
      <c r="L266" s="282"/>
      <c r="M266" s="282"/>
      <c r="N266" s="282"/>
      <c r="O266" s="282"/>
      <c r="P266" s="282"/>
      <c r="Q266" s="282"/>
      <c r="R266" s="282"/>
      <c r="S266" s="282"/>
      <c r="T266" s="282"/>
      <c r="U266" s="282"/>
      <c r="V266" s="282"/>
      <c r="W266" s="282"/>
      <c r="X266" s="282"/>
      <c r="Y266" s="282"/>
      <c r="Z266" s="282"/>
    </row>
    <row r="267" spans="3:26">
      <c r="C267" s="282"/>
      <c r="D267" s="282"/>
      <c r="E267" s="282"/>
      <c r="F267" s="282"/>
      <c r="G267" s="282"/>
      <c r="H267" s="282"/>
      <c r="I267" s="282"/>
      <c r="J267" s="282"/>
      <c r="K267" s="282"/>
      <c r="L267" s="282"/>
      <c r="M267" s="282"/>
      <c r="N267" s="282"/>
      <c r="O267" s="282"/>
      <c r="P267" s="282"/>
      <c r="Q267" s="282"/>
      <c r="R267" s="282"/>
      <c r="S267" s="282"/>
      <c r="T267" s="282"/>
      <c r="U267" s="282"/>
      <c r="V267" s="282"/>
      <c r="W267" s="282"/>
      <c r="X267" s="282"/>
      <c r="Y267" s="282"/>
      <c r="Z267" s="282"/>
    </row>
    <row r="268" spans="3:26">
      <c r="C268" s="282"/>
      <c r="D268" s="282"/>
      <c r="E268" s="282"/>
      <c r="F268" s="282"/>
      <c r="G268" s="282"/>
      <c r="H268" s="282"/>
      <c r="I268" s="282"/>
      <c r="J268" s="282"/>
      <c r="K268" s="282"/>
      <c r="L268" s="282"/>
      <c r="M268" s="282"/>
      <c r="N268" s="282"/>
      <c r="O268" s="282"/>
      <c r="P268" s="282"/>
      <c r="Q268" s="282"/>
      <c r="R268" s="282"/>
      <c r="S268" s="282"/>
      <c r="T268" s="282"/>
      <c r="U268" s="282"/>
      <c r="V268" s="282"/>
      <c r="W268" s="282"/>
      <c r="X268" s="282"/>
      <c r="Y268" s="282"/>
      <c r="Z268" s="282"/>
    </row>
    <row r="269" spans="3:26">
      <c r="C269" s="282"/>
      <c r="D269" s="282"/>
      <c r="E269" s="282"/>
      <c r="F269" s="282"/>
      <c r="G269" s="282"/>
      <c r="H269" s="282"/>
      <c r="I269" s="282"/>
      <c r="J269" s="282"/>
      <c r="K269" s="282"/>
      <c r="L269" s="282"/>
      <c r="M269" s="282"/>
      <c r="N269" s="282"/>
      <c r="O269" s="282"/>
      <c r="P269" s="282"/>
      <c r="Q269" s="282"/>
      <c r="R269" s="282"/>
      <c r="S269" s="282"/>
      <c r="T269" s="282"/>
      <c r="U269" s="282"/>
      <c r="V269" s="282"/>
      <c r="W269" s="282"/>
      <c r="X269" s="282"/>
      <c r="Y269" s="282"/>
      <c r="Z269" s="282"/>
    </row>
    <row r="270" spans="3:26">
      <c r="C270" s="282"/>
      <c r="D270" s="282"/>
      <c r="E270" s="282"/>
      <c r="F270" s="282"/>
      <c r="G270" s="282"/>
      <c r="H270" s="282"/>
      <c r="I270" s="282"/>
      <c r="J270" s="282"/>
      <c r="K270" s="282"/>
      <c r="L270" s="282"/>
      <c r="M270" s="282"/>
      <c r="N270" s="282"/>
      <c r="O270" s="282"/>
      <c r="P270" s="282"/>
      <c r="Q270" s="282"/>
      <c r="R270" s="282"/>
      <c r="S270" s="282"/>
      <c r="T270" s="282"/>
      <c r="U270" s="282"/>
      <c r="V270" s="282"/>
      <c r="W270" s="282"/>
      <c r="X270" s="282"/>
      <c r="Y270" s="282"/>
      <c r="Z270" s="282"/>
    </row>
    <row r="271" spans="3:26">
      <c r="C271" s="282"/>
      <c r="D271" s="282"/>
      <c r="E271" s="282"/>
      <c r="F271" s="282"/>
      <c r="G271" s="282"/>
      <c r="H271" s="282"/>
      <c r="I271" s="282"/>
      <c r="J271" s="282"/>
      <c r="K271" s="282"/>
      <c r="L271" s="282"/>
      <c r="M271" s="282"/>
      <c r="N271" s="282"/>
      <c r="O271" s="282"/>
      <c r="P271" s="282"/>
      <c r="Q271" s="282"/>
      <c r="R271" s="282"/>
      <c r="S271" s="282"/>
      <c r="T271" s="282"/>
      <c r="U271" s="282"/>
      <c r="V271" s="282"/>
      <c r="W271" s="282"/>
      <c r="X271" s="282"/>
      <c r="Y271" s="282"/>
      <c r="Z271" s="282"/>
    </row>
    <row r="272" spans="3:26">
      <c r="C272" s="282"/>
      <c r="D272" s="282"/>
      <c r="E272" s="282"/>
      <c r="F272" s="282"/>
      <c r="G272" s="282"/>
      <c r="H272" s="282"/>
      <c r="I272" s="282"/>
      <c r="J272" s="282"/>
      <c r="K272" s="282"/>
      <c r="L272" s="282"/>
      <c r="M272" s="282"/>
      <c r="N272" s="282"/>
      <c r="O272" s="282"/>
      <c r="P272" s="282"/>
      <c r="Q272" s="282"/>
      <c r="R272" s="282"/>
      <c r="S272" s="282"/>
    </row>
    <row r="273" spans="3:19">
      <c r="C273" s="282"/>
      <c r="D273" s="282"/>
      <c r="E273" s="282"/>
      <c r="F273" s="282"/>
      <c r="G273" s="282"/>
      <c r="H273" s="282"/>
      <c r="I273" s="282"/>
      <c r="J273" s="282"/>
      <c r="K273" s="282"/>
      <c r="L273" s="282"/>
      <c r="M273" s="282"/>
      <c r="N273" s="282"/>
      <c r="O273" s="282"/>
      <c r="P273" s="282"/>
      <c r="Q273" s="282"/>
      <c r="R273" s="282"/>
      <c r="S273" s="282"/>
    </row>
    <row r="274" spans="3:19">
      <c r="C274" s="282"/>
      <c r="D274" s="282"/>
      <c r="E274" s="282"/>
      <c r="F274" s="282"/>
      <c r="G274" s="282"/>
      <c r="H274" s="282"/>
      <c r="I274" s="282"/>
      <c r="J274" s="282"/>
      <c r="K274" s="282"/>
      <c r="L274" s="282"/>
      <c r="M274" s="282"/>
      <c r="N274" s="282"/>
      <c r="O274" s="282"/>
      <c r="P274" s="282"/>
      <c r="Q274" s="282"/>
      <c r="R274" s="282"/>
      <c r="S274" s="282"/>
    </row>
    <row r="275" spans="3:19">
      <c r="C275" s="282"/>
      <c r="D275" s="282"/>
      <c r="E275" s="282"/>
      <c r="F275" s="282"/>
      <c r="G275" s="282"/>
      <c r="H275" s="282"/>
      <c r="I275" s="282"/>
      <c r="J275" s="282"/>
      <c r="K275" s="282"/>
      <c r="L275" s="282"/>
      <c r="M275" s="282"/>
      <c r="N275" s="282"/>
      <c r="O275" s="282"/>
      <c r="P275" s="282"/>
      <c r="Q275" s="282"/>
      <c r="R275" s="282"/>
      <c r="S275" s="282"/>
    </row>
    <row r="276" spans="3:19">
      <c r="C276" s="282"/>
      <c r="D276" s="282"/>
      <c r="E276" s="282"/>
      <c r="F276" s="282"/>
      <c r="G276" s="282"/>
      <c r="H276" s="282"/>
      <c r="I276" s="282"/>
      <c r="J276" s="282"/>
      <c r="K276" s="282"/>
      <c r="L276" s="282"/>
      <c r="M276" s="282"/>
      <c r="N276" s="282"/>
      <c r="O276" s="282"/>
      <c r="P276" s="282"/>
      <c r="Q276" s="282"/>
      <c r="R276" s="282"/>
      <c r="S276" s="282"/>
    </row>
    <row r="277" spans="3:19"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  <c r="R277" s="282"/>
      <c r="S277" s="282"/>
    </row>
    <row r="278" spans="3:19">
      <c r="C278" s="282"/>
      <c r="D278" s="282"/>
      <c r="E278" s="282"/>
      <c r="F278" s="282"/>
      <c r="G278" s="282"/>
      <c r="H278" s="282"/>
      <c r="I278" s="282"/>
      <c r="J278" s="282"/>
      <c r="K278" s="282"/>
      <c r="L278" s="282"/>
      <c r="M278" s="282"/>
      <c r="N278" s="282"/>
      <c r="O278" s="282"/>
      <c r="P278" s="282"/>
      <c r="Q278" s="282"/>
      <c r="R278" s="282"/>
      <c r="S278" s="282"/>
    </row>
    <row r="279" spans="3:19"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  <c r="R279" s="282"/>
      <c r="S279" s="282"/>
    </row>
  </sheetData>
  <mergeCells count="8">
    <mergeCell ref="C100:S100"/>
    <mergeCell ref="C103:S103"/>
    <mergeCell ref="C107:R107"/>
    <mergeCell ref="C108:R108"/>
    <mergeCell ref="C109:R109"/>
    <mergeCell ref="C102:R102"/>
    <mergeCell ref="C105:R105"/>
    <mergeCell ref="C106:R106"/>
  </mergeCells>
  <pageMargins left="0.25" right="0.25" top="0.77" bottom="0.75" header="0.5" footer="0.5"/>
  <pageSetup scale="50" orientation="landscape" r:id="rId1"/>
  <headerFooter alignWithMargins="0">
    <oddFooter>&amp;R&amp;F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4"/>
  <sheetViews>
    <sheetView tabSelected="1" workbookViewId="0">
      <selection activeCell="C4" sqref="C4"/>
    </sheetView>
  </sheetViews>
  <sheetFormatPr defaultRowHeight="9"/>
  <cols>
    <col min="1" max="1" width="2.88671875" style="400" customWidth="1"/>
    <col min="2" max="2" width="0.6640625" style="400" customWidth="1"/>
    <col min="3" max="3" width="18" style="415" bestFit="1" customWidth="1"/>
    <col min="4" max="4" width="3.5546875" style="400" hidden="1" customWidth="1"/>
    <col min="5" max="5" width="3.6640625" style="400" hidden="1" customWidth="1"/>
    <col min="6" max="6" width="3.88671875" style="400" hidden="1" customWidth="1"/>
    <col min="7" max="7" width="3.5546875" style="400" hidden="1" customWidth="1"/>
    <col min="8" max="8" width="4" style="400" hidden="1" customWidth="1"/>
    <col min="9" max="9" width="3.5546875" style="400" hidden="1" customWidth="1"/>
    <col min="10" max="10" width="3.44140625" style="400" hidden="1" customWidth="1"/>
    <col min="11" max="12" width="3.6640625" style="400" hidden="1" customWidth="1"/>
    <col min="13" max="13" width="3.5546875" style="400" hidden="1" customWidth="1"/>
    <col min="14" max="14" width="5.6640625" style="400" hidden="1" customWidth="1"/>
    <col min="15" max="15" width="5.6640625" style="400" customWidth="1"/>
    <col min="16" max="16" width="5.6640625" style="400" hidden="1" customWidth="1"/>
    <col min="17" max="28" width="5.6640625" style="400" customWidth="1"/>
    <col min="29" max="29" width="6" style="400" hidden="1" customWidth="1"/>
    <col min="30" max="30" width="0.6640625" style="400" customWidth="1"/>
    <col min="31" max="31" width="5.6640625" style="400" customWidth="1"/>
    <col min="32" max="32" width="2.33203125" style="400" bestFit="1" customWidth="1"/>
    <col min="33" max="16384" width="8.88671875" style="400"/>
  </cols>
  <sheetData>
    <row r="3" spans="1:31" ht="15.75">
      <c r="C3" s="401" t="s">
        <v>615</v>
      </c>
      <c r="AE3" s="402" t="s">
        <v>616</v>
      </c>
    </row>
    <row r="4" spans="1:31" s="403" customFormat="1" ht="15.75">
      <c r="C4" s="404" t="s">
        <v>617</v>
      </c>
      <c r="AE4" s="402" t="s">
        <v>618</v>
      </c>
    </row>
    <row r="5" spans="1:31" s="403" customFormat="1" ht="12.75">
      <c r="C5" s="404" t="s">
        <v>619</v>
      </c>
    </row>
    <row r="6" spans="1:31" s="403" customFormat="1" ht="11.25">
      <c r="C6" s="405"/>
    </row>
    <row r="7" spans="1:31" s="406" customFormat="1" ht="11.25"/>
    <row r="8" spans="1:31" s="406" customFormat="1" ht="11.25" customHeight="1">
      <c r="A8" s="407" t="s">
        <v>225</v>
      </c>
      <c r="O8" s="407" t="s">
        <v>620</v>
      </c>
      <c r="P8" s="407"/>
      <c r="Q8" s="407" t="s">
        <v>621</v>
      </c>
      <c r="R8" s="407" t="s">
        <v>622</v>
      </c>
      <c r="S8" s="407" t="s">
        <v>623</v>
      </c>
      <c r="T8" s="407" t="s">
        <v>624</v>
      </c>
      <c r="U8" s="407" t="s">
        <v>625</v>
      </c>
      <c r="V8" s="407" t="s">
        <v>626</v>
      </c>
      <c r="W8" s="407" t="s">
        <v>627</v>
      </c>
      <c r="X8" s="407" t="s">
        <v>628</v>
      </c>
      <c r="Y8" s="407" t="s">
        <v>629</v>
      </c>
      <c r="Z8" s="407" t="s">
        <v>630</v>
      </c>
      <c r="AA8" s="407" t="s">
        <v>631</v>
      </c>
      <c r="AB8" s="407" t="s">
        <v>632</v>
      </c>
      <c r="AC8" s="406" t="s">
        <v>633</v>
      </c>
      <c r="AE8" s="407" t="s">
        <v>634</v>
      </c>
    </row>
    <row r="9" spans="1:31" s="406" customFormat="1" ht="11.25">
      <c r="C9" s="408"/>
    </row>
    <row r="10" spans="1:31" s="403" customFormat="1" ht="11.25">
      <c r="A10" s="409"/>
      <c r="C10" s="408" t="s">
        <v>635</v>
      </c>
    </row>
    <row r="11" spans="1:31" s="403" customFormat="1" ht="11.25">
      <c r="A11" s="409">
        <v>1</v>
      </c>
      <c r="C11" s="410" t="s">
        <v>636</v>
      </c>
      <c r="O11" s="411">
        <v>53237.182782201402</v>
      </c>
      <c r="P11" s="411"/>
      <c r="Q11" s="411">
        <v>53226.1410322472</v>
      </c>
      <c r="R11" s="411">
        <v>53215.099282292897</v>
      </c>
      <c r="S11" s="411">
        <v>53204.057532338702</v>
      </c>
      <c r="T11" s="411">
        <v>53193.0157823845</v>
      </c>
      <c r="U11" s="411">
        <v>53181.974032430298</v>
      </c>
      <c r="V11" s="411">
        <v>53170.932282476002</v>
      </c>
      <c r="W11" s="411">
        <v>53159.8905325218</v>
      </c>
      <c r="X11" s="411">
        <v>53148.848782567598</v>
      </c>
      <c r="Y11" s="411">
        <v>53137.807032613397</v>
      </c>
      <c r="Z11" s="411">
        <v>53126.7652826591</v>
      </c>
      <c r="AA11" s="411">
        <v>53115.723532704898</v>
      </c>
      <c r="AB11" s="411">
        <v>53104.681782750697</v>
      </c>
      <c r="AC11" s="411">
        <f>AVERAGE(O11:AB11)</f>
        <v>53170.932282476031</v>
      </c>
      <c r="AD11" s="411"/>
      <c r="AE11" s="411">
        <f>AVERAGE(O11:AB11)</f>
        <v>53170.932282476031</v>
      </c>
    </row>
    <row r="12" spans="1:31" s="403" customFormat="1" ht="11.25">
      <c r="A12" s="409">
        <v>2</v>
      </c>
      <c r="C12" s="410" t="s">
        <v>637</v>
      </c>
      <c r="O12" s="411">
        <v>-1145.9572050801901</v>
      </c>
      <c r="P12" s="411"/>
      <c r="Q12" s="411">
        <v>-1230.5332631638701</v>
      </c>
      <c r="R12" s="411">
        <v>-1315.0933107247099</v>
      </c>
      <c r="S12" s="411">
        <v>-1399.6373477627001</v>
      </c>
      <c r="T12" s="411">
        <v>-1484.1653742778601</v>
      </c>
      <c r="U12" s="411">
        <v>-1568.6773902105599</v>
      </c>
      <c r="V12" s="411">
        <v>-1653.17339562042</v>
      </c>
      <c r="W12" s="411">
        <v>-1737.65339050744</v>
      </c>
      <c r="X12" s="411">
        <v>-1822.1173748716201</v>
      </c>
      <c r="Y12" s="411">
        <v>-1906.56534871296</v>
      </c>
      <c r="Z12" s="411">
        <v>-1990.99731197185</v>
      </c>
      <c r="AA12" s="411">
        <v>-2075.41326470789</v>
      </c>
      <c r="AB12" s="411">
        <v>-2159.8132069211001</v>
      </c>
      <c r="AC12" s="411" t="e">
        <f>AVERAGE(#REF!)</f>
        <v>#REF!</v>
      </c>
      <c r="AD12" s="411"/>
      <c r="AE12" s="411">
        <f>AVERAGE(O12:AB12)</f>
        <v>-1653.061321887167</v>
      </c>
    </row>
    <row r="13" spans="1:31" s="403" customFormat="1" ht="11.25">
      <c r="A13" s="409">
        <v>3</v>
      </c>
      <c r="C13" s="410" t="s">
        <v>638</v>
      </c>
      <c r="O13" s="412">
        <f>O11+O12</f>
        <v>52091.225577121215</v>
      </c>
      <c r="P13" s="412"/>
      <c r="Q13" s="412">
        <f t="shared" ref="Q13:AB13" si="0">Q11+Q12</f>
        <v>51995.607769083334</v>
      </c>
      <c r="R13" s="412">
        <f t="shared" si="0"/>
        <v>51900.005971568185</v>
      </c>
      <c r="S13" s="412">
        <f t="shared" si="0"/>
        <v>51804.420184576004</v>
      </c>
      <c r="T13" s="412">
        <f t="shared" si="0"/>
        <v>51708.850408106642</v>
      </c>
      <c r="U13" s="412">
        <f t="shared" si="0"/>
        <v>51613.296642219735</v>
      </c>
      <c r="V13" s="412">
        <f t="shared" si="0"/>
        <v>51517.758886855583</v>
      </c>
      <c r="W13" s="412">
        <f t="shared" si="0"/>
        <v>51422.237142014361</v>
      </c>
      <c r="X13" s="412">
        <f t="shared" si="0"/>
        <v>51326.731407695981</v>
      </c>
      <c r="Y13" s="412">
        <f t="shared" si="0"/>
        <v>51231.241683900436</v>
      </c>
      <c r="Z13" s="412">
        <f t="shared" si="0"/>
        <v>51135.767970687251</v>
      </c>
      <c r="AA13" s="412">
        <f t="shared" si="0"/>
        <v>51040.310267997011</v>
      </c>
      <c r="AB13" s="412">
        <f t="shared" si="0"/>
        <v>50944.868575829598</v>
      </c>
      <c r="AC13" s="412">
        <f t="shared" ref="AC13" si="1">AVERAGE(O13:AB13)</f>
        <v>51517.870960588865</v>
      </c>
      <c r="AD13" s="411"/>
      <c r="AE13" s="412">
        <f t="shared" ref="AE13" si="2">AVERAGE(O13:AB13)</f>
        <v>51517.870960588865</v>
      </c>
    </row>
    <row r="14" spans="1:31" s="403" customFormat="1" ht="11.25">
      <c r="A14" s="409"/>
      <c r="C14" s="410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</row>
    <row r="15" spans="1:31" s="403" customFormat="1" ht="11.25">
      <c r="A15" s="409">
        <v>4</v>
      </c>
      <c r="C15" s="410" t="s">
        <v>639</v>
      </c>
      <c r="O15" s="411">
        <v>0</v>
      </c>
      <c r="P15" s="411"/>
      <c r="Q15" s="411">
        <v>345.60281372070301</v>
      </c>
      <c r="R15" s="411">
        <v>691.20562744140602</v>
      </c>
      <c r="S15" s="411">
        <v>1036.80847167968</v>
      </c>
      <c r="T15" s="411">
        <v>1382.41125488281</v>
      </c>
      <c r="U15" s="411">
        <v>2728.0283203125</v>
      </c>
      <c r="V15" s="411">
        <v>4073.64526367187</v>
      </c>
      <c r="W15" s="411">
        <v>7719.29443359375</v>
      </c>
      <c r="X15" s="411">
        <v>11364.9443359375</v>
      </c>
      <c r="Y15" s="411">
        <v>15010.59375</v>
      </c>
      <c r="Z15" s="411">
        <v>18656.2421875</v>
      </c>
      <c r="AA15" s="411">
        <v>23301.908203125</v>
      </c>
      <c r="AB15" s="411">
        <v>27331.5625</v>
      </c>
      <c r="AC15" s="411">
        <f t="shared" ref="AC15:AC19" si="3">AVERAGE(O15:AB15)</f>
        <v>8741.7113201434786</v>
      </c>
      <c r="AD15" s="411"/>
      <c r="AE15" s="411">
        <f t="shared" ref="AE15:AE19" si="4">AVERAGE(O15:AB15)</f>
        <v>8741.7113201434786</v>
      </c>
    </row>
    <row r="16" spans="1:31" s="403" customFormat="1" ht="11.25">
      <c r="A16" s="409"/>
      <c r="C16" s="410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</row>
    <row r="17" spans="1:31" s="403" customFormat="1" ht="11.25">
      <c r="A17" s="409"/>
      <c r="C17" s="408" t="s">
        <v>640</v>
      </c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</row>
    <row r="18" spans="1:31" s="403" customFormat="1" ht="11.25">
      <c r="A18" s="409">
        <v>5</v>
      </c>
      <c r="C18" s="410" t="s">
        <v>641</v>
      </c>
      <c r="O18" s="411">
        <v>-11379.6663936697</v>
      </c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>
        <v>-11720.5207932215</v>
      </c>
      <c r="AC18" s="411">
        <f t="shared" si="3"/>
        <v>-11550.093593445599</v>
      </c>
      <c r="AD18" s="411"/>
      <c r="AE18" s="411">
        <f t="shared" si="4"/>
        <v>-11550.093593445599</v>
      </c>
    </row>
    <row r="19" spans="1:31" s="403" customFormat="1" ht="11.25">
      <c r="A19" s="409">
        <v>6</v>
      </c>
      <c r="C19" s="410" t="s">
        <v>642</v>
      </c>
      <c r="O19" s="411">
        <v>4009.17272</v>
      </c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>
        <v>4009.17272</v>
      </c>
      <c r="AC19" s="411">
        <f t="shared" si="3"/>
        <v>4009.17272</v>
      </c>
      <c r="AD19" s="411"/>
      <c r="AE19" s="411">
        <f t="shared" si="4"/>
        <v>4009.17272</v>
      </c>
    </row>
    <row r="20" spans="1:31" s="403" customFormat="1" ht="11.25">
      <c r="A20" s="409"/>
      <c r="C20" s="410" t="s">
        <v>643</v>
      </c>
      <c r="O20" s="411">
        <v>0</v>
      </c>
      <c r="P20" s="411"/>
      <c r="Q20" s="411">
        <v>0</v>
      </c>
      <c r="R20" s="411">
        <v>0</v>
      </c>
      <c r="S20" s="411">
        <v>0</v>
      </c>
      <c r="T20" s="411">
        <v>0</v>
      </c>
      <c r="U20" s="411">
        <v>0</v>
      </c>
      <c r="V20" s="411">
        <v>0</v>
      </c>
      <c r="W20" s="411">
        <v>0</v>
      </c>
      <c r="X20" s="411">
        <v>0</v>
      </c>
      <c r="Y20" s="411">
        <v>0</v>
      </c>
      <c r="Z20" s="411">
        <v>0</v>
      </c>
      <c r="AA20" s="411">
        <v>0</v>
      </c>
      <c r="AB20" s="411">
        <v>0</v>
      </c>
      <c r="AC20" s="411">
        <f>AVERAGE(O20:AB20)</f>
        <v>0</v>
      </c>
      <c r="AD20" s="411"/>
      <c r="AE20" s="411">
        <f>AVERAGE(O20:AB20)</f>
        <v>0</v>
      </c>
    </row>
    <row r="21" spans="1:31" s="403" customFormat="1" ht="11.25">
      <c r="A21" s="409">
        <v>7</v>
      </c>
      <c r="C21" s="410" t="s">
        <v>644</v>
      </c>
      <c r="O21" s="411">
        <v>0</v>
      </c>
      <c r="P21" s="411"/>
      <c r="Q21" s="411">
        <v>0</v>
      </c>
      <c r="R21" s="411">
        <v>0</v>
      </c>
      <c r="S21" s="411">
        <v>0</v>
      </c>
      <c r="T21" s="411">
        <v>0</v>
      </c>
      <c r="U21" s="411">
        <v>0</v>
      </c>
      <c r="V21" s="411">
        <v>0</v>
      </c>
      <c r="W21" s="411">
        <v>0</v>
      </c>
      <c r="X21" s="411">
        <v>0</v>
      </c>
      <c r="Y21" s="411">
        <v>0</v>
      </c>
      <c r="Z21" s="411">
        <v>0</v>
      </c>
      <c r="AA21" s="411">
        <v>0</v>
      </c>
      <c r="AB21" s="411">
        <v>0</v>
      </c>
      <c r="AC21" s="411">
        <f>AVERAGE(O21:AB21)</f>
        <v>0</v>
      </c>
      <c r="AD21" s="411"/>
      <c r="AE21" s="411">
        <f>AVERAGE(O21:AB21)</f>
        <v>0</v>
      </c>
    </row>
    <row r="22" spans="1:31" s="403" customFormat="1" ht="11.25">
      <c r="A22" s="409">
        <v>8</v>
      </c>
      <c r="C22" s="410" t="s">
        <v>645</v>
      </c>
      <c r="O22" s="411">
        <v>0</v>
      </c>
      <c r="P22" s="411"/>
      <c r="Q22" s="411">
        <v>0</v>
      </c>
      <c r="R22" s="411">
        <v>0</v>
      </c>
      <c r="S22" s="411">
        <v>0</v>
      </c>
      <c r="T22" s="411">
        <v>0</v>
      </c>
      <c r="U22" s="411">
        <v>0</v>
      </c>
      <c r="V22" s="411">
        <v>0</v>
      </c>
      <c r="W22" s="411">
        <v>0</v>
      </c>
      <c r="X22" s="411">
        <v>0</v>
      </c>
      <c r="Y22" s="411">
        <v>0</v>
      </c>
      <c r="Z22" s="411">
        <v>0</v>
      </c>
      <c r="AA22" s="411">
        <v>0</v>
      </c>
      <c r="AB22" s="411">
        <v>0</v>
      </c>
      <c r="AC22" s="411">
        <f>AVERAGE(O22:AB22)</f>
        <v>0</v>
      </c>
      <c r="AD22" s="411"/>
      <c r="AE22" s="411">
        <f>AVERAGE(O22:AB22)</f>
        <v>0</v>
      </c>
    </row>
    <row r="23" spans="1:31" s="403" customFormat="1" ht="11.25">
      <c r="A23" s="409">
        <v>9</v>
      </c>
      <c r="C23" s="410" t="s">
        <v>646</v>
      </c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>
        <f>'[1]Att O Forecast Expenses'!AE18/8/1000</f>
        <v>68.109437661424479</v>
      </c>
    </row>
    <row r="24" spans="1:31" s="403" customFormat="1" ht="11.25">
      <c r="A24" s="409"/>
      <c r="C24" s="410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</row>
    <row r="25" spans="1:31" s="403" customFormat="1" ht="11.25">
      <c r="A25" s="409">
        <v>10</v>
      </c>
      <c r="C25" s="408" t="s">
        <v>647</v>
      </c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3">
        <f>AE13+AE15+SUM(AE18:AE23)</f>
        <v>52786.770844948165</v>
      </c>
    </row>
    <row r="26" spans="1:31" s="403" customFormat="1" ht="11.25">
      <c r="A26" s="409"/>
      <c r="C26" s="408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</row>
    <row r="27" spans="1:31">
      <c r="A27" s="414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</row>
    <row r="28" spans="1:31">
      <c r="A28" s="414" t="s">
        <v>648</v>
      </c>
      <c r="C28" s="415" t="s">
        <v>649</v>
      </c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</row>
    <row r="29" spans="1:31">
      <c r="A29" s="414" t="s">
        <v>650</v>
      </c>
      <c r="C29" s="415" t="s">
        <v>651</v>
      </c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</row>
    <row r="30" spans="1:31">
      <c r="A30" s="414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</row>
    <row r="31" spans="1:31">
      <c r="A31" s="414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</row>
    <row r="32" spans="1:31">
      <c r="A32" s="414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</row>
    <row r="33" spans="1:28">
      <c r="A33" s="414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</row>
    <row r="34" spans="1:28">
      <c r="C34" s="418"/>
    </row>
  </sheetData>
  <pageMargins left="0.7" right="0.7" top="0.75" bottom="0.75" header="0.3" footer="0.3"/>
  <pageSetup orientation="landscape" r:id="rId1"/>
  <headerFoot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workbookViewId="0">
      <selection activeCell="C4" sqref="C4"/>
    </sheetView>
  </sheetViews>
  <sheetFormatPr defaultRowHeight="9"/>
  <cols>
    <col min="1" max="1" width="2.88671875" style="400" customWidth="1"/>
    <col min="2" max="2" width="0.6640625" style="400" customWidth="1"/>
    <col min="3" max="3" width="19.109375" style="415" customWidth="1"/>
    <col min="4" max="15" width="6" style="400" hidden="1" customWidth="1"/>
    <col min="16" max="16" width="0.33203125" style="400" hidden="1" customWidth="1"/>
    <col min="17" max="28" width="6" style="400" customWidth="1"/>
    <col min="29" max="29" width="6" style="400" hidden="1" customWidth="1"/>
    <col min="30" max="30" width="0.6640625" style="400" customWidth="1"/>
    <col min="31" max="31" width="6" style="400" customWidth="1"/>
    <col min="32" max="32" width="2.33203125" style="400" bestFit="1" customWidth="1"/>
    <col min="33" max="16384" width="8.88671875" style="400"/>
  </cols>
  <sheetData>
    <row r="1" spans="1:31" s="403" customFormat="1" ht="11.25">
      <c r="C1" s="410"/>
    </row>
    <row r="2" spans="1:31" s="403" customFormat="1" ht="11.25">
      <c r="C2" s="410"/>
    </row>
    <row r="3" spans="1:31" s="403" customFormat="1" ht="15.75">
      <c r="C3" s="401" t="s">
        <v>615</v>
      </c>
      <c r="AE3" s="402" t="s">
        <v>616</v>
      </c>
    </row>
    <row r="4" spans="1:31" s="403" customFormat="1" ht="15.75">
      <c r="C4" s="404" t="s">
        <v>652</v>
      </c>
      <c r="AE4" s="402" t="s">
        <v>653</v>
      </c>
    </row>
    <row r="5" spans="1:31" s="406" customFormat="1" ht="12.75">
      <c r="C5" s="404" t="s">
        <v>654</v>
      </c>
    </row>
    <row r="6" spans="1:31" s="406" customFormat="1" ht="12.75">
      <c r="C6" s="404"/>
    </row>
    <row r="7" spans="1:31" s="403" customFormat="1" ht="11.25">
      <c r="A7" s="409"/>
      <c r="C7" s="410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</row>
    <row r="8" spans="1:31" s="403" customFormat="1" ht="22.5">
      <c r="A8" s="407" t="s">
        <v>225</v>
      </c>
      <c r="C8" s="408"/>
      <c r="O8" s="406"/>
      <c r="P8" s="406"/>
      <c r="Q8" s="407" t="s">
        <v>621</v>
      </c>
      <c r="R8" s="407" t="s">
        <v>622</v>
      </c>
      <c r="S8" s="407" t="s">
        <v>623</v>
      </c>
      <c r="T8" s="407" t="s">
        <v>624</v>
      </c>
      <c r="U8" s="407" t="s">
        <v>625</v>
      </c>
      <c r="V8" s="407" t="s">
        <v>626</v>
      </c>
      <c r="W8" s="407" t="s">
        <v>627</v>
      </c>
      <c r="X8" s="407" t="s">
        <v>628</v>
      </c>
      <c r="Y8" s="407" t="s">
        <v>629</v>
      </c>
      <c r="Z8" s="407" t="s">
        <v>630</v>
      </c>
      <c r="AA8" s="407" t="s">
        <v>631</v>
      </c>
      <c r="AB8" s="407" t="s">
        <v>632</v>
      </c>
      <c r="AC8" s="406" t="s">
        <v>633</v>
      </c>
      <c r="AD8" s="406"/>
      <c r="AE8" s="407" t="s">
        <v>655</v>
      </c>
    </row>
    <row r="9" spans="1:31" s="403" customFormat="1" ht="11.25">
      <c r="A9" s="409"/>
      <c r="C9" s="410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</row>
    <row r="10" spans="1:31" s="403" customFormat="1" ht="11.25">
      <c r="A10" s="409"/>
      <c r="C10" s="408" t="s">
        <v>656</v>
      </c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</row>
    <row r="11" spans="1:31" s="403" customFormat="1" ht="11.25">
      <c r="A11" s="409">
        <v>1</v>
      </c>
      <c r="C11" s="410" t="s">
        <v>657</v>
      </c>
      <c r="O11" s="411"/>
      <c r="P11" s="411"/>
      <c r="Q11" s="411">
        <v>620111.39630929253</v>
      </c>
      <c r="R11" s="411">
        <v>594850.52165941161</v>
      </c>
      <c r="S11" s="411">
        <v>551437.37138875481</v>
      </c>
      <c r="T11" s="411">
        <v>524585.64476861537</v>
      </c>
      <c r="U11" s="411">
        <v>634744.54838579975</v>
      </c>
      <c r="V11" s="411">
        <v>714806.07659348089</v>
      </c>
      <c r="W11" s="411">
        <v>773355.54732476978</v>
      </c>
      <c r="X11" s="411">
        <v>772905.14186991227</v>
      </c>
      <c r="Y11" s="411">
        <v>680890.16588716884</v>
      </c>
      <c r="Z11" s="411">
        <v>593466.0743470774</v>
      </c>
      <c r="AA11" s="411">
        <v>517556.3120370215</v>
      </c>
      <c r="AB11" s="411">
        <v>567420.82029013056</v>
      </c>
      <c r="AC11" s="411">
        <f t="shared" ref="AC11:AC21" si="0">SUM(Q11:AB11)</f>
        <v>7546129.6208614353</v>
      </c>
      <c r="AD11" s="411"/>
      <c r="AE11" s="411">
        <f>SUM(Q11:AB11)</f>
        <v>7546129.6208614353</v>
      </c>
    </row>
    <row r="12" spans="1:31" s="403" customFormat="1" ht="11.25">
      <c r="A12" s="409">
        <v>2</v>
      </c>
      <c r="C12" s="410" t="s">
        <v>658</v>
      </c>
      <c r="O12" s="411"/>
      <c r="P12" s="411"/>
      <c r="Q12" s="411">
        <v>42115.599568267673</v>
      </c>
      <c r="R12" s="411">
        <v>38211.076967278495</v>
      </c>
      <c r="S12" s="411">
        <v>45135.88310584284</v>
      </c>
      <c r="T12" s="411">
        <v>48765.293873595816</v>
      </c>
      <c r="U12" s="411">
        <v>54769.620313890227</v>
      </c>
      <c r="V12" s="411">
        <v>53943.884507083611</v>
      </c>
      <c r="W12" s="411">
        <v>51102.596703104318</v>
      </c>
      <c r="X12" s="411">
        <v>71319.336635833941</v>
      </c>
      <c r="Y12" s="411">
        <v>57653.882792141696</v>
      </c>
      <c r="Z12" s="411">
        <v>52826.722262593212</v>
      </c>
      <c r="AA12" s="411">
        <v>49943.048118848215</v>
      </c>
      <c r="AB12" s="411">
        <v>45495.264046996803</v>
      </c>
      <c r="AC12" s="411">
        <f t="shared" si="0"/>
        <v>611282.20889547688</v>
      </c>
      <c r="AD12" s="411"/>
      <c r="AE12" s="411">
        <f>SUM(Q12:AB12)</f>
        <v>611282.20889547688</v>
      </c>
    </row>
    <row r="13" spans="1:31" s="403" customFormat="1" ht="11.25">
      <c r="A13" s="409">
        <v>3</v>
      </c>
      <c r="C13" s="408" t="s">
        <v>659</v>
      </c>
      <c r="O13" s="411"/>
      <c r="P13" s="411"/>
      <c r="Q13" s="412">
        <f>Q11+Q12</f>
        <v>662226.99587756023</v>
      </c>
      <c r="R13" s="412">
        <f t="shared" ref="R13:AB13" si="1">R11+R12</f>
        <v>633061.5986266901</v>
      </c>
      <c r="S13" s="412">
        <f t="shared" si="1"/>
        <v>596573.25449459767</v>
      </c>
      <c r="T13" s="412">
        <f t="shared" si="1"/>
        <v>573350.93864221114</v>
      </c>
      <c r="U13" s="412">
        <f t="shared" si="1"/>
        <v>689514.16869969002</v>
      </c>
      <c r="V13" s="412">
        <f t="shared" si="1"/>
        <v>768749.96110056445</v>
      </c>
      <c r="W13" s="412">
        <f t="shared" si="1"/>
        <v>824458.14402787411</v>
      </c>
      <c r="X13" s="412">
        <f t="shared" si="1"/>
        <v>844224.47850574623</v>
      </c>
      <c r="Y13" s="412">
        <f t="shared" si="1"/>
        <v>738544.0486793106</v>
      </c>
      <c r="Z13" s="412">
        <f t="shared" si="1"/>
        <v>646292.79660967062</v>
      </c>
      <c r="AA13" s="412">
        <f t="shared" si="1"/>
        <v>567499.36015586974</v>
      </c>
      <c r="AB13" s="412">
        <f t="shared" si="1"/>
        <v>612916.08433712739</v>
      </c>
      <c r="AC13" s="411">
        <f t="shared" si="0"/>
        <v>8157411.8297569128</v>
      </c>
      <c r="AD13" s="411"/>
      <c r="AE13" s="412">
        <f t="shared" ref="AE13" si="2">AE11+AE12</f>
        <v>8157411.8297569118</v>
      </c>
    </row>
    <row r="14" spans="1:31" s="403" customFormat="1" ht="11.25">
      <c r="A14" s="409"/>
      <c r="C14" s="410"/>
      <c r="O14" s="411"/>
      <c r="P14" s="411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1"/>
      <c r="AD14" s="411"/>
      <c r="AE14" s="419"/>
    </row>
    <row r="15" spans="1:31" s="403" customFormat="1" ht="11.25">
      <c r="A15" s="409"/>
      <c r="C15" s="408" t="s">
        <v>660</v>
      </c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</row>
    <row r="16" spans="1:31" s="403" customFormat="1" ht="11.25">
      <c r="A16" s="409">
        <v>4</v>
      </c>
      <c r="C16" s="410" t="s">
        <v>403</v>
      </c>
      <c r="O16" s="411"/>
      <c r="P16" s="411"/>
      <c r="Q16" s="411">
        <v>3244.3748640070603</v>
      </c>
      <c r="R16" s="411">
        <v>3602.62392092658</v>
      </c>
      <c r="S16" s="411">
        <v>3570.4848611079497</v>
      </c>
      <c r="T16" s="411">
        <v>3638.3437017362899</v>
      </c>
      <c r="U16" s="411">
        <v>3586.19570455237</v>
      </c>
      <c r="V16" s="411">
        <v>3604.05866184653</v>
      </c>
      <c r="W16" s="411">
        <v>3941.9162702151098</v>
      </c>
      <c r="X16" s="411">
        <v>3599.77601017094</v>
      </c>
      <c r="Y16" s="411">
        <v>3737.6412823703599</v>
      </c>
      <c r="Z16" s="411">
        <v>3765.4994029282702</v>
      </c>
      <c r="AA16" s="411">
        <v>3933.3616412184397</v>
      </c>
      <c r="AB16" s="411">
        <v>4651.2249703158705</v>
      </c>
      <c r="AC16" s="411">
        <f>SUM(Q16:AB16)</f>
        <v>44875.501291395776</v>
      </c>
      <c r="AD16" s="411"/>
      <c r="AE16" s="411">
        <f>SUM(Q16:AB16)</f>
        <v>44875.501291395776</v>
      </c>
    </row>
    <row r="17" spans="1:31" s="403" customFormat="1" ht="11.25">
      <c r="A17" s="409">
        <v>5</v>
      </c>
      <c r="C17" s="410" t="s">
        <v>661</v>
      </c>
      <c r="O17" s="411"/>
      <c r="P17" s="411"/>
      <c r="Q17" s="411">
        <v>41666.666666666664</v>
      </c>
      <c r="R17" s="411">
        <v>41666.666666666664</v>
      </c>
      <c r="S17" s="411">
        <v>41666.666666666664</v>
      </c>
      <c r="T17" s="411">
        <v>41666.666666666664</v>
      </c>
      <c r="U17" s="411">
        <v>41666.666666666664</v>
      </c>
      <c r="V17" s="411">
        <v>41666.666666666664</v>
      </c>
      <c r="W17" s="411">
        <v>41666.666666666664</v>
      </c>
      <c r="X17" s="411">
        <v>41666.666666666664</v>
      </c>
      <c r="Y17" s="411">
        <v>41666.666666666664</v>
      </c>
      <c r="Z17" s="411">
        <v>41666.666666666664</v>
      </c>
      <c r="AA17" s="411">
        <v>41666.666666666664</v>
      </c>
      <c r="AB17" s="411">
        <v>41666.666666666664</v>
      </c>
      <c r="AC17" s="411">
        <f>SUM(Q17:AB17)</f>
        <v>500000.00000000006</v>
      </c>
      <c r="AD17" s="411"/>
      <c r="AE17" s="411">
        <f>SUM(Q17:AB17)</f>
        <v>500000.00000000006</v>
      </c>
    </row>
    <row r="18" spans="1:31" s="403" customFormat="1" ht="11.25">
      <c r="A18" s="409">
        <v>6</v>
      </c>
      <c r="C18" s="410" t="s">
        <v>662</v>
      </c>
      <c r="O18" s="411"/>
      <c r="P18" s="411"/>
      <c r="Q18" s="412">
        <f t="shared" ref="Q18:AB18" si="3">Q16+Q17</f>
        <v>44911.041530673727</v>
      </c>
      <c r="R18" s="412">
        <f t="shared" si="3"/>
        <v>45269.290587593241</v>
      </c>
      <c r="S18" s="412">
        <f t="shared" si="3"/>
        <v>45237.151527774615</v>
      </c>
      <c r="T18" s="412">
        <f t="shared" si="3"/>
        <v>45305.010368402953</v>
      </c>
      <c r="U18" s="412">
        <f t="shared" si="3"/>
        <v>45252.862371219031</v>
      </c>
      <c r="V18" s="412">
        <f t="shared" si="3"/>
        <v>45270.725328513196</v>
      </c>
      <c r="W18" s="412">
        <f t="shared" si="3"/>
        <v>45608.582936881772</v>
      </c>
      <c r="X18" s="412">
        <f t="shared" si="3"/>
        <v>45266.442676837607</v>
      </c>
      <c r="Y18" s="412">
        <f t="shared" si="3"/>
        <v>45404.307949037022</v>
      </c>
      <c r="Z18" s="412">
        <f t="shared" si="3"/>
        <v>45432.166069594932</v>
      </c>
      <c r="AA18" s="412">
        <f t="shared" si="3"/>
        <v>45600.028307885106</v>
      </c>
      <c r="AB18" s="412">
        <f t="shared" si="3"/>
        <v>46317.891636982531</v>
      </c>
      <c r="AC18" s="411"/>
      <c r="AD18" s="411"/>
      <c r="AE18" s="412">
        <f>AE16+AE17</f>
        <v>544875.50129139586</v>
      </c>
    </row>
    <row r="19" spans="1:31" s="403" customFormat="1" ht="11.25">
      <c r="A19" s="409"/>
      <c r="C19" s="410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</row>
    <row r="20" spans="1:31" s="403" customFormat="1" ht="11.25">
      <c r="A20" s="409">
        <v>7</v>
      </c>
      <c r="C20" s="410" t="s">
        <v>663</v>
      </c>
      <c r="O20" s="411"/>
      <c r="P20" s="411"/>
      <c r="Q20" s="411">
        <v>84576.058083679498</v>
      </c>
      <c r="R20" s="411">
        <v>84560.047560837105</v>
      </c>
      <c r="S20" s="411">
        <v>84544.037037994698</v>
      </c>
      <c r="T20" s="411">
        <v>84528.026515152305</v>
      </c>
      <c r="U20" s="411">
        <v>84512.015932705195</v>
      </c>
      <c r="V20" s="411">
        <v>84496.005409862802</v>
      </c>
      <c r="W20" s="411">
        <v>84479.994887020395</v>
      </c>
      <c r="X20" s="411">
        <v>84463.984364178003</v>
      </c>
      <c r="Y20" s="411">
        <v>84447.973841335595</v>
      </c>
      <c r="Z20" s="411">
        <v>84431.9632588885</v>
      </c>
      <c r="AA20" s="411">
        <v>84415.952736046092</v>
      </c>
      <c r="AB20" s="411">
        <v>84399.9422132037</v>
      </c>
      <c r="AC20" s="411">
        <f t="shared" si="0"/>
        <v>1013856.0018409039</v>
      </c>
      <c r="AD20" s="411"/>
      <c r="AE20" s="411">
        <f t="shared" ref="AE20:AE21" si="4">SUM(Q20:AB20)</f>
        <v>1013856.0018409039</v>
      </c>
    </row>
    <row r="21" spans="1:31" s="403" customFormat="1" ht="11.25">
      <c r="A21" s="409">
        <v>8</v>
      </c>
      <c r="C21" s="410" t="s">
        <v>664</v>
      </c>
      <c r="O21" s="411"/>
      <c r="P21" s="411"/>
      <c r="Q21" s="411">
        <v>0</v>
      </c>
      <c r="R21" s="411">
        <v>0</v>
      </c>
      <c r="S21" s="411">
        <v>0</v>
      </c>
      <c r="T21" s="411">
        <v>0</v>
      </c>
      <c r="U21" s="411">
        <v>0</v>
      </c>
      <c r="V21" s="411">
        <v>0</v>
      </c>
      <c r="W21" s="411">
        <v>0</v>
      </c>
      <c r="X21" s="411">
        <v>0</v>
      </c>
      <c r="Y21" s="411">
        <v>0</v>
      </c>
      <c r="Z21" s="411">
        <v>0</v>
      </c>
      <c r="AA21" s="411">
        <v>0</v>
      </c>
      <c r="AB21" s="411">
        <v>0</v>
      </c>
      <c r="AC21" s="411">
        <f t="shared" si="0"/>
        <v>0</v>
      </c>
      <c r="AD21" s="411"/>
      <c r="AE21" s="411">
        <f t="shared" si="4"/>
        <v>0</v>
      </c>
    </row>
    <row r="22" spans="1:31" s="403" customFormat="1" ht="11.25">
      <c r="A22" s="409"/>
      <c r="C22" s="41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</row>
    <row r="23" spans="1:31" s="403" customFormat="1" ht="11.25">
      <c r="A23" s="409">
        <v>9</v>
      </c>
      <c r="C23" s="408" t="s">
        <v>665</v>
      </c>
      <c r="O23" s="420"/>
      <c r="P23" s="420"/>
      <c r="Q23" s="411">
        <f t="shared" ref="Q23:AB23" si="5">Q18+Q20+Q21</f>
        <v>129487.09961435322</v>
      </c>
      <c r="R23" s="411">
        <f t="shared" si="5"/>
        <v>129829.33814843034</v>
      </c>
      <c r="S23" s="411">
        <f t="shared" si="5"/>
        <v>129781.18856576932</v>
      </c>
      <c r="T23" s="411">
        <f t="shared" si="5"/>
        <v>129833.03688355527</v>
      </c>
      <c r="U23" s="411">
        <f t="shared" si="5"/>
        <v>129764.87830392423</v>
      </c>
      <c r="V23" s="411">
        <f t="shared" si="5"/>
        <v>129766.73073837601</v>
      </c>
      <c r="W23" s="411">
        <f t="shared" si="5"/>
        <v>130088.57782390216</v>
      </c>
      <c r="X23" s="411">
        <f t="shared" si="5"/>
        <v>129730.42704101562</v>
      </c>
      <c r="Y23" s="411">
        <f t="shared" si="5"/>
        <v>129852.28179037262</v>
      </c>
      <c r="Z23" s="411">
        <f t="shared" si="5"/>
        <v>129864.12932848342</v>
      </c>
      <c r="AA23" s="411">
        <f t="shared" si="5"/>
        <v>130015.9810439312</v>
      </c>
      <c r="AB23" s="411">
        <f t="shared" si="5"/>
        <v>130717.83385018623</v>
      </c>
      <c r="AC23" s="411"/>
      <c r="AD23" s="411"/>
      <c r="AE23" s="413">
        <f>AE18+AE20+AE21</f>
        <v>1558731.5031322998</v>
      </c>
    </row>
    <row r="24" spans="1:31" s="403" customFormat="1" ht="11.25">
      <c r="A24" s="409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</row>
    <row r="25" spans="1:31" s="403" customFormat="1" ht="11.25">
      <c r="A25" s="409"/>
    </row>
    <row r="26" spans="1:31" s="403" customFormat="1" ht="11.25">
      <c r="A26" s="409"/>
      <c r="C26" s="408" t="s">
        <v>666</v>
      </c>
      <c r="Q26" s="407" t="s">
        <v>621</v>
      </c>
      <c r="R26" s="407" t="s">
        <v>622</v>
      </c>
      <c r="S26" s="407" t="s">
        <v>623</v>
      </c>
      <c r="T26" s="407" t="s">
        <v>624</v>
      </c>
      <c r="U26" s="407" t="s">
        <v>625</v>
      </c>
      <c r="V26" s="407" t="s">
        <v>626</v>
      </c>
      <c r="W26" s="407" t="s">
        <v>627</v>
      </c>
      <c r="X26" s="407" t="s">
        <v>628</v>
      </c>
      <c r="Y26" s="407" t="s">
        <v>629</v>
      </c>
      <c r="Z26" s="407" t="s">
        <v>630</v>
      </c>
      <c r="AA26" s="407" t="s">
        <v>631</v>
      </c>
      <c r="AB26" s="407" t="s">
        <v>632</v>
      </c>
      <c r="AC26" s="406" t="s">
        <v>633</v>
      </c>
      <c r="AD26" s="406"/>
      <c r="AE26" s="407" t="s">
        <v>655</v>
      </c>
    </row>
    <row r="27" spans="1:31" s="403" customFormat="1" ht="11.25">
      <c r="A27" s="409">
        <v>10</v>
      </c>
      <c r="C27" s="410" t="s">
        <v>667</v>
      </c>
      <c r="O27" s="411"/>
      <c r="P27" s="411"/>
      <c r="Q27" s="411">
        <v>0</v>
      </c>
      <c r="R27" s="411">
        <v>0</v>
      </c>
      <c r="S27" s="411">
        <v>0</v>
      </c>
      <c r="T27" s="411">
        <v>0</v>
      </c>
      <c r="U27" s="411">
        <v>0</v>
      </c>
      <c r="V27" s="411">
        <v>0</v>
      </c>
      <c r="W27" s="411">
        <v>0</v>
      </c>
      <c r="X27" s="411">
        <v>0</v>
      </c>
      <c r="Y27" s="411">
        <v>0</v>
      </c>
      <c r="Z27" s="411">
        <v>0</v>
      </c>
      <c r="AA27" s="411">
        <v>0</v>
      </c>
      <c r="AB27" s="411">
        <v>0</v>
      </c>
      <c r="AC27" s="411">
        <f>SUM(Q27:AB27)</f>
        <v>0</v>
      </c>
      <c r="AD27" s="411"/>
      <c r="AE27" s="411">
        <f>SUM(Q27:AB27)</f>
        <v>0</v>
      </c>
    </row>
    <row r="28" spans="1:31" s="403" customFormat="1" ht="11.25">
      <c r="A28" s="409">
        <v>11</v>
      </c>
      <c r="C28" s="410" t="s">
        <v>5</v>
      </c>
      <c r="O28" s="411"/>
      <c r="P28" s="411"/>
      <c r="Q28" s="411">
        <v>1105</v>
      </c>
      <c r="R28" s="411">
        <v>804</v>
      </c>
      <c r="S28" s="411">
        <v>2866</v>
      </c>
      <c r="T28" s="411">
        <v>2823</v>
      </c>
      <c r="U28" s="411">
        <v>2527</v>
      </c>
      <c r="V28" s="411">
        <v>1660</v>
      </c>
      <c r="W28" s="411">
        <v>893.99999999999898</v>
      </c>
      <c r="X28" s="411">
        <v>2916</v>
      </c>
      <c r="Y28" s="411">
        <v>1367.99999999999</v>
      </c>
      <c r="Z28" s="411">
        <v>2031.0000000000002</v>
      </c>
      <c r="AA28" s="411">
        <v>250</v>
      </c>
      <c r="AB28" s="411">
        <v>250</v>
      </c>
      <c r="AC28" s="411"/>
      <c r="AD28" s="411"/>
      <c r="AE28" s="411">
        <f t="shared" ref="AE28:AE30" si="6">SUM(Q28:AB28)</f>
        <v>19493.999999999989</v>
      </c>
    </row>
    <row r="29" spans="1:31" s="403" customFormat="1" ht="11.25">
      <c r="A29" s="409">
        <v>12</v>
      </c>
      <c r="C29" s="410" t="s">
        <v>668</v>
      </c>
      <c r="O29" s="411"/>
      <c r="P29" s="411"/>
      <c r="Q29" s="411">
        <v>0</v>
      </c>
      <c r="R29" s="411">
        <v>0</v>
      </c>
      <c r="S29" s="411">
        <v>0</v>
      </c>
      <c r="T29" s="411">
        <v>0</v>
      </c>
      <c r="U29" s="411">
        <v>0</v>
      </c>
      <c r="V29" s="411">
        <v>0</v>
      </c>
      <c r="W29" s="411">
        <v>0</v>
      </c>
      <c r="X29" s="411">
        <v>0</v>
      </c>
      <c r="Y29" s="411">
        <v>0</v>
      </c>
      <c r="Z29" s="411">
        <v>0</v>
      </c>
      <c r="AA29" s="411">
        <v>0</v>
      </c>
      <c r="AB29" s="411">
        <v>0</v>
      </c>
      <c r="AC29" s="411"/>
      <c r="AD29" s="411"/>
      <c r="AE29" s="411">
        <f t="shared" si="6"/>
        <v>0</v>
      </c>
    </row>
    <row r="30" spans="1:31" s="403" customFormat="1" ht="11.25">
      <c r="A30" s="409">
        <v>13</v>
      </c>
      <c r="C30" s="410" t="s">
        <v>669</v>
      </c>
      <c r="O30" s="411"/>
      <c r="P30" s="411"/>
      <c r="Q30" s="411">
        <v>0</v>
      </c>
      <c r="R30" s="411">
        <v>0</v>
      </c>
      <c r="S30" s="411">
        <v>0</v>
      </c>
      <c r="T30" s="411">
        <v>0</v>
      </c>
      <c r="U30" s="411">
        <v>0</v>
      </c>
      <c r="V30" s="411">
        <v>0</v>
      </c>
      <c r="W30" s="411">
        <v>0</v>
      </c>
      <c r="X30" s="411">
        <v>0</v>
      </c>
      <c r="Y30" s="411">
        <v>0</v>
      </c>
      <c r="Z30" s="411">
        <v>0</v>
      </c>
      <c r="AA30" s="411">
        <v>0</v>
      </c>
      <c r="AB30" s="411">
        <v>0</v>
      </c>
      <c r="AC30" s="411">
        <f>SUM(Q30:AB30)</f>
        <v>0</v>
      </c>
      <c r="AD30" s="411"/>
      <c r="AE30" s="411">
        <f t="shared" si="6"/>
        <v>0</v>
      </c>
    </row>
    <row r="31" spans="1:31" s="403" customFormat="1" ht="11.25">
      <c r="A31" s="409">
        <v>14</v>
      </c>
      <c r="C31" s="410" t="s">
        <v>325</v>
      </c>
      <c r="O31" s="411"/>
      <c r="P31" s="411"/>
      <c r="Q31" s="412">
        <f t="shared" ref="Q31:AB31" si="7">Q27+Q30</f>
        <v>0</v>
      </c>
      <c r="R31" s="412">
        <f t="shared" si="7"/>
        <v>0</v>
      </c>
      <c r="S31" s="412">
        <f t="shared" si="7"/>
        <v>0</v>
      </c>
      <c r="T31" s="412">
        <f t="shared" si="7"/>
        <v>0</v>
      </c>
      <c r="U31" s="412">
        <f t="shared" si="7"/>
        <v>0</v>
      </c>
      <c r="V31" s="412">
        <f t="shared" si="7"/>
        <v>0</v>
      </c>
      <c r="W31" s="412">
        <f t="shared" si="7"/>
        <v>0</v>
      </c>
      <c r="X31" s="412">
        <f t="shared" si="7"/>
        <v>0</v>
      </c>
      <c r="Y31" s="412">
        <f t="shared" si="7"/>
        <v>0</v>
      </c>
      <c r="Z31" s="412">
        <f t="shared" si="7"/>
        <v>0</v>
      </c>
      <c r="AA31" s="412">
        <f t="shared" si="7"/>
        <v>0</v>
      </c>
      <c r="AB31" s="412">
        <f t="shared" si="7"/>
        <v>0</v>
      </c>
      <c r="AC31" s="411"/>
      <c r="AD31" s="411"/>
      <c r="AE31" s="412">
        <f>AE27+AE30</f>
        <v>0</v>
      </c>
    </row>
    <row r="32" spans="1:31" s="403" customFormat="1" ht="11.25">
      <c r="A32" s="409"/>
      <c r="C32" s="410"/>
      <c r="O32" s="411"/>
      <c r="P32" s="411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1"/>
      <c r="AD32" s="411"/>
      <c r="AE32" s="419"/>
    </row>
    <row r="33" spans="1:31" s="403" customFormat="1" ht="11.25">
      <c r="A33" s="409"/>
      <c r="C33" s="410"/>
      <c r="O33" s="411"/>
      <c r="P33" s="411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1"/>
      <c r="AD33" s="411"/>
      <c r="AE33" s="419"/>
    </row>
    <row r="34" spans="1:31" s="403" customFormat="1" ht="11.25">
      <c r="A34" s="409"/>
    </row>
    <row r="35" spans="1:31" s="403" customFormat="1" ht="11.25"/>
    <row r="36" spans="1:31" s="403" customFormat="1" ht="11.25">
      <c r="C36" s="41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</row>
    <row r="37" spans="1:31" s="403" customFormat="1" ht="11.25">
      <c r="C37" s="41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</row>
    <row r="38" spans="1:31" s="403" customFormat="1" ht="11.25">
      <c r="C38" s="410"/>
    </row>
    <row r="39" spans="1:31" s="403" customFormat="1" ht="11.25">
      <c r="C39" s="410"/>
    </row>
    <row r="40" spans="1:31" s="403" customFormat="1" ht="11.25">
      <c r="C40" s="410"/>
    </row>
    <row r="41" spans="1:31" s="403" customFormat="1" ht="11.25">
      <c r="C41" s="410"/>
    </row>
    <row r="42" spans="1:31" s="403" customFormat="1" ht="11.25">
      <c r="C42" s="410"/>
    </row>
    <row r="43" spans="1:31" s="403" customFormat="1" ht="11.25">
      <c r="C43" s="410"/>
    </row>
    <row r="44" spans="1:31" s="403" customFormat="1" ht="11.25">
      <c r="C44" s="410"/>
    </row>
    <row r="45" spans="1:31" s="403" customFormat="1" ht="11.25">
      <c r="C45" s="410"/>
    </row>
  </sheetData>
  <pageMargins left="0.7" right="0.7" top="0.75" bottom="0.75" header="0.3" footer="0.3"/>
  <pageSetup orientation="landscape" r:id="rId1"/>
  <headerFoot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7"/>
  <sheetViews>
    <sheetView tabSelected="1" workbookViewId="0">
      <selection activeCell="C4" sqref="C4"/>
    </sheetView>
  </sheetViews>
  <sheetFormatPr defaultRowHeight="9"/>
  <cols>
    <col min="1" max="1" width="2.88671875" style="400" customWidth="1"/>
    <col min="2" max="2" width="0.6640625" style="400" customWidth="1"/>
    <col min="3" max="3" width="18" style="415" bestFit="1" customWidth="1"/>
    <col min="4" max="4" width="3.5546875" style="400" hidden="1" customWidth="1"/>
    <col min="5" max="5" width="3.6640625" style="400" hidden="1" customWidth="1"/>
    <col min="6" max="6" width="3.88671875" style="400" hidden="1" customWidth="1"/>
    <col min="7" max="7" width="3.5546875" style="400" hidden="1" customWidth="1"/>
    <col min="8" max="8" width="4" style="400" hidden="1" customWidth="1"/>
    <col min="9" max="9" width="3.5546875" style="400" hidden="1" customWidth="1"/>
    <col min="10" max="10" width="3.44140625" style="400" hidden="1" customWidth="1"/>
    <col min="11" max="12" width="3.6640625" style="400" hidden="1" customWidth="1"/>
    <col min="13" max="13" width="3.5546875" style="400" hidden="1" customWidth="1"/>
    <col min="14" max="14" width="5.6640625" style="400" hidden="1" customWidth="1"/>
    <col min="15" max="15" width="5.6640625" style="400" customWidth="1"/>
    <col min="16" max="16" width="5.6640625" style="400" hidden="1" customWidth="1"/>
    <col min="17" max="28" width="5.6640625" style="400" customWidth="1"/>
    <col min="29" max="29" width="6" style="400" hidden="1" customWidth="1"/>
    <col min="30" max="30" width="0.6640625" style="400" customWidth="1"/>
    <col min="31" max="31" width="5.6640625" style="400" customWidth="1"/>
    <col min="32" max="32" width="2.33203125" style="400" bestFit="1" customWidth="1"/>
    <col min="33" max="16384" width="8.88671875" style="400"/>
  </cols>
  <sheetData>
    <row r="3" spans="1:32" ht="15.75">
      <c r="C3" s="401" t="s">
        <v>615</v>
      </c>
      <c r="AE3" s="402" t="s">
        <v>616</v>
      </c>
    </row>
    <row r="4" spans="1:32" s="403" customFormat="1" ht="15.75">
      <c r="C4" s="404" t="s">
        <v>670</v>
      </c>
      <c r="AE4" s="402" t="s">
        <v>671</v>
      </c>
    </row>
    <row r="5" spans="1:32" s="403" customFormat="1" ht="12.75">
      <c r="C5" s="404" t="s">
        <v>619</v>
      </c>
    </row>
    <row r="6" spans="1:32" s="403" customFormat="1" ht="11.25">
      <c r="C6" s="405"/>
    </row>
    <row r="7" spans="1:32" s="406" customFormat="1" ht="11.25"/>
    <row r="8" spans="1:32" s="406" customFormat="1" ht="11.25" customHeight="1">
      <c r="A8" s="407" t="s">
        <v>225</v>
      </c>
      <c r="O8" s="407" t="s">
        <v>620</v>
      </c>
      <c r="P8" s="407"/>
      <c r="Q8" s="407" t="s">
        <v>621</v>
      </c>
      <c r="R8" s="407" t="s">
        <v>622</v>
      </c>
      <c r="S8" s="407" t="s">
        <v>623</v>
      </c>
      <c r="T8" s="407" t="s">
        <v>624</v>
      </c>
      <c r="U8" s="407" t="s">
        <v>625</v>
      </c>
      <c r="V8" s="407" t="s">
        <v>626</v>
      </c>
      <c r="W8" s="407" t="s">
        <v>627</v>
      </c>
      <c r="X8" s="407" t="s">
        <v>628</v>
      </c>
      <c r="Y8" s="407" t="s">
        <v>629</v>
      </c>
      <c r="Z8" s="407" t="s">
        <v>630</v>
      </c>
      <c r="AA8" s="407" t="s">
        <v>631</v>
      </c>
      <c r="AB8" s="407" t="s">
        <v>632</v>
      </c>
      <c r="AC8" s="406" t="s">
        <v>633</v>
      </c>
      <c r="AE8" s="407" t="s">
        <v>634</v>
      </c>
    </row>
    <row r="9" spans="1:32" s="403" customFormat="1" ht="11.25">
      <c r="A9" s="409"/>
      <c r="C9" s="408"/>
      <c r="O9" s="421">
        <v>31</v>
      </c>
      <c r="P9" s="421"/>
      <c r="Q9" s="421">
        <v>31</v>
      </c>
      <c r="R9" s="421">
        <v>29</v>
      </c>
      <c r="S9" s="421">
        <v>31</v>
      </c>
      <c r="T9" s="421">
        <v>30</v>
      </c>
      <c r="U9" s="421">
        <v>31</v>
      </c>
      <c r="V9" s="421">
        <v>30</v>
      </c>
      <c r="W9" s="421">
        <v>31</v>
      </c>
      <c r="X9" s="421">
        <v>31</v>
      </c>
      <c r="Y9" s="421">
        <v>30</v>
      </c>
      <c r="Z9" s="421">
        <v>31</v>
      </c>
      <c r="AA9" s="421">
        <v>30</v>
      </c>
      <c r="AB9" s="421">
        <v>31</v>
      </c>
      <c r="AC9" s="411"/>
      <c r="AD9" s="411"/>
      <c r="AE9" s="411"/>
    </row>
    <row r="10" spans="1:32" s="403" customFormat="1" ht="11.25">
      <c r="A10" s="409">
        <v>1</v>
      </c>
      <c r="C10" s="410" t="s">
        <v>672</v>
      </c>
      <c r="O10" s="411">
        <v>27976.777887295899</v>
      </c>
      <c r="P10" s="411"/>
      <c r="Q10" s="411">
        <v>28191.034394700499</v>
      </c>
      <c r="R10" s="411">
        <v>28388.317767648899</v>
      </c>
      <c r="S10" s="411">
        <v>28651.808868613101</v>
      </c>
      <c r="T10" s="411">
        <v>28899.983322525801</v>
      </c>
      <c r="U10" s="411">
        <v>29219.816197078399</v>
      </c>
      <c r="V10" s="411">
        <v>29607.756985741002</v>
      </c>
      <c r="W10" s="411">
        <v>30064.0220780491</v>
      </c>
      <c r="X10" s="411">
        <v>30528.541571046499</v>
      </c>
      <c r="Y10" s="411">
        <v>30896.679428817199</v>
      </c>
      <c r="Z10" s="411">
        <v>31194.6450346743</v>
      </c>
      <c r="AA10" s="411">
        <v>31420.6360708674</v>
      </c>
      <c r="AB10" s="411">
        <v>31669.979261775599</v>
      </c>
      <c r="AC10" s="411">
        <f t="shared" ref="AC10:AC11" si="0">AVERAGE(O10:AB10)</f>
        <v>29746.92298991029</v>
      </c>
      <c r="AD10" s="411"/>
      <c r="AE10" s="411">
        <f t="shared" ref="AE10:AE11" si="1">AVERAGE(O10:AB10)</f>
        <v>29746.92298991029</v>
      </c>
      <c r="AF10" s="422"/>
    </row>
    <row r="11" spans="1:32" s="403" customFormat="1" ht="11.25">
      <c r="A11" s="409">
        <v>2</v>
      </c>
      <c r="C11" s="410" t="s">
        <v>673</v>
      </c>
      <c r="O11" s="411">
        <v>23976.353647508298</v>
      </c>
      <c r="P11" s="411"/>
      <c r="Q11" s="411">
        <v>23976.353647508298</v>
      </c>
      <c r="R11" s="411">
        <v>23976.353647508298</v>
      </c>
      <c r="S11" s="411">
        <v>23976.353647508298</v>
      </c>
      <c r="T11" s="411">
        <v>23976.353647508298</v>
      </c>
      <c r="U11" s="411">
        <v>23976.353647508298</v>
      </c>
      <c r="V11" s="411">
        <v>23976.353647508298</v>
      </c>
      <c r="W11" s="411">
        <v>23976.353647508298</v>
      </c>
      <c r="X11" s="411">
        <v>23976.353647508298</v>
      </c>
      <c r="Y11" s="411">
        <v>23976.353647508298</v>
      </c>
      <c r="Z11" s="411">
        <v>23976.353647508298</v>
      </c>
      <c r="AA11" s="411">
        <v>23976.353647508298</v>
      </c>
      <c r="AB11" s="411">
        <v>23976.353647508298</v>
      </c>
      <c r="AC11" s="411">
        <f t="shared" si="0"/>
        <v>23976.353647508306</v>
      </c>
      <c r="AD11" s="411"/>
      <c r="AE11" s="411">
        <f t="shared" si="1"/>
        <v>23976.353647508306</v>
      </c>
      <c r="AF11" s="422"/>
    </row>
    <row r="12" spans="1:32" s="403" customFormat="1" ht="11.25">
      <c r="A12" s="409">
        <v>3</v>
      </c>
      <c r="C12" s="410" t="s">
        <v>674</v>
      </c>
      <c r="O12" s="412">
        <f>O10+O11</f>
        <v>51953.131534804197</v>
      </c>
      <c r="P12" s="412"/>
      <c r="Q12" s="412">
        <f t="shared" ref="Q12:AE12" si="2">Q10+Q11</f>
        <v>52167.388042208797</v>
      </c>
      <c r="R12" s="412">
        <f t="shared" si="2"/>
        <v>52364.671415157194</v>
      </c>
      <c r="S12" s="412">
        <f t="shared" si="2"/>
        <v>52628.162516121403</v>
      </c>
      <c r="T12" s="412">
        <f t="shared" si="2"/>
        <v>52876.336970034099</v>
      </c>
      <c r="U12" s="412">
        <f t="shared" si="2"/>
        <v>53196.169844586693</v>
      </c>
      <c r="V12" s="412">
        <f t="shared" si="2"/>
        <v>53584.1106332493</v>
      </c>
      <c r="W12" s="412">
        <f t="shared" si="2"/>
        <v>54040.375725557402</v>
      </c>
      <c r="X12" s="412">
        <f t="shared" si="2"/>
        <v>54504.895218554797</v>
      </c>
      <c r="Y12" s="412">
        <f t="shared" si="2"/>
        <v>54873.033076325497</v>
      </c>
      <c r="Z12" s="412">
        <f t="shared" si="2"/>
        <v>55170.998682182602</v>
      </c>
      <c r="AA12" s="412">
        <f t="shared" si="2"/>
        <v>55396.989718375698</v>
      </c>
      <c r="AB12" s="412">
        <f t="shared" si="2"/>
        <v>55646.332909283898</v>
      </c>
      <c r="AC12" s="412">
        <f t="shared" si="2"/>
        <v>53723.276637418596</v>
      </c>
      <c r="AD12" s="411"/>
      <c r="AE12" s="412">
        <f t="shared" si="2"/>
        <v>53723.276637418596</v>
      </c>
    </row>
    <row r="13" spans="1:32" s="403" customFormat="1" ht="11.25">
      <c r="A13" s="409"/>
      <c r="C13" s="410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1"/>
      <c r="AE13" s="419"/>
    </row>
    <row r="14" spans="1:32">
      <c r="A14" s="414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</row>
    <row r="15" spans="1:32" ht="22.5">
      <c r="A15" s="414"/>
      <c r="O15" s="416"/>
      <c r="P15" s="416"/>
      <c r="Q15" s="407" t="s">
        <v>621</v>
      </c>
      <c r="R15" s="407" t="s">
        <v>622</v>
      </c>
      <c r="S15" s="407" t="s">
        <v>623</v>
      </c>
      <c r="T15" s="407" t="s">
        <v>624</v>
      </c>
      <c r="U15" s="407" t="s">
        <v>625</v>
      </c>
      <c r="V15" s="407" t="s">
        <v>626</v>
      </c>
      <c r="W15" s="407" t="s">
        <v>627</v>
      </c>
      <c r="X15" s="407" t="s">
        <v>628</v>
      </c>
      <c r="Y15" s="407" t="s">
        <v>629</v>
      </c>
      <c r="Z15" s="407" t="s">
        <v>630</v>
      </c>
      <c r="AA15" s="407" t="s">
        <v>631</v>
      </c>
      <c r="AB15" s="407" t="s">
        <v>632</v>
      </c>
      <c r="AC15" s="406" t="s">
        <v>633</v>
      </c>
      <c r="AD15" s="406"/>
      <c r="AE15" s="407" t="s">
        <v>675</v>
      </c>
    </row>
    <row r="16" spans="1:32" ht="11.25">
      <c r="A16" s="409">
        <v>4</v>
      </c>
      <c r="B16" s="403"/>
      <c r="C16" s="410" t="s">
        <v>676</v>
      </c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11"/>
      <c r="P16" s="411"/>
      <c r="Q16" s="411">
        <v>117.37931821203652</v>
      </c>
      <c r="R16" s="411">
        <v>109.8064589725503</v>
      </c>
      <c r="S16" s="411">
        <v>117.37931821203652</v>
      </c>
      <c r="T16" s="411">
        <v>113.59288859229341</v>
      </c>
      <c r="U16" s="411">
        <v>117.37931821203652</v>
      </c>
      <c r="V16" s="411">
        <v>113.59288859229341</v>
      </c>
      <c r="W16" s="411">
        <v>117.37931821203652</v>
      </c>
      <c r="X16" s="411">
        <v>117.37931821203652</v>
      </c>
      <c r="Y16" s="411">
        <v>113.59288859229341</v>
      </c>
      <c r="Z16" s="411">
        <v>117.37931821203652</v>
      </c>
      <c r="AA16" s="411">
        <v>113.59288859229341</v>
      </c>
      <c r="AB16" s="411">
        <v>117.37931821203652</v>
      </c>
      <c r="AC16" s="411"/>
      <c r="AD16" s="411"/>
      <c r="AE16" s="411">
        <f>SUM(O16:AB16)</f>
        <v>1385.8332408259794</v>
      </c>
    </row>
    <row r="17" spans="1:28">
      <c r="A17" s="414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</row>
    <row r="18" spans="1:28">
      <c r="A18" s="414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</row>
    <row r="19" spans="1:28">
      <c r="A19" s="414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</row>
    <row r="20" spans="1:28">
      <c r="A20" s="414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</row>
    <row r="21" spans="1:28">
      <c r="A21" s="414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</row>
    <row r="22" spans="1:28">
      <c r="A22" s="414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</row>
    <row r="23" spans="1:28">
      <c r="A23" s="414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</row>
    <row r="24" spans="1:28">
      <c r="A24" s="414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</row>
    <row r="25" spans="1:28">
      <c r="A25" s="414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</row>
    <row r="26" spans="1:28">
      <c r="A26" s="414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</row>
    <row r="27" spans="1:28">
      <c r="A27" s="414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</row>
    <row r="28" spans="1:28">
      <c r="A28" s="414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</row>
    <row r="29" spans="1:28">
      <c r="A29" s="414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</row>
    <row r="30" spans="1:28">
      <c r="A30" s="414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</row>
    <row r="31" spans="1:28">
      <c r="A31" s="414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</row>
    <row r="32" spans="1:28">
      <c r="A32" s="414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</row>
    <row r="33" spans="1:31">
      <c r="A33" s="414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</row>
    <row r="34" spans="1:31">
      <c r="A34" s="414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</row>
    <row r="35" spans="1:31">
      <c r="C35" s="418"/>
    </row>
    <row r="37" spans="1:31">
      <c r="O37" s="423"/>
      <c r="AE37" s="423"/>
    </row>
  </sheetData>
  <pageMargins left="0.7" right="0.7" top="0.75" bottom="0.75" header="0.3" footer="0.3"/>
  <pageSetup orientation="landscape" r:id="rId1"/>
  <headerFoot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ItemUpdatedEventHandlerForConceptSearch</Name>
    <Type>10002</Type>
    <SequenceNumber>10001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>ItemCheckedInEventHandlerForConceptSearch</Name>
    <Type>10004</Type>
    <SequenceNumber>10002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>ItemUncheckedOutEventHandlerForConceptSearch</Name>
    <Type>10006</Type>
    <SequenceNumber>10003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>ItemAddedEventHandlerForConceptSearch</Name>
    <Type>10001</Type>
    <SequenceNumber>10004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>ItemFileMovedEventHandlerForConceptSearch</Name>
    <Type>10009</Type>
    <SequenceNumber>10005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>ItemDeletedEventHandlerForConceptSearch</Name>
    <Type>10003</Type>
    <SequenceNumber>10006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/>
    <Type>10002</Type>
    <SequenceNumber>10000</SequenceNumber>
    <Assembly>MISO.IR.SubscriptionAlerts, Version=1.0.0.0, Culture=neutral, PublicKeyToken=d833d45c4ac1e7b1</Assembly>
    <Class>MISO.IR.SubscriptionAlerts.ItemUpdatedSubscriptionHandler</Class>
    <Data/>
    <Filter/>
  </Receiver>
  <Receiver>
    <Name/>
    <Type>10002</Type>
    <SequenceNumber>10000</SequenceNumber>
    <Assembly>MISO.IR.ECM.SP, Version=1.0.0.0, Culture=neutral, PublicKeyToken=668dda8e920c6ea9</Assembly>
    <Class>MISO.IR.ECM.SP.ManagedFileEventHandler</Class>
    <Data/>
    <Filter/>
  </Receiver>
  <Receiver>
    <Name/>
    <Type>10001</Type>
    <SequenceNumber>10000</SequenceNumber>
    <Assembly>MISO.IR.ECM.SP, Version=1.0.0.0, Culture=neutral, PublicKeyToken=668dda8e920c6ea9</Assembly>
    <Class>MISO.IR.ECM.SP.ManagedFileEventHandler</Class>
    <Data/>
    <Filter/>
  </Receiver>
  <Receiver>
    <Name/>
    <Type>3</Type>
    <SequenceNumber>10000</SequenceNumber>
    <Assembly>MISO.IR.ECM.SP, Version=1.0.0.0, Culture=neutral, PublicKeyToken=668dda8e920c6ea9</Assembly>
    <Class>MISO.IR.ECM.SP.ManagedFileEventHandler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EcmsOwner xmlns="2d309f40-9147-42c9-945b-bf0de5e50880" xsi:nil="true"/>
    <ReferenceLocations xmlns="2d309f40-9147-42c9-945b-bf0de5e50880" xsi:nil="true"/>
    <CSClassNames_4 xmlns="dcd6a659-3023-4248-96c5-d463e9234dde" xsi:nil="true"/>
    <EcmsDocSubType xmlns="2d309f40-9147-42c9-945b-bf0de5e50880" xsi:nil="true"/>
    <CSClassID_12 xmlns="dcd6a659-3023-4248-96c5-d463e9234dde" xsi:nil="true"/>
    <EcmsDocType xmlns="2d309f40-9147-42c9-945b-bf0de5e50880" xsi:nil="true"/>
    <DownloadURL xmlns="a646eb38-62f8-42b4-b7d8-4e325c7d82c9">/_layouts/MISO/ECM/Download.aspx?ID=114546</DownloadURL>
    <CSClassNames_5 xmlns="dcd6a659-3023-4248-96c5-d463e9234dde" xsi:nil="true"/>
    <PermalinkID xmlns="a646eb38-62f8-42b4-b7d8-4e325c7d82c9">114546</PermalinkID>
    <CSClassID_1 xmlns="dcd6a659-3023-4248-96c5-d463e9234dde" xsi:nil="true"/>
    <Exclude xmlns="dcd6a659-3023-4248-96c5-d463e9234dde">Yes</Exclude>
    <PermalinkURL xmlns="a646eb38-62f8-42b4-b7d8-4e325c7d82c9">/_layouts/MISO/ECM/Redirect.aspx?ID=114546</PermalinkURL>
    <CSClassNames_6 xmlns="dcd6a659-3023-4248-96c5-d463e9234dde" xsi:nil="true"/>
    <CSClassNames_1 xmlns="dcd6a659-3023-4248-96c5-d463e9234dde" xsi:nil="true"/>
    <CSClassID_3 xmlns="dcd6a659-3023-4248-96c5-d463e9234dde" xsi:nil="true"/>
    <CSClassID_2 xmlns="dcd6a659-3023-4248-96c5-d463e9234dde" xsi:nil="true"/>
    <EcmsAuthor xmlns="2d309f40-9147-42c9-945b-bf0de5e50880" xsi:nil="true"/>
    <CSClassID_5 xmlns="dcd6a659-3023-4248-96c5-d463e9234dde" xsi:nil="true"/>
    <CSClassID_10 xmlns="dcd6a659-3023-4248-96c5-d463e9234dde" xsi:nil="true"/>
    <CSClassID_4 xmlns="dcd6a659-3023-4248-96c5-d463e9234dde" xsi:nil="true"/>
    <CSClassNames_7 xmlns="dcd6a659-3023-4248-96c5-d463e9234dde" xsi:nil="true"/>
    <CSClassID_7 xmlns="dcd6a659-3023-4248-96c5-d463e9234dde" xsi:nil="true"/>
    <CSClassNames_2 xmlns="dcd6a659-3023-4248-96c5-d463e9234dde" xsi:nil="true"/>
    <CSClassNames_8 xmlns="dcd6a659-3023-4248-96c5-d463e9234dde" xsi:nil="true"/>
    <CSClassID_6 xmlns="dcd6a659-3023-4248-96c5-d463e9234dde" xsi:nil="true"/>
    <MISO_x0020_Description xmlns="dcd6a659-3023-4248-96c5-d463e9234dde" xsi:nil="true"/>
    <EcmsCreateDate xmlns="2d309f40-9147-42c9-945b-bf0de5e50880" xsi:nil="true"/>
    <EcmsReleaseDate xmlns="2d309f40-9147-42c9-945b-bf0de5e50880" xsi:nil="true"/>
    <CSClassNames_12 xmlns="dcd6a659-3023-4248-96c5-d463e9234dde" xsi:nil="true"/>
    <CSClassID_9 xmlns="dcd6a659-3023-4248-96c5-d463e9234dde" xsi:nil="true"/>
    <CSClassID_11 xmlns="dcd6a659-3023-4248-96c5-d463e9234dde" xsi:nil="true"/>
    <MISO_x0020_Description_x0020_Enhanced xmlns="dcd6a659-3023-4248-96c5-d463e9234dde" xsi:nil="true"/>
    <CSClassID_8 xmlns="dcd6a659-3023-4248-96c5-d463e9234dde" xsi:nil="true"/>
    <CSClassificationMetaXML xmlns="http://schemas.microsoft.com/sharepoint/v3">c876b384-8982-4215-af38-84a1501fd97a;2011-08-15 12:40:12;PENDINGCLASSIFICATION;7:|False||PENDINGCLASSIFICATION|2011-08-15 12:40:12;5:|False||PENDINGCLASSIFICATION|2011-08-15 12:40:12;6:|False||PENDINGCLASSIFICATION|2011-08-15 12:40:12;10:|False||PENDINGCLASSIFICATION|2011-08-15 12:40:12;12:|False||PENDINGCLASSIFICATION|2011-08-15 12:40:12;9:|False||PENDINGCLASSIFICATION|2011-08-15 12:40:12;1:|False||PENDINGCLASSIFICATION|2011-08-15 12:40:12;3:|False||PENDINGCLASSIFICATION|2011-08-15 12:40:12;4:|False||PENDINGCLASSIFICATION|2011-08-15 12:40:12;2:|False||PENDINGCLASSIFICATION|2011-08-15 12:40:12;11:|False||PENDINGCLASSIFICATION|2011-08-15 12:40:12;8:|False||PENDINGCLASSIFICATION|2011-08-15 12:40:12;</CSClassificationMetaXML>
    <EcmsContentID xmlns="2d309f40-9147-42c9-945b-bf0de5e50880" xsi:nil="true"/>
    <CSClassNames_10 xmlns="dcd6a659-3023-4248-96c5-d463e9234dde" xsi:nil="true"/>
    <CSClassNames_9 xmlns="dcd6a659-3023-4248-96c5-d463e9234dde" xsi:nil="true"/>
    <CSClassNames_3 xmlns="dcd6a659-3023-4248-96c5-d463e9234dde" xsi:nil="true"/>
    <CSClassNames_11 xmlns="dcd6a659-3023-4248-96c5-d463e9234dd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isoDocument" ma:contentTypeID="0x0101005BA905F16C0C2D48BF07586946E81D1C000DCBADBF3D8A9B4B9DE94A526D29C4DF" ma:contentTypeVersion="128" ma:contentTypeDescription="" ma:contentTypeScope="" ma:versionID="8080bcf1e7dac55802ec71d8e2f723e1">
  <xsd:schema xmlns:xsd="http://www.w3.org/2001/XMLSchema" xmlns:p="http://schemas.microsoft.com/office/2006/metadata/properties" xmlns:ns1="http://schemas.microsoft.com/sharepoint/v3" xmlns:ns2="dcd6a659-3023-4248-96c5-d463e9234dde" xmlns:ns3="a646eb38-62f8-42b4-b7d8-4e325c7d82c9" xmlns:ns4="2d309f40-9147-42c9-945b-bf0de5e50880" targetNamespace="http://schemas.microsoft.com/office/2006/metadata/properties" ma:root="true" ma:fieldsID="17545120a7d1d1cce7c13834df5bab7b" ns1:_="" ns2:_="" ns3:_="" ns4:_="">
    <xsd:import namespace="http://schemas.microsoft.com/sharepoint/v3"/>
    <xsd:import namespace="dcd6a659-3023-4248-96c5-d463e9234dde"/>
    <xsd:import namespace="a646eb38-62f8-42b4-b7d8-4e325c7d82c9"/>
    <xsd:import namespace="2d309f40-9147-42c9-945b-bf0de5e50880"/>
    <xsd:element name="properties">
      <xsd:complexType>
        <xsd:sequence>
          <xsd:element name="documentManagement">
            <xsd:complexType>
              <xsd:all>
                <xsd:element ref="ns2:MISO_x0020_Description_x0020_Enhanced" minOccurs="0"/>
                <xsd:element ref="ns2:Exclude" minOccurs="0"/>
                <xsd:element ref="ns3:PermalinkID" minOccurs="0"/>
                <xsd:element ref="ns3:PermalinkURL" minOccurs="0"/>
                <xsd:element ref="ns4:EcmsContentID" minOccurs="0"/>
                <xsd:element ref="ns4:EcmsDocType" minOccurs="0"/>
                <xsd:element ref="ns4:EcmsDocSubType" minOccurs="0"/>
                <xsd:element ref="ns4:EcmsAuthor" minOccurs="0"/>
                <xsd:element ref="ns4:EcmsCreateDate" minOccurs="0"/>
                <xsd:element ref="ns4:EcmsOwner" minOccurs="0"/>
                <xsd:element ref="ns4:EcmsReleaseDate" minOccurs="0"/>
                <xsd:element ref="ns3:DownloadURL" minOccurs="0"/>
                <xsd:element ref="ns4:ReferenceLocations" minOccurs="0"/>
                <xsd:element ref="ns2:CSClassNames_7" minOccurs="0"/>
                <xsd:element ref="ns2:CSClassID_7" minOccurs="0"/>
                <xsd:element ref="ns2:CSClassNames_5" minOccurs="0"/>
                <xsd:element ref="ns2:CSClassID_5" minOccurs="0"/>
                <xsd:element ref="ns2:CSClassNames_6" minOccurs="0"/>
                <xsd:element ref="ns2:CSClassID_6" minOccurs="0"/>
                <xsd:element ref="ns2:CSClassNames_10" minOccurs="0"/>
                <xsd:element ref="ns2:CSClassID_10" minOccurs="0"/>
                <xsd:element ref="ns2:CSClassNames_12" minOccurs="0"/>
                <xsd:element ref="ns2:CSClassID_12" minOccurs="0"/>
                <xsd:element ref="ns2:CSClassNames_9" minOccurs="0"/>
                <xsd:element ref="ns2:CSClassID_9" minOccurs="0"/>
                <xsd:element ref="ns2:CSClassNames_1" minOccurs="0"/>
                <xsd:element ref="ns2:CSClassID_1" minOccurs="0"/>
                <xsd:element ref="ns2:CSClassNames_3" minOccurs="0"/>
                <xsd:element ref="ns2:CSClassID_3" minOccurs="0"/>
                <xsd:element ref="ns2:CSClassNames_4" minOccurs="0"/>
                <xsd:element ref="ns2:CSClassID_4" minOccurs="0"/>
                <xsd:element ref="ns2:CSClassNames_2" minOccurs="0"/>
                <xsd:element ref="ns2:CSClassID_2" minOccurs="0"/>
                <xsd:element ref="ns2:CSClassNames_11" minOccurs="0"/>
                <xsd:element ref="ns2:CSClassID_11" minOccurs="0"/>
                <xsd:element ref="ns2:CSClassNames_8" minOccurs="0"/>
                <xsd:element ref="ns2:CSClassID_8" minOccurs="0"/>
                <xsd:element ref="ns1:CSClassificationMetaXML" minOccurs="0"/>
                <xsd:element ref="ns2:MISO_x0020_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SClassificationMetaXML" ma:index="43" nillable="true" ma:displayName="Classification Date" ma:hidden="true" ma:internalName="CSClassificationMetaXML" ma:readOnly="fals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cd6a659-3023-4248-96c5-d463e9234dde" elementFormDefault="qualified">
    <xsd:import namespace="http://schemas.microsoft.com/office/2006/documentManagement/types"/>
    <xsd:element name="MISO_x0020_Description_x0020_Enhanced" ma:index="2" nillable="true" ma:displayName="MISO Description Enhanced" ma:internalName="MISO_x0020_Description_x0020_Enhanced">
      <xsd:simpleType>
        <xsd:restriction base="dms:Unknown"/>
      </xsd:simpleType>
    </xsd:element>
    <xsd:element name="Exclude" ma:index="3" nillable="true" ma:displayName="Exclude" ma:default="No" ma:format="RadioButtons" ma:internalName="Exclude">
      <xsd:simpleType>
        <xsd:restriction base="dms:Choice">
          <xsd:enumeration value="Yes"/>
          <xsd:enumeration value="No"/>
        </xsd:restriction>
      </xsd:simpleType>
    </xsd:element>
    <xsd:element name="CSClassNames_7" ma:index="19" nillable="true" ma:displayName="RTOs" ma:internalName="CSClassNames_7" ma:readOnly="false">
      <xsd:simpleType>
        <xsd:restriction base="dms:Unknown"/>
      </xsd:simpleType>
    </xsd:element>
    <xsd:element name="CSClassID_7" ma:index="20" nillable="true" ma:displayName="CSClassID_7" ma:internalName="CSClassID_7" ma:readOnly="false">
      <xsd:simpleType>
        <xsd:restriction base="dms:Unknown"/>
      </xsd:simpleType>
    </xsd:element>
    <xsd:element name="CSClassNames_5" ma:index="21" nillable="true" ma:displayName="Operations" ma:internalName="CSClassNames_5" ma:readOnly="false">
      <xsd:simpleType>
        <xsd:restriction base="dms:Unknown"/>
      </xsd:simpleType>
    </xsd:element>
    <xsd:element name="CSClassID_5" ma:index="22" nillable="true" ma:displayName="CSClassID_5" ma:internalName="CSClassID_5" ma:readOnly="false">
      <xsd:simpleType>
        <xsd:restriction base="dms:Unknown"/>
      </xsd:simpleType>
    </xsd:element>
    <xsd:element name="CSClassNames_6" ma:index="23" nillable="true" ma:displayName="Organization" ma:internalName="CSClassNames_6" ma:readOnly="false">
      <xsd:simpleType>
        <xsd:restriction base="dms:Unknown"/>
      </xsd:simpleType>
    </xsd:element>
    <xsd:element name="CSClassID_6" ma:index="24" nillable="true" ma:displayName="CSClassID_6" ma:internalName="CSClassID_6" ma:readOnly="false">
      <xsd:simpleType>
        <xsd:restriction base="dms:Unknown"/>
      </xsd:simpleType>
    </xsd:element>
    <xsd:element name="CSClassNames_10" ma:index="25" nillable="true" ma:displayName="Content Type" ma:internalName="CSClassNames_10" ma:readOnly="false">
      <xsd:simpleType>
        <xsd:restriction base="dms:Unknown"/>
      </xsd:simpleType>
    </xsd:element>
    <xsd:element name="CSClassID_10" ma:index="26" nillable="true" ma:displayName="CSClassID_10" ma:internalName="CSClassID_10" ma:readOnly="false">
      <xsd:simpleType>
        <xsd:restriction base="dms:Unknown"/>
      </xsd:simpleType>
    </xsd:element>
    <xsd:element name="CSClassNames_12" ma:index="27" nillable="true" ma:displayName="Committee" ma:internalName="CSClassNames_12" ma:readOnly="false">
      <xsd:simpleType>
        <xsd:restriction base="dms:Unknown"/>
      </xsd:simpleType>
    </xsd:element>
    <xsd:element name="CSClassID_12" ma:index="28" nillable="true" ma:displayName="CSClassID_12" ma:internalName="CSClassID_12" ma:readOnly="false">
      <xsd:simpleType>
        <xsd:restriction base="dms:Unknown"/>
      </xsd:simpleType>
    </xsd:element>
    <xsd:element name="CSClassNames_9" ma:index="29" nillable="true" ma:displayName="Energy and Financial Trading" ma:internalName="CSClassNames_9" ma:readOnly="false">
      <xsd:simpleType>
        <xsd:restriction base="dms:Unknown"/>
      </xsd:simpleType>
    </xsd:element>
    <xsd:element name="CSClassID_9" ma:index="30" nillable="true" ma:displayName="CSClassID_9" ma:internalName="CSClassID_9" ma:readOnly="false">
      <xsd:simpleType>
        <xsd:restriction base="dms:Unknown"/>
      </xsd:simpleType>
    </xsd:element>
    <xsd:element name="CSClassNames_1" ma:index="31" nillable="true" ma:displayName="IPSV v2" ma:internalName="CSClassNames_1" ma:readOnly="false">
      <xsd:simpleType>
        <xsd:restriction base="dms:Unknown"/>
      </xsd:simpleType>
    </xsd:element>
    <xsd:element name="CSClassID_1" ma:index="32" nillable="true" ma:displayName="CSClassID_1" ma:hidden="true" ma:internalName="CSClassID_1" ma:readOnly="false">
      <xsd:simpleType>
        <xsd:restriction base="dms:Unknown"/>
      </xsd:simpleType>
    </xsd:element>
    <xsd:element name="CSClassNames_3" ma:index="33" nillable="true" ma:displayName="MidwestISO" ma:internalName="CSClassNames_3" ma:readOnly="false">
      <xsd:simpleType>
        <xsd:restriction base="dms:Unknown"/>
      </xsd:simpleType>
    </xsd:element>
    <xsd:element name="CSClassID_3" ma:index="34" nillable="true" ma:displayName="CSClassID_3" ma:internalName="CSClassID_3" ma:readOnly="false">
      <xsd:simpleType>
        <xsd:restriction base="dms:Unknown"/>
      </xsd:simpleType>
    </xsd:element>
    <xsd:element name="CSClassNames_4" ma:index="35" nillable="true" ma:displayName="Geographic Region" ma:internalName="CSClassNames_4" ma:readOnly="false">
      <xsd:simpleType>
        <xsd:restriction base="dms:Unknown"/>
      </xsd:simpleType>
    </xsd:element>
    <xsd:element name="CSClassID_4" ma:index="36" nillable="true" ma:displayName="CSClassID_4" ma:internalName="CSClassID_4" ma:readOnly="false">
      <xsd:simpleType>
        <xsd:restriction base="dms:Unknown"/>
      </xsd:simpleType>
    </xsd:element>
    <xsd:element name="CSClassNames_2" ma:index="37" nillable="true" ma:displayName="MISO-Web" ma:internalName="CSClassNames_2" ma:readOnly="false">
      <xsd:simpleType>
        <xsd:restriction base="dms:Unknown"/>
      </xsd:simpleType>
    </xsd:element>
    <xsd:element name="CSClassID_2" ma:index="38" nillable="true" ma:displayName="CSClassID_2" ma:internalName="CSClassID_2" ma:readOnly="false">
      <xsd:simpleType>
        <xsd:restriction base="dms:Unknown"/>
      </xsd:simpleType>
    </xsd:element>
    <xsd:element name="CSClassNames_11" ma:index="39" nillable="true" ma:displayName="File Type" ma:internalName="CSClassNames_11" ma:readOnly="false">
      <xsd:simpleType>
        <xsd:restriction base="dms:Unknown"/>
      </xsd:simpleType>
    </xsd:element>
    <xsd:element name="CSClassID_11" ma:index="40" nillable="true" ma:displayName="CSClassID_11" ma:internalName="CSClassID_11" ma:readOnly="false">
      <xsd:simpleType>
        <xsd:restriction base="dms:Unknown"/>
      </xsd:simpleType>
    </xsd:element>
    <xsd:element name="CSClassNames_8" ma:index="41" nillable="true" ma:displayName="Data Type" ma:internalName="CSClassNames_8" ma:readOnly="false">
      <xsd:simpleType>
        <xsd:restriction base="dms:Unknown"/>
      </xsd:simpleType>
    </xsd:element>
    <xsd:element name="CSClassID_8" ma:index="42" nillable="true" ma:displayName="CSClassID_8" ma:internalName="CSClassID_8" ma:readOnly="false">
      <xsd:simpleType>
        <xsd:restriction base="dms:Unknown"/>
      </xsd:simpleType>
    </xsd:element>
    <xsd:element name="MISO_x0020_Description" ma:index="44" nillable="true" ma:displayName="MISO Description" ma:hidden="true" ma:internalName="MISO_x0020_Description" ma:readOnly="false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a646eb38-62f8-42b4-b7d8-4e325c7d82c9" elementFormDefault="qualified">
    <xsd:import namespace="http://schemas.microsoft.com/office/2006/documentManagement/types"/>
    <xsd:element name="PermalinkID" ma:index="4" nillable="true" ma:displayName="PermalinkID" ma:description="PermalinkID" ma:internalName="PermalinkID">
      <xsd:simpleType>
        <xsd:restriction base="dms:Text">
          <xsd:maxLength value="255"/>
        </xsd:restriction>
      </xsd:simpleType>
    </xsd:element>
    <xsd:element name="PermalinkURL" ma:index="5" nillable="true" ma:displayName="PermalinkURL" ma:description="PermalinkURL" ma:internalName="PermalinkURL">
      <xsd:simpleType>
        <xsd:restriction base="dms:Note"/>
      </xsd:simpleType>
    </xsd:element>
    <xsd:element name="DownloadURL" ma:index="15" nillable="true" ma:displayName="DownloadURL" ma:description="DownloadURL" ma:hidden="true" ma:internalName="DownloadURL" ma:readOnly="false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2d309f40-9147-42c9-945b-bf0de5e50880" elementFormDefault="qualified">
    <xsd:import namespace="http://schemas.microsoft.com/office/2006/documentManagement/types"/>
    <xsd:element name="EcmsContentID" ma:index="6" nillable="true" ma:displayName="EcmsContentID" ma:description="EcmsContentID" ma:internalName="EcmsContentID">
      <xsd:simpleType>
        <xsd:restriction base="dms:Text">
          <xsd:maxLength value="255"/>
        </xsd:restriction>
      </xsd:simpleType>
    </xsd:element>
    <xsd:element name="EcmsDocType" ma:index="7" nillable="true" ma:displayName="EcmsDocType" ma:description="EcmsDocType" ma:internalName="EcmsDocType">
      <xsd:simpleType>
        <xsd:restriction base="dms:Text">
          <xsd:maxLength value="255"/>
        </xsd:restriction>
      </xsd:simpleType>
    </xsd:element>
    <xsd:element name="EcmsDocSubType" ma:index="8" nillable="true" ma:displayName="EcmsDocSubType" ma:description="EcmsDocSubType" ma:internalName="EcmsDocSubType">
      <xsd:simpleType>
        <xsd:restriction base="dms:Text">
          <xsd:maxLength value="255"/>
        </xsd:restriction>
      </xsd:simpleType>
    </xsd:element>
    <xsd:element name="EcmsAuthor" ma:index="9" nillable="true" ma:displayName="EcmsAuthor" ma:description="EcmsAuthor" ma:internalName="EcmsAuthor">
      <xsd:simpleType>
        <xsd:restriction base="dms:Text">
          <xsd:maxLength value="255"/>
        </xsd:restriction>
      </xsd:simpleType>
    </xsd:element>
    <xsd:element name="EcmsCreateDate" ma:index="10" nillable="true" ma:displayName="EcmsCreateDate" ma:description="EcmsCreateDate" ma:format="DateTime" ma:internalName="EcmsCreateDate">
      <xsd:simpleType>
        <xsd:restriction base="dms:DateTime"/>
      </xsd:simpleType>
    </xsd:element>
    <xsd:element name="EcmsOwner" ma:index="11" nillable="true" ma:displayName="EcmsOwner" ma:description="EcmsOwner" ma:internalName="EcmsOwner">
      <xsd:simpleType>
        <xsd:restriction base="dms:Text">
          <xsd:maxLength value="255"/>
        </xsd:restriction>
      </xsd:simpleType>
    </xsd:element>
    <xsd:element name="EcmsReleaseDate" ma:index="12" nillable="true" ma:displayName="EcmsReleaseDate" ma:description="EcmsReleaseDate" ma:format="DateTime" ma:internalName="EcmsReleaseDate">
      <xsd:simpleType>
        <xsd:restriction base="dms:DateTime"/>
      </xsd:simpleType>
    </xsd:element>
    <xsd:element name="ReferenceLocations" ma:index="17" nillable="true" ma:displayName="ReferenceLocations" ma:description="ReferenceLocations" ma:hidden="true" ma:internalName="ReferenceLocation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0F80541-BD95-4A96-A587-C617C33F358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D95725C-951F-43EB-B802-ECD47E4C3AE0}">
  <ds:schemaRefs>
    <ds:schemaRef ds:uri="http://www.w3.org/XML/1998/namespace"/>
    <ds:schemaRef ds:uri="http://purl.org/dc/elements/1.1/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2d309f40-9147-42c9-945b-bf0de5e50880"/>
    <ds:schemaRef ds:uri="http://schemas.microsoft.com/office/2006/metadata/properties"/>
    <ds:schemaRef ds:uri="a646eb38-62f8-42b4-b7d8-4e325c7d82c9"/>
    <ds:schemaRef ds:uri="dcd6a659-3023-4248-96c5-d463e9234dd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16C45C-9F3C-4F70-887B-144F4B06B5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F20FA2-4280-4890-85E6-98F69E0C6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d6a659-3023-4248-96c5-d463e9234dde"/>
    <ds:schemaRef ds:uri="a646eb38-62f8-42b4-b7d8-4e325c7d82c9"/>
    <ds:schemaRef ds:uri="2d309f40-9147-42c9-945b-bf0de5e5088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ATXI Att O - Ex 2</vt:lpstr>
      <vt:lpstr>ATXI ATT GG - Ex 3</vt:lpstr>
      <vt:lpstr>ATXI ATT MM - Ex 4</vt:lpstr>
      <vt:lpstr>Projected Rate Base</vt:lpstr>
      <vt:lpstr>Projected Revenues &amp; Expenses</vt:lpstr>
      <vt:lpstr>Projected Capitalization</vt:lpstr>
      <vt:lpstr>'ATXI ATT GG - Ex 3'!Print_Area</vt:lpstr>
      <vt:lpstr>'ATXI ATT MM - Ex 4'!Print_Area</vt:lpstr>
      <vt:lpstr>'ATXI Att O - Ex 2'!Print_Area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O Rates - Aug 2011</dc:title>
  <dc:creator>Eugene Mauk</dc:creator>
  <cp:lastModifiedBy>Gudeman, Greg M</cp:lastModifiedBy>
  <cp:lastPrinted>2011-12-22T21:19:59Z</cp:lastPrinted>
  <dcterms:created xsi:type="dcterms:W3CDTF">2002-04-03T15:48:27Z</dcterms:created>
  <dcterms:modified xsi:type="dcterms:W3CDTF">2011-12-22T21:20:05Z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0x0101005BA905F16C0C2D48BF07586946E81D1C000DCBADBF3D8A9B4B9DE94A526D29C4DF</vt:lpwstr>
  </property>
  <property fmtid="{D5CDD505-2E9C-101B-9397-08002B2CF9AE}" pid="3" name="FTR Date">
    <vt:filetime>2011-08-15T16:40:09Z</vt:filetime>
  </property>
</Properties>
</file>