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570" windowHeight="11640" tabRatio="485"/>
  </bookViews>
  <sheets>
    <sheet name="ATXI Attach O" sheetId="3" r:id="rId1"/>
    <sheet name="ATXI Attach MM" sheetId="4" r:id="rId2"/>
    <sheet name="Projected Rate Base" sheetId="5" r:id="rId3"/>
    <sheet name="Projected Revenues &amp; Expenses" sheetId="6" r:id="rId4"/>
    <sheet name="Projected Capitalization" sheetId="7" r:id="rId5"/>
    <sheet name="Illinois Rivers " sheetId="8" r:id="rId6"/>
  </sheets>
  <externalReferences>
    <externalReference r:id="rId7"/>
  </externalReferences>
  <definedNames>
    <definedName name="CH_COS">#REF!</definedName>
    <definedName name="NSP_COS">#REF!</definedName>
    <definedName name="_xlnm.Print_Area" localSheetId="1">'ATXI Attach MM'!$A$1:$S$114</definedName>
    <definedName name="_xlnm.Print_Area" localSheetId="0">'ATXI Attach O'!$A$1:$L$379</definedName>
    <definedName name="_xlnm.Print_Area" localSheetId="5">'Illinois Rivers '!$A$1:$Q$30</definedName>
    <definedName name="_xlnm.Print_Area" localSheetId="2">'Projected Rate Base'!$A$1:$AF$31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O16" i="8" l="1"/>
  <c r="P16" i="8" s="1"/>
  <c r="O17" i="8"/>
  <c r="P17" i="8" s="1"/>
  <c r="O18" i="8"/>
  <c r="O19" i="8"/>
  <c r="P19" i="8" s="1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B26" i="8"/>
  <c r="C26" i="8" s="1"/>
  <c r="D26" i="8" s="1"/>
  <c r="P26" i="8"/>
  <c r="C27" i="8"/>
  <c r="D27" i="8" s="1"/>
  <c r="P27" i="8"/>
  <c r="C28" i="8"/>
  <c r="D28" i="8" s="1"/>
  <c r="B29" i="8"/>
  <c r="C29" i="8"/>
  <c r="D29" i="8" s="1"/>
  <c r="P29" i="8"/>
  <c r="B30" i="8"/>
  <c r="P30" i="8" l="1"/>
  <c r="P18" i="8"/>
  <c r="P20" i="8" s="1"/>
  <c r="O20" i="8"/>
  <c r="E29" i="8"/>
  <c r="F29" i="8" s="1"/>
  <c r="G29" i="8" s="1"/>
  <c r="H29" i="8" s="1"/>
  <c r="I29" i="8" s="1"/>
  <c r="J29" i="8" s="1"/>
  <c r="K29" i="8" s="1"/>
  <c r="L29" i="8" s="1"/>
  <c r="M29" i="8" s="1"/>
  <c r="N29" i="8" s="1"/>
  <c r="E28" i="8"/>
  <c r="F28" i="8" s="1"/>
  <c r="G28" i="8" s="1"/>
  <c r="H28" i="8" s="1"/>
  <c r="I28" i="8" s="1"/>
  <c r="J28" i="8" s="1"/>
  <c r="K28" i="8" s="1"/>
  <c r="L28" i="8" s="1"/>
  <c r="M28" i="8" s="1"/>
  <c r="N28" i="8" s="1"/>
  <c r="E27" i="8"/>
  <c r="F27" i="8" s="1"/>
  <c r="G27" i="8" s="1"/>
  <c r="H27" i="8" s="1"/>
  <c r="I27" i="8" s="1"/>
  <c r="J27" i="8" s="1"/>
  <c r="K27" i="8" s="1"/>
  <c r="L27" i="8" s="1"/>
  <c r="M27" i="8" s="1"/>
  <c r="N27" i="8" s="1"/>
  <c r="E26" i="8"/>
  <c r="D30" i="8"/>
  <c r="C30" i="8"/>
  <c r="O27" i="8" l="1"/>
  <c r="Q27" i="8" s="1"/>
  <c r="O28" i="8"/>
  <c r="Q28" i="8" s="1"/>
  <c r="O29" i="8"/>
  <c r="Q29" i="8" s="1"/>
  <c r="F26" i="8"/>
  <c r="E30" i="8"/>
  <c r="G26" i="8" l="1"/>
  <c r="F30" i="8"/>
  <c r="H26" i="8" l="1"/>
  <c r="G30" i="8"/>
  <c r="I26" i="8" l="1"/>
  <c r="H30" i="8"/>
  <c r="J26" i="8" l="1"/>
  <c r="I30" i="8"/>
  <c r="K26" i="8" l="1"/>
  <c r="J30" i="8"/>
  <c r="L26" i="8" l="1"/>
  <c r="K30" i="8"/>
  <c r="M26" i="8" l="1"/>
  <c r="L30" i="8"/>
  <c r="N26" i="8" l="1"/>
  <c r="M30" i="8"/>
  <c r="N30" i="8" l="1"/>
  <c r="O26" i="8"/>
  <c r="O30" i="8" s="1"/>
  <c r="Q26" i="8" l="1"/>
  <c r="Q30" i="8" s="1"/>
  <c r="L73" i="3" l="1"/>
  <c r="L148" i="3"/>
  <c r="L221" i="3"/>
  <c r="L305" i="3"/>
  <c r="AE17" i="6" l="1"/>
  <c r="AE18" i="6"/>
  <c r="L77" i="4" l="1"/>
  <c r="AE11" i="7" l="1"/>
  <c r="AE10" i="7"/>
  <c r="AE21" i="5"/>
  <c r="AE22" i="5"/>
  <c r="AE23" i="5"/>
  <c r="AE20" i="5"/>
  <c r="AE19" i="5"/>
  <c r="AE18" i="5"/>
  <c r="AE15" i="5"/>
  <c r="AE13" i="5"/>
  <c r="AE12" i="5"/>
  <c r="AE11" i="5"/>
  <c r="R14" i="6" l="1"/>
  <c r="S14" i="6"/>
  <c r="T14" i="6"/>
  <c r="U14" i="6"/>
  <c r="V14" i="6"/>
  <c r="W14" i="6"/>
  <c r="X14" i="6"/>
  <c r="Y14" i="6"/>
  <c r="Z14" i="6"/>
  <c r="AA14" i="6"/>
  <c r="AB14" i="6"/>
  <c r="Q14" i="6"/>
  <c r="AE13" i="6"/>
  <c r="AE16" i="7" l="1"/>
  <c r="AB12" i="7"/>
  <c r="AA12" i="7"/>
  <c r="Z12" i="7"/>
  <c r="Y12" i="7"/>
  <c r="X12" i="7"/>
  <c r="W12" i="7"/>
  <c r="V12" i="7"/>
  <c r="U12" i="7"/>
  <c r="T12" i="7"/>
  <c r="S12" i="7"/>
  <c r="R12" i="7"/>
  <c r="Q12" i="7"/>
  <c r="O12" i="7"/>
  <c r="AC11" i="7"/>
  <c r="AC10" i="7"/>
  <c r="AB32" i="6"/>
  <c r="AA32" i="6"/>
  <c r="Z32" i="6"/>
  <c r="Y32" i="6"/>
  <c r="X32" i="6"/>
  <c r="W32" i="6"/>
  <c r="V32" i="6"/>
  <c r="U32" i="6"/>
  <c r="T32" i="6"/>
  <c r="S32" i="6"/>
  <c r="R32" i="6"/>
  <c r="Q32" i="6"/>
  <c r="AE31" i="6"/>
  <c r="AC31" i="6"/>
  <c r="AE30" i="6"/>
  <c r="AE29" i="6"/>
  <c r="AE28" i="6"/>
  <c r="AE32" i="6" s="1"/>
  <c r="AC28" i="6"/>
  <c r="AE22" i="6"/>
  <c r="AC22" i="6"/>
  <c r="AE21" i="6"/>
  <c r="AC21" i="6"/>
  <c r="AB19" i="6"/>
  <c r="AB24" i="6" s="1"/>
  <c r="AA19" i="6"/>
  <c r="AA24" i="6" s="1"/>
  <c r="Z19" i="6"/>
  <c r="Z24" i="6" s="1"/>
  <c r="Y19" i="6"/>
  <c r="Y24" i="6" s="1"/>
  <c r="X19" i="6"/>
  <c r="X24" i="6" s="1"/>
  <c r="W19" i="6"/>
  <c r="W24" i="6" s="1"/>
  <c r="V19" i="6"/>
  <c r="V24" i="6" s="1"/>
  <c r="U19" i="6"/>
  <c r="U24" i="6" s="1"/>
  <c r="T19" i="6"/>
  <c r="T24" i="6" s="1"/>
  <c r="S19" i="6"/>
  <c r="S24" i="6" s="1"/>
  <c r="R19" i="6"/>
  <c r="R24" i="6" s="1"/>
  <c r="Q19" i="6"/>
  <c r="Q24" i="6" s="1"/>
  <c r="AC18" i="6"/>
  <c r="AC17" i="6"/>
  <c r="AE12" i="6"/>
  <c r="AE14" i="6" s="1"/>
  <c r="AC12" i="6"/>
  <c r="AE11" i="6"/>
  <c r="AC11" i="6"/>
  <c r="AC23" i="5"/>
  <c r="AC22" i="5"/>
  <c r="AC21" i="5"/>
  <c r="AC20" i="5"/>
  <c r="AC18" i="5"/>
  <c r="AC15" i="5"/>
  <c r="AB13" i="5"/>
  <c r="AA13" i="5"/>
  <c r="Z13" i="5"/>
  <c r="Y13" i="5"/>
  <c r="X13" i="5"/>
  <c r="W13" i="5"/>
  <c r="V13" i="5"/>
  <c r="U13" i="5"/>
  <c r="T13" i="5"/>
  <c r="S13" i="5"/>
  <c r="R13" i="5"/>
  <c r="Q13" i="5"/>
  <c r="O13" i="5"/>
  <c r="AC12" i="5"/>
  <c r="AC11" i="5"/>
  <c r="AC12" i="7" l="1"/>
  <c r="AE12" i="7"/>
  <c r="AE19" i="6"/>
  <c r="AC14" i="6"/>
  <c r="AC13" i="5"/>
  <c r="E273" i="3"/>
  <c r="AE24" i="6" l="1"/>
  <c r="AE24" i="5"/>
  <c r="AE26" i="5" s="1"/>
  <c r="R94" i="4"/>
  <c r="L76" i="4"/>
  <c r="L75" i="4"/>
  <c r="L74" i="4"/>
  <c r="J66" i="4"/>
  <c r="J64" i="4"/>
  <c r="S63" i="4"/>
  <c r="J63" i="4"/>
  <c r="C63" i="4"/>
  <c r="G376" i="3" l="1"/>
  <c r="J23" i="3" l="1"/>
  <c r="G378" i="3" l="1"/>
  <c r="J24" i="3" s="1"/>
  <c r="J279" i="3" l="1"/>
  <c r="J278" i="3"/>
  <c r="H271" i="3"/>
  <c r="H277" i="3" s="1"/>
  <c r="J277" i="3" s="1"/>
  <c r="J228" i="3"/>
  <c r="E129" i="3"/>
  <c r="E116" i="3"/>
  <c r="J280" i="3" l="1"/>
  <c r="J300" i="3"/>
  <c r="J210" i="3"/>
  <c r="J231" i="3" l="1"/>
  <c r="J233" i="3" s="1"/>
  <c r="J237" i="3"/>
  <c r="H247" i="3"/>
  <c r="H249" i="3"/>
  <c r="H250" i="3"/>
  <c r="E258" i="3"/>
  <c r="H256" i="3" s="1"/>
  <c r="J159" i="3"/>
  <c r="J25" i="4" s="1"/>
  <c r="J166" i="3"/>
  <c r="E88" i="3"/>
  <c r="E100" i="3"/>
  <c r="E99" i="3"/>
  <c r="E101" i="3"/>
  <c r="E102" i="3"/>
  <c r="E103" i="3"/>
  <c r="H272" i="3"/>
  <c r="J266" i="3"/>
  <c r="J268" i="3" s="1"/>
  <c r="E274" i="3" s="1"/>
  <c r="E189" i="3"/>
  <c r="E193" i="3" s="1"/>
  <c r="E197" i="3" s="1"/>
  <c r="E15" i="3"/>
  <c r="E16" i="3"/>
  <c r="G16" i="3"/>
  <c r="G17" i="3" s="1"/>
  <c r="G18" i="3" s="1"/>
  <c r="J38" i="3"/>
  <c r="E40" i="3" s="1"/>
  <c r="E41" i="3" s="1"/>
  <c r="J50" i="3"/>
  <c r="J51" i="3"/>
  <c r="E76" i="3"/>
  <c r="C91" i="3"/>
  <c r="C99" i="3" s="1"/>
  <c r="G91" i="3"/>
  <c r="G110" i="3" s="1"/>
  <c r="G182" i="3" s="1"/>
  <c r="H91" i="3"/>
  <c r="C92" i="3"/>
  <c r="C100" i="3" s="1"/>
  <c r="G92" i="3"/>
  <c r="G118" i="3" s="1"/>
  <c r="C93" i="3"/>
  <c r="C101" i="3" s="1"/>
  <c r="G93" i="3"/>
  <c r="H93" i="3"/>
  <c r="C94" i="3"/>
  <c r="C102" i="3" s="1"/>
  <c r="G94" i="3"/>
  <c r="C95" i="3"/>
  <c r="C103" i="3" s="1"/>
  <c r="G95" i="3"/>
  <c r="E96" i="3"/>
  <c r="G113" i="3"/>
  <c r="E167" i="3"/>
  <c r="E121" i="3" s="1"/>
  <c r="E124" i="3" s="1"/>
  <c r="E151" i="3"/>
  <c r="G162" i="3"/>
  <c r="G163" i="3" s="1"/>
  <c r="G164" i="3"/>
  <c r="D165" i="3"/>
  <c r="C170" i="3"/>
  <c r="C173" i="3"/>
  <c r="E174" i="3"/>
  <c r="D179" i="3"/>
  <c r="G179" i="3"/>
  <c r="D183" i="3"/>
  <c r="G183" i="3"/>
  <c r="E185" i="3"/>
  <c r="E223" i="3"/>
  <c r="E251" i="3"/>
  <c r="J254" i="3"/>
  <c r="J291" i="3"/>
  <c r="E305" i="3"/>
  <c r="H115" i="3" l="1"/>
  <c r="J115" i="3" s="1"/>
  <c r="H171" i="3"/>
  <c r="J171" i="3" s="1"/>
  <c r="H107" i="3"/>
  <c r="J107" i="3" s="1"/>
  <c r="J239" i="3"/>
  <c r="J241" i="3" s="1"/>
  <c r="F272" i="3"/>
  <c r="J272" i="3" s="1"/>
  <c r="F271" i="3"/>
  <c r="J271" i="3" s="1"/>
  <c r="F273" i="3"/>
  <c r="J273" i="3" s="1"/>
  <c r="E46" i="3"/>
  <c r="E104" i="3"/>
  <c r="E126" i="3" s="1"/>
  <c r="E47" i="3"/>
  <c r="E45" i="3"/>
  <c r="H84" i="3"/>
  <c r="H15" i="3"/>
  <c r="J242" i="3"/>
  <c r="F248" i="3"/>
  <c r="H248" i="3" s="1"/>
  <c r="H251" i="3" s="1"/>
  <c r="J251" i="3" s="1"/>
  <c r="J47" i="3"/>
  <c r="J46" i="3"/>
  <c r="J45" i="3"/>
  <c r="J129" i="3" l="1"/>
  <c r="J18" i="4"/>
  <c r="J243" i="3"/>
  <c r="H122" i="3" s="1"/>
  <c r="J122" i="3" s="1"/>
  <c r="J283" i="3"/>
  <c r="J274" i="3"/>
  <c r="E200" i="3" s="1"/>
  <c r="H92" i="3"/>
  <c r="J84" i="3"/>
  <c r="H86" i="3"/>
  <c r="J256" i="3"/>
  <c r="L256" i="3" s="1"/>
  <c r="H87" i="3" s="1"/>
  <c r="J15" i="3"/>
  <c r="H16" i="3"/>
  <c r="H158" i="3" l="1"/>
  <c r="J158" i="3" s="1"/>
  <c r="J24" i="4" s="1"/>
  <c r="J282" i="3"/>
  <c r="J57" i="4" s="1"/>
  <c r="L57" i="4" s="1"/>
  <c r="J284" i="3"/>
  <c r="E190" i="3" s="1"/>
  <c r="J16" i="3"/>
  <c r="H17" i="3"/>
  <c r="H95" i="3"/>
  <c r="J87" i="3"/>
  <c r="J86" i="3"/>
  <c r="H94" i="3"/>
  <c r="H118" i="3"/>
  <c r="J92" i="3"/>
  <c r="N76" i="4" l="1"/>
  <c r="N74" i="4"/>
  <c r="N77" i="4"/>
  <c r="N75" i="4"/>
  <c r="H160" i="3"/>
  <c r="J160" i="3" s="1"/>
  <c r="J26" i="4" s="1"/>
  <c r="J27" i="4" s="1"/>
  <c r="H164" i="3"/>
  <c r="J164" i="3" s="1"/>
  <c r="J100" i="3"/>
  <c r="J19" i="4"/>
  <c r="J20" i="4" s="1"/>
  <c r="E203" i="3"/>
  <c r="E196" i="3" s="1"/>
  <c r="E198" i="3" s="1"/>
  <c r="J203" i="3"/>
  <c r="J118" i="3"/>
  <c r="H170" i="3"/>
  <c r="J170" i="3" s="1"/>
  <c r="J17" i="3"/>
  <c r="H18" i="3"/>
  <c r="J18" i="3" s="1"/>
  <c r="H161" i="3"/>
  <c r="J94" i="3"/>
  <c r="J102" i="3" s="1"/>
  <c r="H165" i="3"/>
  <c r="J95" i="3"/>
  <c r="J103" i="3" s="1"/>
  <c r="J88" i="3"/>
  <c r="H88" i="3" s="1"/>
  <c r="J29" i="4" l="1"/>
  <c r="L29" i="4" s="1"/>
  <c r="G77" i="4" s="1"/>
  <c r="H77" i="4" s="1"/>
  <c r="E206" i="3"/>
  <c r="J96" i="3"/>
  <c r="J104" i="3"/>
  <c r="H104" i="3" s="1"/>
  <c r="H123" i="3"/>
  <c r="J123" i="3" s="1"/>
  <c r="H181" i="3"/>
  <c r="J165" i="3"/>
  <c r="H173" i="3"/>
  <c r="J173" i="3" s="1"/>
  <c r="H162" i="3"/>
  <c r="H172" i="3"/>
  <c r="J161" i="3"/>
  <c r="J19" i="3"/>
  <c r="G74" i="4" l="1"/>
  <c r="H74" i="4" s="1"/>
  <c r="G75" i="4"/>
  <c r="H75" i="4" s="1"/>
  <c r="G76" i="4"/>
  <c r="H76" i="4" s="1"/>
  <c r="H163" i="3"/>
  <c r="J163" i="3" s="1"/>
  <c r="J162" i="3"/>
  <c r="J172" i="3"/>
  <c r="H178" i="3"/>
  <c r="J181" i="3"/>
  <c r="H183" i="3"/>
  <c r="J183" i="3" s="1"/>
  <c r="H184" i="3"/>
  <c r="J184" i="3" s="1"/>
  <c r="H111" i="3"/>
  <c r="H197" i="3"/>
  <c r="J197" i="3" s="1"/>
  <c r="J174" i="3" l="1"/>
  <c r="J37" i="4"/>
  <c r="J38" i="4" s="1"/>
  <c r="L38" i="4" s="1"/>
  <c r="J167" i="3"/>
  <c r="J111" i="3"/>
  <c r="H112" i="3"/>
  <c r="J178" i="3"/>
  <c r="H179" i="3"/>
  <c r="J179" i="3" s="1"/>
  <c r="J121" i="3" l="1"/>
  <c r="J124" i="3" s="1"/>
  <c r="J23" i="4"/>
  <c r="J33" i="4" s="1"/>
  <c r="J34" i="4" s="1"/>
  <c r="J112" i="3"/>
  <c r="H113" i="3"/>
  <c r="J113" i="3" s="1"/>
  <c r="H114" i="3"/>
  <c r="J114" i="3" s="1"/>
  <c r="J185" i="3"/>
  <c r="J41" i="4" s="1"/>
  <c r="J42" i="4" s="1"/>
  <c r="L42" i="4" s="1"/>
  <c r="J44" i="4" l="1"/>
  <c r="L34" i="4"/>
  <c r="L44" i="4" s="1"/>
  <c r="I77" i="4" s="1"/>
  <c r="J77" i="4" s="1"/>
  <c r="K77" i="4" s="1"/>
  <c r="J116" i="3"/>
  <c r="J126" i="3" s="1"/>
  <c r="J200" i="3" s="1"/>
  <c r="I75" i="4" l="1"/>
  <c r="J75" i="4" s="1"/>
  <c r="K75" i="4" s="1"/>
  <c r="I76" i="4"/>
  <c r="J76" i="4" s="1"/>
  <c r="K76" i="4" s="1"/>
  <c r="I74" i="4"/>
  <c r="J74" i="4" s="1"/>
  <c r="K74" i="4" s="1"/>
  <c r="J196" i="3"/>
  <c r="J198" i="3" s="1"/>
  <c r="J51" i="4"/>
  <c r="J52" i="4" s="1"/>
  <c r="L52" i="4" s="1"/>
  <c r="J206" i="3" l="1"/>
  <c r="J47" i="4"/>
  <c r="J48" i="4" s="1"/>
  <c r="L48" i="4" s="1"/>
  <c r="L54" i="4" s="1"/>
  <c r="M77" i="4" s="1"/>
  <c r="O77" i="4" s="1"/>
  <c r="Q77" i="4" s="1"/>
  <c r="S77" i="4" s="1"/>
  <c r="M76" i="4" l="1"/>
  <c r="O76" i="4" s="1"/>
  <c r="Q76" i="4" s="1"/>
  <c r="S76" i="4" s="1"/>
  <c r="M75" i="4"/>
  <c r="O75" i="4" s="1"/>
  <c r="Q75" i="4" s="1"/>
  <c r="S75" i="4" s="1"/>
  <c r="M74" i="4"/>
  <c r="O74" i="4" s="1"/>
  <c r="Q74" i="4" s="1"/>
  <c r="S74" i="4" l="1"/>
  <c r="S94" i="4" s="1"/>
  <c r="E214" i="3" s="1"/>
  <c r="Q94" i="4"/>
  <c r="Q96" i="4" s="1"/>
  <c r="J214" i="3" l="1"/>
  <c r="J215" i="3" s="1"/>
  <c r="J11" i="3" s="1"/>
  <c r="J27" i="3" s="1"/>
  <c r="E215" i="3"/>
</calcChain>
</file>

<file path=xl/sharedStrings.xml><?xml version="1.0" encoding="utf-8"?>
<sst xmlns="http://schemas.openxmlformats.org/spreadsheetml/2006/main" count="900" uniqueCount="646">
  <si>
    <t xml:space="preserve">Formula Rate - Non-Levelized </t>
  </si>
  <si>
    <t xml:space="preserve">     Rate Formula Template</t>
  </si>
  <si>
    <t xml:space="preserve"> </t>
  </si>
  <si>
    <t xml:space="preserve"> Utilizing FERC Form 1 Data</t>
  </si>
  <si>
    <t>Line</t>
  </si>
  <si>
    <t>Allocated</t>
  </si>
  <si>
    <t>No.</t>
  </si>
  <si>
    <t>Amount</t>
  </si>
  <si>
    <t xml:space="preserve">REVENUE CREDITS </t>
  </si>
  <si>
    <t>Total</t>
  </si>
  <si>
    <t>Allocator</t>
  </si>
  <si>
    <t>TP</t>
  </si>
  <si>
    <t xml:space="preserve">  Account No. 454</t>
  </si>
  <si>
    <t>NET REVENUE REQUIREMENT</t>
  </si>
  <si>
    <t xml:space="preserve">DIVISOR </t>
  </si>
  <si>
    <t xml:space="preserve">  Average of 12 coincident system peaks for requirements (RQ) service       </t>
  </si>
  <si>
    <t>(Note A)</t>
  </si>
  <si>
    <t>(Note B)</t>
  </si>
  <si>
    <t>(Note C)</t>
  </si>
  <si>
    <t>(Note D)</t>
  </si>
  <si>
    <t>Annual Cost ($/kW/Yr)</t>
  </si>
  <si>
    <t>Peak Rate</t>
  </si>
  <si>
    <t>Off-Peak Rate</t>
  </si>
  <si>
    <t>Point-To-Point Rate ($/kW/Wk)</t>
  </si>
  <si>
    <t>Point-To-Point Rate ($/kW/Day)</t>
  </si>
  <si>
    <t>Capped at weekly rate</t>
  </si>
  <si>
    <t>Point-To-Point Rate ($/MWh)</t>
  </si>
  <si>
    <t>Capped at weekly</t>
  </si>
  <si>
    <t xml:space="preserve"> times 1,000)</t>
  </si>
  <si>
    <t>and daily rates</t>
  </si>
  <si>
    <t>Short Term</t>
  </si>
  <si>
    <t>Long Term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</si>
  <si>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</si>
  <si>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</si>
  <si>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</si>
  <si>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</si>
  <si>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</si>
  <si>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</si>
  <si>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</si>
  <si>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</si>
  <si>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</si>
  <si>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</si>
  <si>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</si>
  <si>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</si>
  <si>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</si>
  <si>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</si>
  <si>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</si>
  <si>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</si>
  <si>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</si>
  <si>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</si>
  <si>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</si>
  <si>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</si>
  <si>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</si>
  <si>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NET PLANT IN SERVICE</t>
  </si>
  <si>
    <t>NP=</t>
  </si>
  <si>
    <t>NP</t>
  </si>
  <si>
    <t xml:space="preserve">LAND HELD FOR FUTURE USE </t>
  </si>
  <si>
    <t>TE</t>
  </si>
  <si>
    <t>GP</t>
  </si>
  <si>
    <t xml:space="preserve">  Transmission </t>
  </si>
  <si>
    <t xml:space="preserve">     Less Account 565</t>
  </si>
  <si>
    <t xml:space="preserve">  A&amp;G</t>
  </si>
  <si>
    <t xml:space="preserve">     Less FERC Annual Fees</t>
  </si>
  <si>
    <t xml:space="preserve">  Transmission Lease Payments</t>
  </si>
  <si>
    <t>336.7.b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</si>
  <si>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</si>
  <si>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</si>
  <si>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</si>
  <si>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</si>
  <si>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</si>
  <si>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</si>
  <si>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</si>
  <si>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</si>
  <si>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</si>
  <si>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INCOME TAXES          </t>
  </si>
  <si>
    <t xml:space="preserve">                SUPPORTING CALCULATIONS AND NOTES</t>
  </si>
  <si>
    <t xml:space="preserve">TRANSMISSION EXPENSES </t>
  </si>
  <si>
    <t>TE=</t>
  </si>
  <si>
    <t>TRANSMISSION PLANT INCLUDED IN ISO RATES</t>
  </si>
  <si>
    <t>TP=</t>
  </si>
  <si>
    <t>WAGES &amp; SALARY ALLOCATOR   (W&amp;S)</t>
  </si>
  <si>
    <t>Form 1 Reference</t>
  </si>
  <si>
    <t>$</t>
  </si>
  <si>
    <t>Allocation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</si>
  <si>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</si>
  <si>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</si>
  <si>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</si>
  <si>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</si>
  <si>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</si>
  <si>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</si>
  <si>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</si>
  <si>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</si>
  <si>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</si>
  <si>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</si>
  <si>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</si>
  <si>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</si>
  <si>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</si>
  <si>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</si>
  <si>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</si>
  <si>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Common Stock</t>
  </si>
  <si>
    <t>(sum lines 23-25)</t>
  </si>
  <si>
    <t>Cost</t>
  </si>
  <si>
    <t>%</t>
  </si>
  <si>
    <t>(Note P)</t>
  </si>
  <si>
    <t>Weighted</t>
  </si>
  <si>
    <t>=WCLTD</t>
  </si>
  <si>
    <t>=R</t>
  </si>
  <si>
    <t>REVENUE CREDITS</t>
  </si>
  <si>
    <t>ACCOUNT 447 (SALES FOR RESALE)</t>
  </si>
  <si>
    <t>(310-311)</t>
  </si>
  <si>
    <t>(Note Q)</t>
  </si>
  <si>
    <t xml:space="preserve">  Total of (a)-(b)</t>
  </si>
  <si>
    <t xml:space="preserve">  a. Transmission charges for all transmission transactions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</si>
  <si>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</si>
  <si>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</si>
  <si>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</si>
  <si>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</si>
  <si>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</si>
  <si>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</si>
  <si>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</si>
  <si>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</si>
  <si>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</si>
  <si>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</si>
  <si>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</si>
  <si>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</si>
  <si>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</si>
  <si>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</si>
  <si>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</si>
  <si>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</si>
  <si>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</si>
  <si>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</si>
  <si>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</si>
  <si>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</si>
  <si>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</si>
  <si>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Includes income related only to transmission facilities, such as pole attachments, rentals and special use.</t>
  </si>
  <si>
    <t xml:space="preserve">  Plus Contract Demand of firm P-T-P over one year</t>
  </si>
  <si>
    <t>TOTAL REVENUE CREDITS  (sum lines 2-5)</t>
  </si>
  <si>
    <t xml:space="preserve">Network &amp; P-to-P Rate ($/kW/Mo) 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</si>
  <si>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</si>
  <si>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</si>
  <si>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</si>
  <si>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</si>
  <si>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</si>
  <si>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a. Bundled Non-RQ Sales for Resale (311.x.h)</t>
  </si>
  <si>
    <t xml:space="preserve">  Revenues from Grandfathered Interzonal Transactions</t>
  </si>
  <si>
    <t xml:space="preserve">  Revenues from service provided by the ISO at a discount</t>
  </si>
  <si>
    <t xml:space="preserve">  Less 12 CP of firm P-T-P over one year (enter negative)</t>
  </si>
  <si>
    <t>Divisor (sum lines 8-14)</t>
  </si>
  <si>
    <t>(line 7 / line 15)</t>
  </si>
  <si>
    <t>(line 16 / 12)</t>
  </si>
  <si>
    <t>(line 16 / 52; line 16 / 52)</t>
  </si>
  <si>
    <t>Total Income Taxes</t>
  </si>
  <si>
    <t xml:space="preserve">  Total  (sum lines 17 - 19)</t>
  </si>
  <si>
    <t>Load</t>
  </si>
  <si>
    <t>(page 4, line 34)</t>
  </si>
  <si>
    <t>(page 4, line 37)</t>
  </si>
  <si>
    <t xml:space="preserve">  Plus 12 CP of firm bundled sales over one year not in line 8</t>
  </si>
  <si>
    <t xml:space="preserve">  Plus 12 CP of Network Load not in line 8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</si>
  <si>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</si>
  <si>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</si>
  <si>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</si>
  <si>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</si>
  <si>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</si>
  <si>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</si>
  <si>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</si>
  <si>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>Amortized Investment Tax Credit (266.8f) (enter negative)</t>
  </si>
  <si>
    <t xml:space="preserve">      1 / (1 - T)  = (from line 21)</t>
  </si>
  <si>
    <t xml:space="preserve">       and FIT, SIT &amp; p are as given in footnote K.</t>
  </si>
  <si>
    <t>ITC adjustment (line 23 * line 24)</t>
  </si>
  <si>
    <t>(line 25 plus line 26)</t>
  </si>
  <si>
    <t>calculated</t>
  </si>
  <si>
    <t>WS</t>
  </si>
  <si>
    <t xml:space="preserve">  Less Contract Demands from service over one year provided by ISO at a discount (enter negative)</t>
  </si>
  <si>
    <t>WORKING CAPITAL  (Note H)</t>
  </si>
  <si>
    <t xml:space="preserve">  CWC  </t>
  </si>
  <si>
    <t>Total  (sum lines 27-29)</t>
  </si>
  <si>
    <t xml:space="preserve">  b. Transmission charges for all transmission transactions included in Divisor on Page 1</t>
  </si>
  <si>
    <t xml:space="preserve">  b. Bundled Sales for Resale  included in Divisor on page 1</t>
  </si>
  <si>
    <t>Enter dollar amounts</t>
  </si>
  <si>
    <t xml:space="preserve">  Total  (sum lines 12-15)</t>
  </si>
  <si>
    <t xml:space="preserve">Less Preferred Stock (line 28) </t>
  </si>
  <si>
    <t>5a</t>
  </si>
  <si>
    <t>zero</t>
  </si>
  <si>
    <t xml:space="preserve">The FERC's annual charges for the year assessed the Transmission Owner for service under this tariff. </t>
  </si>
  <si>
    <t>S</t>
  </si>
  <si>
    <t>(Note T)</t>
  </si>
  <si>
    <t>T</t>
  </si>
  <si>
    <t>Transmission plant included in ISO rates  (line 1 less lines 2 &amp; 3)</t>
  </si>
  <si>
    <t>Attachment O</t>
  </si>
  <si>
    <t>219.20-24.c</t>
  </si>
  <si>
    <t>219.25.c</t>
  </si>
  <si>
    <t>219.26.c</t>
  </si>
  <si>
    <t>263.i</t>
  </si>
  <si>
    <t>201.3.d</t>
  </si>
  <si>
    <t>201.3.e</t>
  </si>
  <si>
    <t>(330.x.n)</t>
  </si>
  <si>
    <t>U</t>
  </si>
  <si>
    <t>Long Term Interest (117, sum of 62.c through 67.c)</t>
  </si>
  <si>
    <t>Proprietary Capital (112.16.c)</t>
  </si>
  <si>
    <t>Less Account 216.1 (112.12.c)  (enter negative)</t>
  </si>
  <si>
    <t>111.57.c</t>
  </si>
  <si>
    <t>207.58.g</t>
  </si>
  <si>
    <t>207.75.g</t>
  </si>
  <si>
    <t>1a</t>
  </si>
  <si>
    <t xml:space="preserve">  Account No. 456.1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</si>
  <si>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</si>
  <si>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Account 456.1 entry shall be the annual total of the quarterly values reported at Form 1, 330.x.n.</t>
  </si>
  <si>
    <t>V</t>
  </si>
  <si>
    <t>205.46.g</t>
  </si>
  <si>
    <t>205.5.g &amp; 207.99.g</t>
  </si>
  <si>
    <t>321.112.b</t>
  </si>
  <si>
    <t>321.96.b</t>
  </si>
  <si>
    <t>323.197.b</t>
  </si>
  <si>
    <t>336.11.b</t>
  </si>
  <si>
    <t>354.20.b</t>
  </si>
  <si>
    <t>354.21.b</t>
  </si>
  <si>
    <t>354.23.b</t>
  </si>
  <si>
    <t>227.8.c &amp; .16.c</t>
  </si>
  <si>
    <t>36a</t>
  </si>
  <si>
    <t>W</t>
  </si>
  <si>
    <t>X</t>
  </si>
  <si>
    <t>REV. REQUIREMENT TO BE COLLECTED UNDER ATTACHMENT O</t>
  </si>
  <si>
    <t>TAXES OTHER THAN INCOME TAXES  (Note J)</t>
  </si>
  <si>
    <t>(line 16 / 260; line 16 / 365)</t>
  </si>
  <si>
    <t>(line 16 / 4,160; line 16 / 8,760</t>
  </si>
  <si>
    <t>LESS ATTACHMENT GG ADJUSTMENT [Attachment GG, page 2, line 3, column 10]   (Note W)</t>
  </si>
  <si>
    <t>GROSS REVENUE REQUIREMENT    (page 3, line 31)</t>
  </si>
  <si>
    <t xml:space="preserve">  Less Contract Demand from Grandfathered Interzonal Transactions over one year (enter negative) (Note S)</t>
  </si>
  <si>
    <t>FERC Annual Charge($/MWh)</t>
  </si>
  <si>
    <t xml:space="preserve">          (Note E)</t>
  </si>
  <si>
    <t>TOTAL GROSS PLANT (sum lines 1-5)</t>
  </si>
  <si>
    <t>TOTAL ACCUM. DEPRECIATION (sum lines 7-11)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</si>
  <si>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</si>
  <si>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</si>
  <si>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</si>
  <si>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</si>
  <si>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</si>
  <si>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</si>
  <si>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ADJUSTMENTS TO RATE BASE       (Note F)</t>
  </si>
  <si>
    <t>TOTAL WORKING CAPITAL (sum lines 26 - 28)</t>
  </si>
  <si>
    <t xml:space="preserve">     Less LSE Expenses included in Transmission O&amp;M Accounts (Note V)</t>
  </si>
  <si>
    <t xml:space="preserve">     Less EPRI &amp; Reg. Comm. Exp. &amp; Non-safety  Ad. (Note I)</t>
  </si>
  <si>
    <t xml:space="preserve">     Plus Transmission Related Reg. Comm.  Exp. (Note I)</t>
  </si>
  <si>
    <t>TOTAL O&amp;M   (sum lines 1, 3, 5a, 6, 7 less lines 1a, 2, 4, 5)</t>
  </si>
  <si>
    <t>TOTAL DEPRECIATION (Sum lines 9 - 11)</t>
  </si>
  <si>
    <t xml:space="preserve">  </t>
  </si>
  <si>
    <t xml:space="preserve"> (Note K)</t>
  </si>
  <si>
    <t xml:space="preserve">  [ Rate Base (page 2, line 30) * Rate of Return (page 4, line 30)]</t>
  </si>
  <si>
    <t>Less transmission plant excluded from ISO rates       (Note M)</t>
  </si>
  <si>
    <t>Less transmission plant included in OATT Ancillary Services    (Note N )</t>
  </si>
  <si>
    <t>Percentage of transmission plant included in ISO Rates (line 4 divided by line 1)</t>
  </si>
  <si>
    <t>Total transmission expenses    (page 3, line 1, column 3)</t>
  </si>
  <si>
    <t>Less transmission expenses included in OATT Ancillary Services   (Note L)</t>
  </si>
  <si>
    <t>Included transmission expenses (line 6 less line 7)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</si>
  <si>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</si>
  <si>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</si>
  <si>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</si>
  <si>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354.24,25,26.b</t>
  </si>
  <si>
    <t>COMMON PLANT ALLOCATOR  (CE)   (Note O)</t>
  </si>
  <si>
    <t>ACCOUNT 454 (RENT FROM ELECTRIC PROPERTY)    (Note R)</t>
  </si>
  <si>
    <t>ACCOUNT 456.1 (OTHER ELECTRIC REVENUES) (Note U)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</si>
  <si>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</si>
  <si>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</si>
  <si>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</si>
  <si>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</si>
  <si>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</si>
  <si>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</si>
  <si>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</si>
  <si>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</si>
  <si>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</si>
  <si>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</si>
  <si>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</si>
  <si>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</si>
  <si>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</si>
  <si>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</si>
  <si>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</si>
  <si>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</si>
  <si>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</si>
  <si>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</si>
  <si>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</si>
  <si>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 xml:space="preserve">         Inputs Required: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</si>
  <si>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</si>
  <si>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</si>
  <si>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</si>
  <si>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</si>
  <si>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</si>
  <si>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</si>
  <si>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</si>
  <si>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</si>
  <si>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</si>
  <si>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</si>
  <si>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Grandfathered agreements whose rates have been changed to eliminate or mitigate pancaking - the revenues are included in line 4 page 1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</si>
  <si>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</si>
  <si>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pancaking - the revenues are not included in line 4, page 1 nor are the loads included in line 13, page 1.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</si>
  <si>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</si>
  <si>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</si>
  <si>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</si>
  <si>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</si>
  <si>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Pursuant to Attachment GG of the Midwest ISO Tariff, removes dollar amount of the revenue requirements calculated pursuant to Attachment GG and recovered under</t>
  </si>
  <si>
    <t>Schedule 26 of the Midwest ISO Tariff.</t>
  </si>
  <si>
    <t>revenue requirements have already been reduced by the Attachment GG revenue requirements.</t>
  </si>
  <si>
    <t xml:space="preserve">  Transmission (Note Z)</t>
  </si>
  <si>
    <t>Y</t>
  </si>
  <si>
    <t>Z</t>
  </si>
  <si>
    <t>30a</t>
  </si>
  <si>
    <t>(line 29 - line 30 - line 30a)</t>
  </si>
  <si>
    <t>36b</t>
  </si>
  <si>
    <t xml:space="preserve">  d. Transmission charges associated with Schedule 26-A  (Note BB)</t>
  </si>
  <si>
    <t xml:space="preserve">  Total of (a)-(b)-(c)-(d)</t>
  </si>
  <si>
    <t>Peak as would be reported on page 401, column d of Form 1 at the time of the applicable pricing zone coincident monthly peaks.</t>
  </si>
  <si>
    <t>Labeled LF, LU, IF, IU on pages 310-311 of Form 1at the time of the applicable pricing zone coincident monthly peaks.</t>
  </si>
  <si>
    <t>Labeled LF on page 328 of Form 1 at the time of the applicable pricing zone coincident monthly peaks.</t>
  </si>
  <si>
    <t>AA</t>
  </si>
  <si>
    <t>BB</t>
  </si>
  <si>
    <t>Pursuant to Attachment MM of the Midwest ISO Tariff, removes dollar amount of the revenue requirements calculated pursuant to Attachment MM and recovered under</t>
  </si>
  <si>
    <t>Schedule 26-A of the Midwest ISO Tariff.</t>
  </si>
  <si>
    <t>revenue requirements have already been reduced by the Attachment MM revenue requirements.</t>
  </si>
  <si>
    <t>219.28.c &amp; 200.21.c</t>
  </si>
  <si>
    <t>O&amp;M  (Note DD)</t>
  </si>
  <si>
    <t>DEPRECIATION AND AMORTIZATION EXPENSE (Note CC)</t>
  </si>
  <si>
    <t>336.10.f &amp; 336.1.f</t>
  </si>
  <si>
    <t>Page 1 of 5</t>
  </si>
  <si>
    <t>Page 2 of 5</t>
  </si>
  <si>
    <t>Page 3 of 5</t>
  </si>
  <si>
    <t>Page 4 of 5</t>
  </si>
  <si>
    <t xml:space="preserve">  c. Transmission charges associated with Schedules 26 and 37  (Note X)</t>
  </si>
  <si>
    <t>Page 5 of 5</t>
  </si>
  <si>
    <t>Account Nos. 561.4 and 561.8 consist of RTO expenses billed to load-serving entities and are not included in Transmission Owner revenue requirements.</t>
  </si>
  <si>
    <t>Removes from revenue credits revenue that are distributed pursuant to Schedules 26 and 37 of the Midwest ISO Tariff, since the Transmission Owner's Attachment O</t>
  </si>
  <si>
    <t>Plant in Service, Accumulated Depreciation, and Depreciation Expense amounts exclude Asset Retirement Obligation amounts unless authorized by FERC.</t>
  </si>
  <si>
    <t>Schedule 10-FERC charges should not be included in O&amp;M recovered under this Attachment O.</t>
  </si>
  <si>
    <t>CC</t>
  </si>
  <si>
    <t>DD</t>
  </si>
  <si>
    <t>ATXI</t>
  </si>
  <si>
    <t>6a</t>
  </si>
  <si>
    <t>Historical Year Actual ATRR</t>
  </si>
  <si>
    <t>6b</t>
  </si>
  <si>
    <t>6c</t>
  </si>
  <si>
    <t>Prior Year ATRR True-up</t>
  </si>
  <si>
    <t>6d</t>
  </si>
  <si>
    <t>Prior Year Divisor True-up</t>
  </si>
  <si>
    <t>6e</t>
  </si>
  <si>
    <t>Interest on Prior Year True-up</t>
  </si>
  <si>
    <t>Input from Prior Year</t>
  </si>
  <si>
    <t>(line 6a - line 6b)</t>
  </si>
  <si>
    <t>Note FF</t>
  </si>
  <si>
    <t>(line 1 minus line 6 + line 6c through 6e)</t>
  </si>
  <si>
    <t>GROSS PLANT IN SERVICE  (Note Z) (Note CC)</t>
  </si>
  <si>
    <t>ACCUMULATED DEPRECIATION  (Note Z) (Note CC)</t>
  </si>
  <si>
    <t>18a</t>
  </si>
  <si>
    <t>100% CWIP Recovery for Commission Approved Order</t>
  </si>
  <si>
    <t>No. 679 Projects (Note Z)</t>
  </si>
  <si>
    <t>275.2.k  (Note EE)</t>
  </si>
  <si>
    <t>273.8.k  (Note EE)</t>
  </si>
  <si>
    <t>277.9.k  (Note EE)</t>
  </si>
  <si>
    <t>234.8.c  (Note EE)</t>
  </si>
  <si>
    <t>267.8.h  (Note EE)</t>
  </si>
  <si>
    <t>23a</t>
  </si>
  <si>
    <t>TOTAL ADJUSTMENTS  (sum lines 19- 23a)</t>
  </si>
  <si>
    <t>214.x.d  (Note G) (Note Z)</t>
  </si>
  <si>
    <t xml:space="preserve">  Prepayments (Account 165) (Note Z)</t>
  </si>
  <si>
    <t xml:space="preserve">  Materials &amp; Supplies  (Note G &amp; Z)</t>
  </si>
  <si>
    <t>RATE BASE  (sum lines 18, 18a, 24, 25, &amp; 29)</t>
  </si>
  <si>
    <t>RATE BASE Earning Incremental Return</t>
  </si>
  <si>
    <t>for HCS (line 18a)</t>
  </si>
  <si>
    <t>9a</t>
  </si>
  <si>
    <t>(Note Y)</t>
  </si>
  <si>
    <t xml:space="preserve">  Abandoned Plant Amortization</t>
  </si>
  <si>
    <t xml:space="preserve">       where WCLTD=(page 4, line 30f) and R= (page 4, line 30g)</t>
  </si>
  <si>
    <t>RETURN from Actual Capital Structure (ACS)</t>
  </si>
  <si>
    <t>28a</t>
  </si>
  <si>
    <t>INCREMENTAL RETURN from Hypothetical Capital Structure (HCS)</t>
  </si>
  <si>
    <t>REV. REQUIREMENT  (sum lines 8, 12, 20, 27, 28, 28a)</t>
  </si>
  <si>
    <t>[Rate Base (page 2, line 30a) * Rate of Return (page 4, line 30e)]</t>
  </si>
  <si>
    <t>LESS ATTACHMENT MM ADJUSTMENT [Attachment MM, page 2, line 3, column 14]   (Note AA)</t>
  </si>
  <si>
    <t>Total transmission plant    (page 2, line 2 + 18a, column 3)</t>
  </si>
  <si>
    <t xml:space="preserve">                                          Development of Common Stock: (Note Z)</t>
  </si>
  <si>
    <t>ACTUAL CAPITAL STRUCTURE</t>
  </si>
  <si>
    <t>HYPOTHETICAL CAPITAL STRUCTURE</t>
  </si>
  <si>
    <t>30b</t>
  </si>
  <si>
    <t>30c</t>
  </si>
  <si>
    <t>30d</t>
  </si>
  <si>
    <t>Long Term Debt</t>
  </si>
  <si>
    <t>Perferred Stock</t>
  </si>
  <si>
    <t>Total (sum lines 30a - 30c)</t>
  </si>
  <si>
    <t>30e</t>
  </si>
  <si>
    <t>30f</t>
  </si>
  <si>
    <t>30g</t>
  </si>
  <si>
    <t>Overall WCLTD for Income Taxes</t>
  </si>
  <si>
    <t>Incremental Return for Projects with HCS Approval  (line 30d minus line 30)</t>
  </si>
  <si>
    <t>(Rate Based Weighting of line 27 and line 30a)</t>
  </si>
  <si>
    <t>(Rate Based Weighting of line 30 and line 30d)</t>
  </si>
  <si>
    <t xml:space="preserve">  Unamortized Balance of Abandoned Plant  (Note Y, Note Z)</t>
  </si>
  <si>
    <t>Long Term Debt (112, sum of  18.c through 21.c) (Note Z)</t>
  </si>
  <si>
    <t>Preferred Stock  (112.3.c)</t>
  </si>
  <si>
    <t>Common Stock  (line 26) (Note Z)</t>
  </si>
  <si>
    <t>Page 2 line 23a includes any unamortized balances related to the recovery of abandoned plant costs approved by FERC under a separate docket.</t>
  </si>
  <si>
    <t>Page 3 line 9a includes the Amortization expense of abandonment costs included in transmission depreciation expense.</t>
  </si>
  <si>
    <t>These are shown in the workpapers required pursuant to the Annual Rate Calculation and True-up Procedures.</t>
  </si>
  <si>
    <t>EE</t>
  </si>
  <si>
    <t>Calculate using a simple average of beginning of year and end of year balances reconciling to FERC Form No. 1 by page, line and column as shown in Column 2.</t>
  </si>
  <si>
    <t>FF</t>
  </si>
  <si>
    <t>Calculation of Prior Year Divisor True-up:</t>
  </si>
  <si>
    <t>Historic Year Actual Divisor for Pricing Zone</t>
  </si>
  <si>
    <t>Projected Year Divisor for Pricing Zone</t>
  </si>
  <si>
    <t>Difference between Historic &amp; Projected Yr Divisor</t>
  </si>
  <si>
    <t>Prior Year Projected Annual Cost ($ per kw per yr)</t>
  </si>
  <si>
    <t>Projected ATRR from Prior Year</t>
  </si>
  <si>
    <t>Overall Return (R) for Income Taxes</t>
  </si>
  <si>
    <t>Calculate using 13 month average balance, reconciling to FERC Form No. 1 by page, line, and column as shown in Column 2.</t>
  </si>
  <si>
    <t>Removes from revenue credits revenues that are distributed pursuant to Schedule 26-A of the Midwest ISO Tariff, since the Transmission Owner's Attachment O</t>
  </si>
  <si>
    <t>Projected divisor will be equal to the pricing zone divisor used to calculate the billed zonal rate</t>
  </si>
  <si>
    <t>Income Tax Calculation = line 22 * (line 28 + line 28a)</t>
  </si>
  <si>
    <t>also included in Attachment GG]</t>
  </si>
  <si>
    <t>[Revenue Requirement for facilities included on page 2, line 2, &amp; line 18a and</t>
  </si>
  <si>
    <t>also included in Attachment MM]</t>
  </si>
  <si>
    <t>Attachment MM-ATXI</t>
  </si>
  <si>
    <t>Formula Rate calculation</t>
  </si>
  <si>
    <t xml:space="preserve"> Utilizing Attachment O Data</t>
  </si>
  <si>
    <t>Page 1 of 2</t>
  </si>
  <si>
    <t>To be completed in conjunction with Attachment O.</t>
  </si>
  <si>
    <t>(inputs from Attachment O are rounded to whole dollars)</t>
  </si>
  <si>
    <t>Gross Transmission Plant - Total</t>
  </si>
  <si>
    <t>Attach O, p 2, line 2 + 18a col 5 (Note A)</t>
  </si>
  <si>
    <t>Transmission Accumulated Depreciation</t>
  </si>
  <si>
    <t>Attach O, p 2, line 8 col 5 (Note A)</t>
  </si>
  <si>
    <t>Net Transmission Plant - Total</t>
  </si>
  <si>
    <t>Line 1 minus Line 1a (Note B)</t>
  </si>
  <si>
    <t>O&amp;M TRANSMISSION EXPENSE</t>
  </si>
  <si>
    <t>Total O&amp;M Allocated to Transmission</t>
  </si>
  <si>
    <t>Attach O, p 3, line 8 col 5</t>
  </si>
  <si>
    <t>3a</t>
  </si>
  <si>
    <t>Transmission O&amp;M</t>
  </si>
  <si>
    <t>Attach O, p 3, line 1 col 5</t>
  </si>
  <si>
    <t>3b</t>
  </si>
  <si>
    <t>Less: LSE Expenses included in above, if any</t>
  </si>
  <si>
    <t>Attach O, p 3, line 1a col 5, if any</t>
  </si>
  <si>
    <t>3c</t>
  </si>
  <si>
    <t>Less: Account 565 included in above, if any</t>
  </si>
  <si>
    <t>Attach O, p 3, line 2 col 5, if any</t>
  </si>
  <si>
    <t>3d</t>
  </si>
  <si>
    <t>Adjusted Transmission O&amp;M</t>
  </si>
  <si>
    <t>Line 3a minus Line 3b minus Line 3c</t>
  </si>
  <si>
    <t>Annual Allocation Factor for Transmission O&amp;M</t>
  </si>
  <si>
    <t>(Line 3d divided by line 1a, col 3)</t>
  </si>
  <si>
    <t>OTHER O&amp;M EXPENSE</t>
  </si>
  <si>
    <t>4a</t>
  </si>
  <si>
    <t>Other O&amp;M Allocated to Transmission</t>
  </si>
  <si>
    <t>Line 3 minus Line 3d</t>
  </si>
  <si>
    <t>4b</t>
  </si>
  <si>
    <t>Annual Allocation Factor for Other O&amp;M</t>
  </si>
  <si>
    <t>Line 4a divided by Line 1, col 3</t>
  </si>
  <si>
    <t>GENERAL AND COMMON (G&amp;C) DEPRECIATION EXPENSE</t>
  </si>
  <si>
    <t>5</t>
  </si>
  <si>
    <t>Total G&amp;C Depreciation Expense</t>
  </si>
  <si>
    <t>Attach O, p 3, lines 10 &amp; 11, col 5 (Note H)</t>
  </si>
  <si>
    <t>6</t>
  </si>
  <si>
    <t>Annual Allocation Factor for G&amp;C Depreciation Expense</t>
  </si>
  <si>
    <t>(line 5 divided by line 1 col 3)</t>
  </si>
  <si>
    <t>TAXES OTHER THAN INCOME TAXES</t>
  </si>
  <si>
    <t>7</t>
  </si>
  <si>
    <t>Total Other Taxes</t>
  </si>
  <si>
    <t>Attach O, p 3, line 20 col 5</t>
  </si>
  <si>
    <t>8</t>
  </si>
  <si>
    <t>Annual Allocation Factor for Other Taxes</t>
  </si>
  <si>
    <t>(line 7 divided by line 1 col 3)</t>
  </si>
  <si>
    <t>9</t>
  </si>
  <si>
    <t>Annual Allocation Factor for Other Expense</t>
  </si>
  <si>
    <t>Sum of line 4b, 6, and 8</t>
  </si>
  <si>
    <t>INCOME TAXES</t>
  </si>
  <si>
    <t>10</t>
  </si>
  <si>
    <t>Attach O, p 3, line 27 col 5</t>
  </si>
  <si>
    <t>11</t>
  </si>
  <si>
    <t>Annual Allocation Factor for Income Taxes</t>
  </si>
  <si>
    <t>(line 10 divided by line 2 col 3)</t>
  </si>
  <si>
    <t xml:space="preserve">RETURN </t>
  </si>
  <si>
    <t>12</t>
  </si>
  <si>
    <t>Return on Rate Base (Note I)</t>
  </si>
  <si>
    <t>Attach O, p 3, line 28 col 5</t>
  </si>
  <si>
    <t>13</t>
  </si>
  <si>
    <t>Annual Allocation Factor for Return on Rate Base</t>
  </si>
  <si>
    <t>(line 12 divided by line 2 col 3)</t>
  </si>
  <si>
    <t>14</t>
  </si>
  <si>
    <t>Annual Allocation Factor for Return</t>
  </si>
  <si>
    <t>Sum of line 11 and 13</t>
  </si>
  <si>
    <t>HYPOTHETICAL CAPITAL STRUCTURE (HCS) RETURN</t>
  </si>
  <si>
    <t>15</t>
  </si>
  <si>
    <t xml:space="preserve">Annual Allocation Factor HCS Return (Note J) </t>
  </si>
  <si>
    <t>Attach O, p 4, line 30e</t>
  </si>
  <si>
    <t>Page 2 of 2</t>
  </si>
  <si>
    <t>Multi-Value Project (MVP) Revenue Requirement Calculation</t>
  </si>
  <si>
    <t>(6)</t>
  </si>
  <si>
    <t>(7)</t>
  </si>
  <si>
    <t>(8)</t>
  </si>
  <si>
    <t>(9)</t>
  </si>
  <si>
    <t>(10)</t>
  </si>
  <si>
    <t>(11)</t>
  </si>
  <si>
    <t>(11a)</t>
  </si>
  <si>
    <t>(12)</t>
  </si>
  <si>
    <t>(13)</t>
  </si>
  <si>
    <t>(14)</t>
  </si>
  <si>
    <t>(15)</t>
  </si>
  <si>
    <t>(16)</t>
  </si>
  <si>
    <t>Line No.</t>
  </si>
  <si>
    <t>Project Name</t>
  </si>
  <si>
    <t>MTEP Project Number</t>
  </si>
  <si>
    <t>Project Gross Plant</t>
  </si>
  <si>
    <t>Project Accumulated Depreciation</t>
  </si>
  <si>
    <t>Transmission O&amp;M Annual Allocation Factor</t>
  </si>
  <si>
    <t>Annual Allocation for Transmission O&amp;M Expense</t>
  </si>
  <si>
    <t>Other Expense Annual Allocation Factor</t>
  </si>
  <si>
    <t>Annual Allocation for Other Expense</t>
  </si>
  <si>
    <t>Annual Expense Charge</t>
  </si>
  <si>
    <t xml:space="preserve">Project Net Plant </t>
  </si>
  <si>
    <t>Annual Allocation Factor for HCS Return</t>
  </si>
  <si>
    <t>Annual Return Charge</t>
  </si>
  <si>
    <t>Project Depreciation Expense</t>
  </si>
  <si>
    <t>Annual Revenue Requirement</t>
  </si>
  <si>
    <t>True-Up Adjustment</t>
  </si>
  <si>
    <t>MVP Annual Adjusted Revenue Requirement</t>
  </si>
  <si>
    <t>Page 1 line 4</t>
  </si>
  <si>
    <t>(Col 4 * Col 5)</t>
  </si>
  <si>
    <t>Page 1 line 9</t>
  </si>
  <si>
    <t>(Col 3 * Col 7)</t>
  </si>
  <si>
    <t>(Col 6 + Col 8)</t>
  </si>
  <si>
    <t>(Col 3 - Col 4)</t>
  </si>
  <si>
    <t>(Page 1 line 14)</t>
  </si>
  <si>
    <t>(Page 1 line 15) (Note J)</t>
  </si>
  <si>
    <t>(Col 10 * Col 11 + 11a)</t>
  </si>
  <si>
    <t>(Note E)</t>
  </si>
  <si>
    <t>(Sum Col. 9, 12 &amp; 13)</t>
  </si>
  <si>
    <t>(Note F)</t>
  </si>
  <si>
    <t>Sum Col. 14 &amp; 15
(Note G)</t>
  </si>
  <si>
    <t>Multi-Value Projects (MVP)</t>
  </si>
  <si>
    <t>1b</t>
  </si>
  <si>
    <t>1c</t>
  </si>
  <si>
    <t>2</t>
  </si>
  <si>
    <t>MVP Total Annual Revenue Requirements</t>
  </si>
  <si>
    <t>Rev. Req. Adj For Attachment O</t>
  </si>
  <si>
    <t>Gross Transmission Plant is that identified on page 2 line 2 of Attachment O and includes any sub lines 2a or 2b etc. and is inclusive of any CWIP included in rate base when authorized by FERC order.  Transmission Accumulated Depreciation comports</t>
  </si>
  <si>
    <t>with this Note A and Note B below.</t>
  </si>
  <si>
    <r>
      <t>Net Transmission Plant is that identified on page 2 line 14 of Attachment O and includes any sub lines 14a or 14b etc. and is inclusive of any CWIP included in rate base when authorized by FERC order</t>
    </r>
    <r>
      <rPr>
        <sz val="12"/>
        <rFont val="Arial MT"/>
      </rPr>
      <t>.</t>
    </r>
  </si>
  <si>
    <t>Project Gross Plant is the total capital investment for the project calculated in the same method as the gross plant value in line 1 and includes CWIP in rate base when authorized by FERC order.  This value includes subsequent</t>
  </si>
  <si>
    <t>capital investments required to maintain the facilities to their original capabilities.</t>
  </si>
  <si>
    <t>Note deliberately left blank.</t>
  </si>
  <si>
    <t>Project Depreciation Expense is the actual value booked for the project and included in the Depreciation Expense in Attachment O page 3, line 12.</t>
  </si>
  <si>
    <t>True-Up Adjustment is included pursuant to a FERC approved methodology if applicable.</t>
  </si>
  <si>
    <t>The MVP Annual Revenue Requirement is the value to be used in Schedule 26-A.</t>
  </si>
  <si>
    <t>The Total General and Common Depreciation Expense excludes any depreciation expense directly associated with a project and thereby included in page 2 column 13.</t>
  </si>
  <si>
    <t>Equals the return based on the actual capital structure (ACS)</t>
  </si>
  <si>
    <t>Equals the incremental return for projects with hypothetical capital structure (HCS) approval.</t>
  </si>
  <si>
    <t>Ameren Transmission Company of Illinois</t>
  </si>
  <si>
    <t>Projected Rate Base ($000)</t>
  </si>
  <si>
    <t>Page 1</t>
  </si>
  <si>
    <t>Dec 12</t>
  </si>
  <si>
    <t>Year 2012</t>
  </si>
  <si>
    <t>Average</t>
  </si>
  <si>
    <t>Transmission Plant</t>
  </si>
  <si>
    <t>Gross Plant in Service</t>
  </si>
  <si>
    <t>Accumulated Depreciation</t>
  </si>
  <si>
    <t>Total Plant in Service</t>
  </si>
  <si>
    <r>
      <t xml:space="preserve">CWIP  </t>
    </r>
    <r>
      <rPr>
        <sz val="6"/>
        <color theme="1"/>
        <rFont val="Calibri"/>
        <family val="2"/>
        <scheme val="minor"/>
      </rPr>
      <t>1/</t>
    </r>
  </si>
  <si>
    <t>Other Rate Base Adjustments</t>
  </si>
  <si>
    <r>
      <t xml:space="preserve">ADIT 282  </t>
    </r>
    <r>
      <rPr>
        <sz val="6"/>
        <color theme="1"/>
        <rFont val="Calibri"/>
        <family val="2"/>
        <scheme val="minor"/>
      </rPr>
      <t>2/</t>
    </r>
  </si>
  <si>
    <r>
      <t xml:space="preserve">ADIT 190  </t>
    </r>
    <r>
      <rPr>
        <sz val="6"/>
        <color theme="1"/>
        <rFont val="Calibri"/>
        <family val="2"/>
        <scheme val="minor"/>
      </rPr>
      <t>2/</t>
    </r>
  </si>
  <si>
    <t>Net Prefunded AFUDC on CWIP</t>
  </si>
  <si>
    <t>Materials &amp; Supplies</t>
  </si>
  <si>
    <t>Prepayments</t>
  </si>
  <si>
    <t>Cash Working Capital</t>
  </si>
  <si>
    <t>Total Rate Base</t>
  </si>
  <si>
    <t>1/</t>
  </si>
  <si>
    <t>Construction Work in Progress on Illinois Rivers Project</t>
  </si>
  <si>
    <t>2/</t>
  </si>
  <si>
    <t>Deferred Income Taxes are a simply average of the beginning and end of year balances</t>
  </si>
  <si>
    <t>Page 2</t>
  </si>
  <si>
    <t>Transmission Service Revenues</t>
  </si>
  <si>
    <t>NITS Revenue</t>
  </si>
  <si>
    <t>PTP Revenue</t>
  </si>
  <si>
    <t>Total Transmissiion Revenue</t>
  </si>
  <si>
    <t>Transmission Expenses</t>
  </si>
  <si>
    <t>A&amp;G Expense</t>
  </si>
  <si>
    <t>Total O&amp;M</t>
  </si>
  <si>
    <t>Depreciation Expense</t>
  </si>
  <si>
    <t>Taxes Other than Income Taxes</t>
  </si>
  <si>
    <t>Total Expenses</t>
  </si>
  <si>
    <t>Wages and Salaries</t>
  </si>
  <si>
    <t>Production</t>
  </si>
  <si>
    <t>Distribution</t>
  </si>
  <si>
    <t>Other</t>
  </si>
  <si>
    <t>Projected Capitalization ($000)</t>
  </si>
  <si>
    <t>Page 3</t>
  </si>
  <si>
    <t>Equity</t>
  </si>
  <si>
    <t>Debt</t>
  </si>
  <si>
    <t>Total Capitalization</t>
  </si>
  <si>
    <t>Interest Expense</t>
  </si>
  <si>
    <t>13 Months Ended December 31, 2013</t>
  </si>
  <si>
    <t>Calendar Year 2013</t>
  </si>
  <si>
    <t>Jan 13</t>
  </si>
  <si>
    <t>Feb 13</t>
  </si>
  <si>
    <t>Mar 13</t>
  </si>
  <si>
    <t>Apr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</si>
  <si>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</si>
  <si>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</si>
  <si>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</si>
  <si>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</si>
  <si>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</si>
  <si>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</si>
  <si>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</si>
  <si>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</si>
  <si>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 xml:space="preserve"> 2013</t>
  </si>
  <si>
    <t>Total 2013</t>
  </si>
  <si>
    <r>
      <t xml:space="preserve">ADIT 283  </t>
    </r>
    <r>
      <rPr>
        <sz val="6"/>
        <color theme="1"/>
        <rFont val="Calibri"/>
        <family val="2"/>
        <scheme val="minor"/>
      </rPr>
      <t>2/</t>
    </r>
  </si>
  <si>
    <t>Projected Revenues and Expenses ($000)</t>
  </si>
  <si>
    <t>MVP Revenues</t>
  </si>
  <si>
    <t>1d</t>
  </si>
  <si>
    <t>For  the 12 months ended 12/31/13</t>
  </si>
  <si>
    <t>Pana-Sugar Creek</t>
  </si>
  <si>
    <t>Sidney-Rising</t>
  </si>
  <si>
    <t>Palmyra-Pawnee</t>
  </si>
  <si>
    <t>Pawnee-Pana</t>
  </si>
  <si>
    <t>Projected For the 12 months ended 12/31/2013</t>
  </si>
  <si>
    <t>ILLINOIS RIVERS</t>
  </si>
  <si>
    <t>Grand Total</t>
  </si>
  <si>
    <t>2239 - Sidney to Rising 345 kV line</t>
  </si>
  <si>
    <t>2237 - Pana-Mt. Zion-Kansas-Sugar Creek 345 kV line</t>
  </si>
  <si>
    <t>CWIP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</si>
  <si>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</si>
  <si>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</si>
  <si>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</si>
  <si>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</si>
  <si>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</si>
  <si>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</si>
  <si>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</si>
  <si>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</si>
  <si>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</si>
  <si>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</si>
  <si>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</si>
  <si>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</si>
  <si>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3169 - Pawnee to Pana 345 kV line</t>
  </si>
  <si>
    <t>13 Month Balances for Attachment MM</t>
  </si>
  <si>
    <t>13 Month Average</t>
  </si>
  <si>
    <t>Land</t>
  </si>
  <si>
    <t>3017 - Palmyra Tap-Pawnee 345 kV line</t>
  </si>
  <si>
    <t>Forecasted Expenditures 2012-2013 ($000)</t>
  </si>
  <si>
    <t>Grand</t>
  </si>
  <si>
    <t>13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</si>
</sst>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.0000_);_(* \(#,##0.0000\);_(* &quot;-&quot;??_);_(@_)"/>
    <numFmt numFmtId="175" formatCode="_(* #,##0_);_(* \(#,##0\);_(* &quot;-&quot;??_);_(@_)"/>
    <numFmt numFmtId="176" formatCode="&quot;$&quot;#,##0.0000"/>
    <numFmt numFmtId="177" formatCode="0_);\(0\)"/>
    <numFmt numFmtId="178" formatCode="_(&quot;$&quot;* #,##0_);_(&quot;$&quot;* \(#,##0\);_(&quot;$&quot;* &quot;-&quot;??_);_(@_)"/>
    <numFmt numFmtId="179" formatCode="#,##0_);[Red]\(#,##0\);&quot; &quot;"/>
    <numFmt numFmtId="180" formatCode="m/d/yy;@"/>
  </numFmts>
  <fonts count="74">
    <font>
      <sz val="12"/>
      <name val="Arial MT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trike/>
      <sz val="12"/>
      <name val="Times New Roman"/>
      <family val="1"/>
    </font>
    <font>
      <b/>
      <u/>
      <sz val="12"/>
      <name val="Times New Roman"/>
      <family val="1"/>
    </font>
    <font>
      <sz val="12"/>
      <name val="Arial"/>
      <family val="2"/>
    </font>
    <font>
      <u/>
      <sz val="12"/>
      <name val="Times New Roman"/>
      <family val="1"/>
    </font>
    <font>
      <sz val="8"/>
      <name val="Arial MT"/>
    </font>
    <font>
      <sz val="12"/>
      <name val="Arial MT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b/>
      <u/>
      <sz val="12"/>
      <name val="Arial MT"/>
    </font>
    <font>
      <sz val="10"/>
      <name val="Arial"/>
      <family val="2"/>
    </font>
    <font>
      <u/>
      <sz val="12"/>
      <name val="Arial"/>
      <family val="2"/>
    </font>
    <font>
      <sz val="12"/>
      <color indexed="10"/>
      <name val="Arial MT"/>
    </font>
    <font>
      <sz val="12"/>
      <color indexed="10"/>
      <name val="Arial"/>
      <family val="2"/>
    </font>
    <font>
      <sz val="10"/>
      <name val="Arial MT"/>
    </font>
    <font>
      <sz val="10"/>
      <name val="Arial Narrow"/>
      <family val="2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70C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5" tint="0.79998168889431442"/>
      </bottom>
      <diagonal/>
    </border>
  </borders>
  <cellStyleXfs count="128">
    <xf numFmtId="173" fontId="0" fillId="0" borderId="0" applyProtection="0"/>
    <xf numFmtId="173" fontId="9" fillId="0" borderId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9" fillId="0" borderId="0">
      <alignment vertical="top"/>
    </xf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1" fillId="5" borderId="0" applyNumberFormat="0" applyBorder="0" applyAlignment="0" applyProtection="0"/>
    <xf numFmtId="173" fontId="32" fillId="0" borderId="0" applyFill="0"/>
    <xf numFmtId="173" fontId="32" fillId="0" borderId="0">
      <alignment horizontal="center"/>
    </xf>
    <xf numFmtId="0" fontId="32" fillId="0" borderId="0" applyFill="0">
      <alignment horizontal="center"/>
    </xf>
    <xf numFmtId="173" fontId="33" fillId="0" borderId="15" applyFill="0"/>
    <xf numFmtId="0" fontId="14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3" fontId="11" fillId="0" borderId="14" applyFill="0"/>
    <xf numFmtId="0" fontId="14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3" fontId="35" fillId="0" borderId="0" applyFill="0"/>
    <xf numFmtId="0" fontId="36" fillId="0" borderId="0" applyNumberFormat="0" applyFont="0" applyAlignment="0">
      <alignment horizontal="center"/>
    </xf>
    <xf numFmtId="0" fontId="37" fillId="0" borderId="0" applyFill="0">
      <alignment vertical="top" wrapText="1"/>
    </xf>
    <xf numFmtId="0" fontId="11" fillId="0" borderId="0" applyFill="0">
      <alignment horizontal="left" vertical="top" wrapText="1"/>
    </xf>
    <xf numFmtId="173" fontId="14" fillId="0" borderId="0" applyFill="0"/>
    <xf numFmtId="0" fontId="36" fillId="0" borderId="0" applyNumberFormat="0" applyFont="0" applyAlignment="0">
      <alignment horizontal="center"/>
    </xf>
    <xf numFmtId="0" fontId="38" fillId="0" borderId="0" applyFill="0">
      <alignment vertical="center" wrapText="1"/>
    </xf>
    <xf numFmtId="0" fontId="6" fillId="0" borderId="0">
      <alignment horizontal="left" vertical="center" wrapText="1"/>
    </xf>
    <xf numFmtId="173" fontId="39" fillId="0" borderId="0" applyFill="0"/>
    <xf numFmtId="0" fontId="36" fillId="0" borderId="0" applyNumberFormat="0" applyFont="0" applyAlignment="0">
      <alignment horizontal="center"/>
    </xf>
    <xf numFmtId="0" fontId="40" fillId="0" borderId="0" applyFill="0">
      <alignment horizontal="center" vertical="center" wrapText="1"/>
    </xf>
    <xf numFmtId="0" fontId="14" fillId="0" borderId="0" applyFill="0">
      <alignment horizontal="center" vertical="center" wrapText="1"/>
    </xf>
    <xf numFmtId="173" fontId="41" fillId="0" borderId="0" applyFill="0"/>
    <xf numFmtId="0" fontId="36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43" fillId="0" borderId="0" applyFill="0">
      <alignment horizontal="center" vertical="center" wrapText="1"/>
    </xf>
    <xf numFmtId="173" fontId="44" fillId="0" borderId="0" applyFill="0"/>
    <xf numFmtId="0" fontId="36" fillId="0" borderId="0" applyNumberFormat="0" applyFont="0" applyAlignment="0">
      <alignment horizontal="center"/>
    </xf>
    <xf numFmtId="0" fontId="45" fillId="0" borderId="0">
      <alignment horizontal="center" wrapText="1"/>
    </xf>
    <xf numFmtId="0" fontId="41" fillId="0" borderId="0" applyFill="0">
      <alignment horizontal="center" wrapText="1"/>
    </xf>
    <xf numFmtId="0" fontId="46" fillId="22" borderId="16" applyNumberFormat="0" applyAlignment="0" applyProtection="0"/>
    <xf numFmtId="0" fontId="47" fillId="23" borderId="17" applyNumberFormat="0" applyAlignment="0" applyProtection="0"/>
    <xf numFmtId="43" fontId="48" fillId="0" borderId="0" applyFont="0" applyFill="0" applyBorder="0" applyAlignment="0" applyProtection="0"/>
    <xf numFmtId="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3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"/>
    <xf numFmtId="0" fontId="55" fillId="0" borderId="0"/>
    <xf numFmtId="0" fontId="56" fillId="9" borderId="16" applyNumberFormat="0" applyAlignment="0" applyProtection="0"/>
    <xf numFmtId="0" fontId="57" fillId="0" borderId="21" applyNumberFormat="0" applyFill="0" applyAlignment="0" applyProtection="0"/>
    <xf numFmtId="0" fontId="58" fillId="24" borderId="0" applyNumberFormat="0" applyBorder="0" applyAlignment="0" applyProtection="0"/>
    <xf numFmtId="0" fontId="14" fillId="0" borderId="0"/>
    <xf numFmtId="0" fontId="9" fillId="25" borderId="22" applyNumberFormat="0" applyFont="0" applyAlignment="0" applyProtection="0"/>
    <xf numFmtId="0" fontId="59" fillId="22" borderId="23" applyNumberFormat="0" applyAlignment="0" applyProtection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3" fontId="14" fillId="0" borderId="0">
      <alignment horizontal="left" vertical="top"/>
    </xf>
    <xf numFmtId="0" fontId="60" fillId="0" borderId="1">
      <alignment horizontal="center"/>
    </xf>
    <xf numFmtId="3" fontId="48" fillId="0" borderId="0" applyFont="0" applyFill="0" applyBorder="0" applyAlignment="0" applyProtection="0"/>
    <xf numFmtId="0" fontId="48" fillId="26" borderId="0" applyNumberFormat="0" applyFont="0" applyBorder="0" applyAlignment="0" applyProtection="0"/>
    <xf numFmtId="3" fontId="14" fillId="0" borderId="0">
      <alignment horizontal="right" vertical="top"/>
    </xf>
    <xf numFmtId="41" fontId="6" fillId="27" borderId="11" applyFill="0"/>
    <xf numFmtId="0" fontId="61" fillId="0" borderId="0">
      <alignment horizontal="left" indent="7"/>
    </xf>
    <xf numFmtId="41" fontId="6" fillId="0" borderId="11" applyFill="0">
      <alignment horizontal="left" indent="2"/>
    </xf>
    <xf numFmtId="173" fontId="62" fillId="0" borderId="5" applyFill="0">
      <alignment horizontal="right"/>
    </xf>
    <xf numFmtId="0" fontId="63" fillId="0" borderId="9" applyNumberFormat="0" applyFont="0" applyBorder="0">
      <alignment horizontal="right"/>
    </xf>
    <xf numFmtId="0" fontId="64" fillId="0" borderId="0" applyFill="0"/>
    <xf numFmtId="0" fontId="11" fillId="0" borderId="0" applyFill="0"/>
    <xf numFmtId="4" fontId="62" fillId="0" borderId="5" applyFill="0"/>
    <xf numFmtId="0" fontId="14" fillId="0" borderId="0" applyNumberFormat="0" applyFont="0" applyBorder="0" applyAlignment="0"/>
    <xf numFmtId="0" fontId="37" fillId="0" borderId="0" applyFill="0">
      <alignment horizontal="left" indent="1"/>
    </xf>
    <xf numFmtId="0" fontId="65" fillId="0" borderId="0" applyFill="0">
      <alignment horizontal="left" indent="1"/>
    </xf>
    <xf numFmtId="4" fontId="39" fillId="0" borderId="0" applyFill="0"/>
    <xf numFmtId="0" fontId="14" fillId="0" borderId="0" applyNumberFormat="0" applyFont="0" applyFill="0" applyBorder="0" applyAlignment="0"/>
    <xf numFmtId="0" fontId="37" fillId="0" borderId="0" applyFill="0">
      <alignment horizontal="left" indent="2"/>
    </xf>
    <xf numFmtId="0" fontId="11" fillId="0" borderId="0" applyFill="0">
      <alignment horizontal="left" indent="2"/>
    </xf>
    <xf numFmtId="4" fontId="39" fillId="0" borderId="0" applyFill="0"/>
    <xf numFmtId="0" fontId="14" fillId="0" borderId="0" applyNumberFormat="0" applyFont="0" applyBorder="0" applyAlignment="0"/>
    <xf numFmtId="0" fontId="66" fillId="0" borderId="0">
      <alignment horizontal="left" indent="3"/>
    </xf>
    <xf numFmtId="0" fontId="67" fillId="0" borderId="0" applyFill="0">
      <alignment horizontal="left" indent="3"/>
    </xf>
    <xf numFmtId="4" fontId="39" fillId="0" borderId="0" applyFill="0"/>
    <xf numFmtId="0" fontId="14" fillId="0" borderId="0" applyNumberFormat="0" applyFont="0" applyBorder="0" applyAlignment="0"/>
    <xf numFmtId="0" fontId="40" fillId="0" borderId="0">
      <alignment horizontal="left" indent="4"/>
    </xf>
    <xf numFmtId="0" fontId="14" fillId="0" borderId="0" applyFill="0">
      <alignment horizontal="left" indent="4"/>
    </xf>
    <xf numFmtId="4" fontId="41" fillId="0" borderId="0" applyFill="0"/>
    <xf numFmtId="0" fontId="14" fillId="0" borderId="0" applyNumberFormat="0" applyFont="0" applyBorder="0" applyAlignment="0"/>
    <xf numFmtId="0" fontId="42" fillId="0" borderId="0">
      <alignment horizontal="left" indent="5"/>
    </xf>
    <xf numFmtId="0" fontId="43" fillId="0" borderId="0" applyFill="0">
      <alignment horizontal="left" indent="5"/>
    </xf>
    <xf numFmtId="4" fontId="44" fillId="0" borderId="0" applyFill="0"/>
    <xf numFmtId="0" fontId="14" fillId="0" borderId="0" applyNumberFormat="0" applyFont="0" applyFill="0" applyBorder="0" applyAlignment="0"/>
    <xf numFmtId="0" fontId="45" fillId="0" borderId="0" applyFill="0">
      <alignment horizontal="left" indent="6"/>
    </xf>
    <xf numFmtId="0" fontId="41" fillId="0" borderId="0" applyFill="0">
      <alignment horizontal="left" indent="6"/>
    </xf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0" borderId="0" applyNumberFormat="0" applyFill="0" applyBorder="0" applyAlignment="0" applyProtection="0"/>
  </cellStyleXfs>
  <cellXfs count="341">
    <xf numFmtId="173" fontId="0" fillId="0" borderId="0" xfId="0" applyAlignment="1"/>
    <xf numFmtId="173" fontId="1" fillId="0" borderId="0" xfId="0" applyFont="1" applyAlignment="1"/>
    <xf numFmtId="0" fontId="1" fillId="0" borderId="0" xfId="0" applyNumberFormat="1" applyFont="1" applyAlignment="1" applyProtection="1"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/>
    <xf numFmtId="0" fontId="1" fillId="0" borderId="0" xfId="0" applyNumberFormat="1" applyFont="1"/>
    <xf numFmtId="173" fontId="1" fillId="0" borderId="0" xfId="0" applyFont="1" applyFill="1" applyAlignment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3" fontId="1" fillId="0" borderId="0" xfId="0" applyNumberFormat="1" applyFont="1" applyAlignment="1"/>
    <xf numFmtId="49" fontId="1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Fill="1" applyAlignment="1"/>
    <xf numFmtId="166" fontId="1" fillId="0" borderId="0" xfId="0" applyNumberFormat="1" applyFont="1" applyAlignment="1"/>
    <xf numFmtId="3" fontId="1" fillId="0" borderId="0" xfId="0" applyNumberFormat="1" applyFont="1" applyFill="1" applyBorder="1"/>
    <xf numFmtId="3" fontId="1" fillId="2" borderId="0" xfId="0" applyNumberFormat="1" applyFont="1" applyFill="1" applyAlignment="1"/>
    <xf numFmtId="3" fontId="1" fillId="0" borderId="0" xfId="0" applyNumberFormat="1" applyFont="1" applyAlignment="1">
      <alignment horizontal="fill"/>
    </xf>
    <xf numFmtId="0" fontId="1" fillId="0" borderId="0" xfId="0" applyNumberFormat="1" applyFont="1" applyFill="1" applyProtection="1">
      <protection locked="0"/>
    </xf>
    <xf numFmtId="3" fontId="1" fillId="2" borderId="0" xfId="0" applyNumberFormat="1" applyFont="1" applyFill="1"/>
    <xf numFmtId="3" fontId="1" fillId="2" borderId="0" xfId="0" applyNumberFormat="1" applyFont="1" applyFill="1" applyBorder="1"/>
    <xf numFmtId="168" fontId="1" fillId="0" borderId="0" xfId="0" applyNumberFormat="1" applyFont="1"/>
    <xf numFmtId="168" fontId="1" fillId="0" borderId="0" xfId="0" applyNumberFormat="1" applyFont="1" applyAlignment="1">
      <alignment horizontal="center"/>
    </xf>
    <xf numFmtId="173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172" fontId="1" fillId="0" borderId="0" xfId="0" applyNumberFormat="1" applyFont="1" applyAlignment="1"/>
    <xf numFmtId="172" fontId="1" fillId="2" borderId="0" xfId="0" applyNumberFormat="1" applyFont="1" applyFill="1" applyProtection="1">
      <protection locked="0"/>
    </xf>
    <xf numFmtId="172" fontId="1" fillId="0" borderId="0" xfId="0" applyNumberFormat="1" applyFont="1" applyProtection="1">
      <protection locked="0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173" fontId="2" fillId="0" borderId="0" xfId="0" applyFont="1" applyAlignment="1">
      <alignment horizontal="center"/>
    </xf>
    <xf numFmtId="3" fontId="2" fillId="0" borderId="0" xfId="0" applyNumberFormat="1" applyFont="1" applyAlignment="1"/>
    <xf numFmtId="0" fontId="2" fillId="0" borderId="0" xfId="0" applyNumberFormat="1" applyFont="1" applyAlignment="1"/>
    <xf numFmtId="165" fontId="1" fillId="0" borderId="0" xfId="0" applyNumberFormat="1" applyFont="1" applyAlignment="1"/>
    <xf numFmtId="3" fontId="1" fillId="2" borderId="1" xfId="0" applyNumberFormat="1" applyFont="1" applyFill="1" applyBorder="1" applyAlignme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/>
    <xf numFmtId="3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/>
    <xf numFmtId="171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/>
    <xf numFmtId="166" fontId="1" fillId="0" borderId="0" xfId="0" applyNumberFormat="1" applyFont="1" applyFill="1" applyAlignment="1">
      <alignment horizontal="right"/>
    </xf>
    <xf numFmtId="16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0" fontId="1" fillId="0" borderId="0" xfId="0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10" fontId="1" fillId="0" borderId="0" xfId="0" applyNumberFormat="1" applyFont="1" applyAlignment="1">
      <alignment horizontal="left"/>
    </xf>
    <xf numFmtId="3" fontId="1" fillId="0" borderId="0" xfId="0" applyNumberFormat="1" applyFont="1" applyFill="1" applyAlignment="1">
      <alignment horizontal="left"/>
    </xf>
    <xf numFmtId="164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/>
    <xf numFmtId="0" fontId="1" fillId="0" borderId="0" xfId="0" applyNumberFormat="1" applyFont="1" applyFill="1" applyAlignment="1" applyProtection="1">
      <protection locked="0"/>
    </xf>
    <xf numFmtId="3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/>
    <xf numFmtId="49" fontId="1" fillId="0" borderId="0" xfId="0" applyNumberFormat="1" applyFont="1" applyFill="1" applyAlignment="1"/>
    <xf numFmtId="49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166" fontId="1" fillId="0" borderId="0" xfId="0" applyNumberFormat="1" applyFont="1" applyFill="1"/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/>
    <xf numFmtId="3" fontId="1" fillId="0" borderId="0" xfId="0" applyNumberFormat="1" applyFont="1" applyBorder="1" applyAlignment="1">
      <alignment horizontal="center"/>
    </xf>
    <xf numFmtId="166" fontId="1" fillId="0" borderId="0" xfId="0" applyNumberFormat="1" applyFont="1" applyAlignment="1" applyProtection="1">
      <alignment horizontal="center"/>
      <protection locked="0"/>
    </xf>
    <xf numFmtId="166" fontId="1" fillId="0" borderId="0" xfId="0" applyNumberFormat="1" applyFont="1" applyFill="1" applyAlignment="1"/>
    <xf numFmtId="42" fontId="1" fillId="2" borderId="0" xfId="0" applyNumberFormat="1" applyFont="1" applyFill="1" applyAlignment="1"/>
    <xf numFmtId="3" fontId="1" fillId="0" borderId="0" xfId="0" applyNumberFormat="1" applyFont="1" applyFill="1" applyAlignment="1" applyProtection="1">
      <protection locked="0"/>
    </xf>
    <xf numFmtId="9" fontId="1" fillId="0" borderId="0" xfId="0" applyNumberFormat="1" applyFont="1" applyAlignment="1"/>
    <xf numFmtId="169" fontId="1" fillId="0" borderId="0" xfId="0" applyNumberFormat="1" applyFont="1" applyAlignment="1"/>
    <xf numFmtId="3" fontId="1" fillId="0" borderId="0" xfId="0" quotePrefix="1" applyNumberFormat="1" applyFont="1" applyAlignment="1"/>
    <xf numFmtId="169" fontId="1" fillId="2" borderId="0" xfId="0" applyNumberFormat="1" applyFont="1" applyFill="1" applyAlignment="1"/>
    <xf numFmtId="0" fontId="1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Protection="1">
      <protection locked="0"/>
    </xf>
    <xf numFmtId="173" fontId="3" fillId="0" borderId="0" xfId="0" applyFont="1" applyAlignment="1"/>
    <xf numFmtId="173" fontId="1" fillId="0" borderId="0" xfId="0" applyFont="1" applyFill="1" applyAlignment="1" applyProtection="1"/>
    <xf numFmtId="38" fontId="1" fillId="2" borderId="0" xfId="0" applyNumberFormat="1" applyFont="1" applyFill="1" applyBorder="1" applyProtection="1">
      <protection locked="0"/>
    </xf>
    <xf numFmtId="38" fontId="1" fillId="0" borderId="0" xfId="0" applyNumberFormat="1" applyFont="1" applyAlignment="1" applyProtection="1"/>
    <xf numFmtId="38" fontId="1" fillId="0" borderId="0" xfId="0" applyNumberFormat="1" applyFont="1" applyAlignment="1"/>
    <xf numFmtId="38" fontId="1" fillId="0" borderId="0" xfId="0" applyNumberFormat="1" applyFont="1" applyFill="1" applyBorder="1" applyProtection="1"/>
    <xf numFmtId="170" fontId="1" fillId="0" borderId="0" xfId="0" applyNumberFormat="1" applyFont="1" applyFill="1" applyBorder="1" applyProtection="1"/>
    <xf numFmtId="1" fontId="1" fillId="0" borderId="0" xfId="0" applyNumberFormat="1" applyFont="1" applyFill="1" applyProtection="1"/>
    <xf numFmtId="168" fontId="1" fillId="0" borderId="0" xfId="0" applyNumberFormat="1" applyFont="1" applyProtection="1">
      <protection locked="0"/>
    </xf>
    <xf numFmtId="1" fontId="1" fillId="0" borderId="0" xfId="0" applyNumberFormat="1" applyFont="1" applyFill="1" applyAlignment="1" applyProtection="1"/>
    <xf numFmtId="3" fontId="1" fillId="0" borderId="0" xfId="0" applyNumberFormat="1" applyFont="1" applyAlignment="1" applyProtection="1"/>
    <xf numFmtId="3" fontId="1" fillId="0" borderId="0" xfId="0" applyNumberFormat="1" applyFont="1" applyFill="1" applyAlignment="1" applyProtection="1">
      <alignment horizontal="right"/>
      <protection locked="0"/>
    </xf>
    <xf numFmtId="173" fontId="1" fillId="0" borderId="0" xfId="0" applyNumberFormat="1" applyFont="1" applyAlignment="1" applyProtection="1">
      <protection locked="0"/>
    </xf>
    <xf numFmtId="170" fontId="1" fillId="0" borderId="0" xfId="0" applyNumberFormat="1" applyFont="1" applyFill="1" applyBorder="1" applyAlignment="1" applyProtection="1"/>
    <xf numFmtId="3" fontId="1" fillId="0" borderId="0" xfId="0" applyNumberFormat="1" applyFont="1" applyFill="1" applyAlignment="1" applyProtection="1"/>
    <xf numFmtId="170" fontId="1" fillId="0" borderId="0" xfId="0" applyNumberFormat="1" applyFont="1" applyProtection="1"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172" fontId="1" fillId="0" borderId="0" xfId="0" applyNumberFormat="1" applyFont="1" applyFill="1" applyProtection="1">
      <protection locked="0"/>
    </xf>
    <xf numFmtId="3" fontId="1" fillId="0" borderId="0" xfId="0" applyNumberFormat="1" applyFont="1" applyFill="1" applyBorder="1" applyAlignment="1"/>
    <xf numFmtId="0" fontId="1" fillId="0" borderId="0" xfId="0" applyNumberFormat="1" applyFont="1" applyBorder="1" applyProtection="1">
      <protection locked="0"/>
    </xf>
    <xf numFmtId="0" fontId="1" fillId="0" borderId="0" xfId="0" applyNumberFormat="1" applyFont="1" applyBorder="1" applyAlignment="1" applyProtection="1">
      <protection locked="0"/>
    </xf>
    <xf numFmtId="3" fontId="1" fillId="2" borderId="0" xfId="0" applyNumberFormat="1" applyFont="1" applyFill="1" applyBorder="1" applyAlignment="1"/>
    <xf numFmtId="170" fontId="1" fillId="2" borderId="0" xfId="0" applyNumberFormat="1" applyFont="1" applyFill="1" applyBorder="1" applyProtection="1"/>
    <xf numFmtId="170" fontId="1" fillId="2" borderId="0" xfId="0" applyNumberFormat="1" applyFont="1" applyFill="1" applyBorder="1" applyAlignment="1" applyProtection="1">
      <protection locked="0"/>
    </xf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 applyAlignment="1" applyProtection="1">
      <alignment horizontal="center"/>
      <protection locked="0"/>
    </xf>
    <xf numFmtId="42" fontId="1" fillId="0" borderId="0" xfId="0" applyNumberFormat="1" applyFont="1"/>
    <xf numFmtId="0" fontId="1" fillId="0" borderId="1" xfId="0" applyNumberFormat="1" applyFont="1" applyBorder="1" applyAlignment="1" applyProtection="1">
      <alignment horizontal="centerContinuous"/>
      <protection locked="0"/>
    </xf>
    <xf numFmtId="3" fontId="1" fillId="0" borderId="1" xfId="0" applyNumberFormat="1" applyFont="1" applyBorder="1" applyAlignment="1"/>
    <xf numFmtId="42" fontId="1" fillId="0" borderId="2" xfId="0" applyNumberFormat="1" applyFont="1" applyBorder="1" applyAlignment="1" applyProtection="1">
      <alignment horizontal="right"/>
      <protection locked="0"/>
    </xf>
    <xf numFmtId="3" fontId="1" fillId="2" borderId="1" xfId="0" applyNumberFormat="1" applyFont="1" applyFill="1" applyBorder="1"/>
    <xf numFmtId="37" fontId="1" fillId="2" borderId="0" xfId="0" applyNumberFormat="1" applyFont="1" applyFill="1" applyAlignment="1"/>
    <xf numFmtId="37" fontId="1" fillId="0" borderId="0" xfId="0" applyNumberFormat="1" applyFont="1" applyAlignment="1"/>
    <xf numFmtId="37" fontId="1" fillId="2" borderId="0" xfId="0" applyNumberFormat="1" applyFont="1" applyFill="1" applyBorder="1" applyAlignment="1"/>
    <xf numFmtId="37" fontId="1" fillId="2" borderId="1" xfId="0" applyNumberFormat="1" applyFont="1" applyFill="1" applyBorder="1" applyAlignment="1"/>
    <xf numFmtId="37" fontId="1" fillId="0" borderId="1" xfId="0" applyNumberFormat="1" applyFont="1" applyBorder="1" applyAlignment="1"/>
    <xf numFmtId="173" fontId="1" fillId="0" borderId="1" xfId="0" applyFont="1" applyBorder="1" applyAlignment="1"/>
    <xf numFmtId="3" fontId="1" fillId="0" borderId="2" xfId="0" applyNumberFormat="1" applyFont="1" applyBorder="1" applyAlignment="1"/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3" fontId="1" fillId="0" borderId="3" xfId="0" applyNumberFormat="1" applyFont="1" applyBorder="1" applyAlignment="1"/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/>
    <xf numFmtId="3" fontId="1" fillId="0" borderId="1" xfId="0" applyNumberFormat="1" applyFont="1" applyFill="1" applyBorder="1" applyAlignment="1"/>
    <xf numFmtId="3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169" fontId="1" fillId="0" borderId="1" xfId="0" applyNumberFormat="1" applyFont="1" applyBorder="1" applyAlignment="1"/>
    <xf numFmtId="0" fontId="1" fillId="0" borderId="1" xfId="0" applyNumberFormat="1" applyFont="1" applyBorder="1"/>
    <xf numFmtId="0" fontId="1" fillId="0" borderId="1" xfId="0" applyNumberFormat="1" applyFont="1" applyBorder="1" applyProtection="1">
      <protection locked="0"/>
    </xf>
    <xf numFmtId="38" fontId="1" fillId="2" borderId="1" xfId="0" applyNumberFormat="1" applyFont="1" applyFill="1" applyBorder="1" applyProtection="1">
      <protection locked="0"/>
    </xf>
    <xf numFmtId="0" fontId="1" fillId="0" borderId="1" xfId="0" applyNumberFormat="1" applyFont="1" applyBorder="1" applyAlignment="1" applyProtection="1">
      <protection locked="0"/>
    </xf>
    <xf numFmtId="10" fontId="1" fillId="2" borderId="0" xfId="0" applyNumberFormat="1" applyFont="1" applyFill="1" applyProtection="1">
      <protection locked="0"/>
    </xf>
    <xf numFmtId="0" fontId="7" fillId="0" borderId="0" xfId="0" applyNumberFormat="1" applyFont="1" applyFill="1" applyProtection="1">
      <protection locked="0"/>
    </xf>
    <xf numFmtId="10" fontId="1" fillId="0" borderId="0" xfId="0" applyNumberFormat="1" applyFont="1" applyFill="1"/>
    <xf numFmtId="173" fontId="1" fillId="0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9" fontId="1" fillId="0" borderId="0" xfId="1" applyNumberFormat="1" applyFont="1" applyAlignment="1"/>
    <xf numFmtId="0" fontId="2" fillId="2" borderId="0" xfId="0" applyNumberFormat="1" applyFont="1" applyFill="1" applyAlignment="1">
      <alignment horizontal="center"/>
    </xf>
    <xf numFmtId="3" fontId="1" fillId="3" borderId="0" xfId="0" applyNumberFormat="1" applyFont="1" applyFill="1" applyBorder="1" applyAlignment="1"/>
    <xf numFmtId="173" fontId="1" fillId="0" borderId="0" xfId="1" applyFont="1" applyAlignment="1">
      <alignment horizontal="center"/>
    </xf>
    <xf numFmtId="0" fontId="1" fillId="0" borderId="0" xfId="1" applyNumberFormat="1" applyFont="1" applyFill="1"/>
    <xf numFmtId="173" fontId="1" fillId="0" borderId="0" xfId="1" applyFont="1" applyAlignment="1"/>
    <xf numFmtId="0" fontId="1" fillId="0" borderId="0" xfId="1" applyNumberFormat="1" applyFont="1"/>
    <xf numFmtId="37" fontId="1" fillId="0" borderId="0" xfId="0" applyNumberFormat="1" applyFont="1" applyBorder="1" applyAlignment="1"/>
    <xf numFmtId="0" fontId="1" fillId="0" borderId="0" xfId="0" applyNumberFormat="1" applyFont="1" applyAlignment="1">
      <alignment horizontal="left" indent="1"/>
    </xf>
    <xf numFmtId="3" fontId="1" fillId="0" borderId="4" xfId="0" applyNumberFormat="1" applyFont="1" applyBorder="1" applyAlignment="1"/>
    <xf numFmtId="164" fontId="1" fillId="0" borderId="0" xfId="0" applyNumberFormat="1" applyFont="1" applyAlignment="1" applyProtection="1">
      <alignment horizontal="left" indent="1"/>
      <protection locked="0"/>
    </xf>
    <xf numFmtId="169" fontId="1" fillId="0" borderId="0" xfId="0" applyNumberFormat="1" applyFont="1" applyFill="1" applyAlignment="1"/>
    <xf numFmtId="167" fontId="1" fillId="3" borderId="0" xfId="0" applyNumberFormat="1" applyFont="1" applyFill="1" applyAlignment="1"/>
    <xf numFmtId="173" fontId="1" fillId="0" borderId="0" xfId="0" quotePrefix="1" applyFont="1" applyAlignment="1"/>
    <xf numFmtId="173" fontId="1" fillId="0" borderId="0" xfId="0" applyFont="1" applyAlignment="1">
      <alignment horizontal="left" indent="1"/>
    </xf>
    <xf numFmtId="0" fontId="1" fillId="0" borderId="0" xfId="0" applyNumberFormat="1" applyFont="1" applyAlignment="1" applyProtection="1">
      <alignment horizontal="left" indent="1"/>
      <protection locked="0"/>
    </xf>
    <xf numFmtId="0" fontId="6" fillId="0" borderId="0" xfId="0" applyNumberFormat="1" applyFont="1" applyAlignment="1" applyProtection="1">
      <alignment horizontal="left" indent="1"/>
      <protection locked="0"/>
    </xf>
    <xf numFmtId="175" fontId="1" fillId="0" borderId="0" xfId="2" applyNumberFormat="1" applyFont="1" applyAlignment="1"/>
    <xf numFmtId="44" fontId="1" fillId="0" borderId="0" xfId="3" applyFont="1" applyAlignment="1"/>
    <xf numFmtId="176" fontId="1" fillId="0" borderId="0" xfId="0" quotePrefix="1" applyNumberFormat="1" applyFont="1" applyAlignment="1"/>
    <xf numFmtId="9" fontId="1" fillId="0" borderId="0" xfId="4" applyNumberFormat="1" applyFont="1" applyFill="1" applyAlignment="1"/>
    <xf numFmtId="3" fontId="1" fillId="3" borderId="0" xfId="0" applyNumberFormat="1" applyFont="1" applyFill="1" applyAlignment="1"/>
    <xf numFmtId="3" fontId="1" fillId="3" borderId="1" xfId="0" applyNumberFormat="1" applyFont="1" applyFill="1" applyBorder="1" applyAlignment="1"/>
    <xf numFmtId="43" fontId="1" fillId="3" borderId="0" xfId="2" applyNumberFormat="1" applyFont="1" applyFill="1" applyAlignment="1"/>
    <xf numFmtId="43" fontId="1" fillId="3" borderId="1" xfId="2" applyNumberFormat="1" applyFont="1" applyFill="1" applyBorder="1" applyAlignment="1"/>
    <xf numFmtId="174" fontId="1" fillId="3" borderId="1" xfId="2" applyNumberFormat="1" applyFont="1" applyFill="1" applyBorder="1" applyAlignment="1"/>
    <xf numFmtId="173" fontId="0" fillId="0" borderId="0" xfId="0" applyFill="1" applyBorder="1" applyAlignment="1"/>
    <xf numFmtId="173" fontId="0" fillId="0" borderId="0" xfId="0" applyFill="1" applyBorder="1" applyAlignment="1">
      <alignment horizontal="right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Protection="1">
      <protection locked="0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0" fontId="10" fillId="0" borderId="0" xfId="0" applyNumberFormat="1" applyFont="1" applyFill="1" applyBorder="1"/>
    <xf numFmtId="173" fontId="0" fillId="0" borderId="0" xfId="0" applyFont="1" applyFill="1" applyBorder="1" applyAlignment="1"/>
    <xf numFmtId="3" fontId="6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2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/>
    <xf numFmtId="3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1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5" fontId="6" fillId="2" borderId="0" xfId="5" applyNumberFormat="1" applyFont="1" applyFill="1" applyBorder="1" applyAlignment="1"/>
    <xf numFmtId="175" fontId="6" fillId="2" borderId="5" xfId="5" applyNumberFormat="1" applyFont="1" applyFill="1" applyBorder="1" applyAlignment="1"/>
    <xf numFmtId="3" fontId="15" fillId="0" borderId="0" xfId="0" applyNumberFormat="1" applyFont="1" applyFill="1" applyBorder="1" applyAlignment="1"/>
    <xf numFmtId="175" fontId="6" fillId="0" borderId="0" xfId="5" applyNumberFormat="1" applyFont="1" applyFill="1" applyBorder="1" applyAlignment="1"/>
    <xf numFmtId="41" fontId="6" fillId="0" borderId="0" xfId="0" applyNumberFormat="1" applyFont="1" applyFill="1" applyBorder="1" applyAlignment="1"/>
    <xf numFmtId="10" fontId="11" fillId="0" borderId="0" xfId="0" applyNumberFormat="1" applyFont="1" applyFill="1" applyBorder="1" applyAlignment="1"/>
    <xf numFmtId="10" fontId="12" fillId="0" borderId="0" xfId="6" applyNumberFormat="1" applyFont="1" applyFill="1" applyBorder="1" applyAlignment="1"/>
    <xf numFmtId="10" fontId="6" fillId="0" borderId="0" xfId="0" applyNumberFormat="1" applyFont="1" applyFill="1" applyBorder="1" applyAlignment="1"/>
    <xf numFmtId="10" fontId="0" fillId="0" borderId="0" xfId="6" applyNumberFormat="1" applyFont="1" applyFill="1" applyBorder="1" applyAlignment="1"/>
    <xf numFmtId="3" fontId="12" fillId="0" borderId="0" xfId="0" applyNumberFormat="1" applyFont="1" applyFill="1" applyBorder="1" applyAlignment="1"/>
    <xf numFmtId="165" fontId="11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6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73" fontId="12" fillId="0" borderId="0" xfId="0" applyFont="1" applyFill="1" applyBorder="1" applyAlignment="1"/>
    <xf numFmtId="10" fontId="11" fillId="0" borderId="0" xfId="6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173" fontId="16" fillId="0" borderId="0" xfId="0" applyFont="1" applyFill="1" applyBorder="1" applyAlignment="1"/>
    <xf numFmtId="3" fontId="17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6" applyNumberFormat="1" applyFont="1" applyFill="1" applyBorder="1" applyAlignment="1"/>
    <xf numFmtId="170" fontId="0" fillId="0" borderId="0" xfId="0" applyNumberFormat="1" applyFill="1" applyBorder="1" applyAlignment="1"/>
    <xf numFmtId="3" fontId="11" fillId="0" borderId="0" xfId="0" applyNumberFormat="1" applyFont="1" applyFill="1" applyBorder="1" applyAlignment="1"/>
    <xf numFmtId="0" fontId="17" fillId="0" borderId="0" xfId="0" applyNumberFormat="1" applyFont="1" applyFill="1" applyBorder="1"/>
    <xf numFmtId="173" fontId="6" fillId="0" borderId="0" xfId="0" applyFont="1" applyFill="1" applyBorder="1" applyAlignment="1"/>
    <xf numFmtId="173" fontId="6" fillId="0" borderId="0" xfId="0" applyFont="1" applyFill="1" applyBorder="1" applyAlignment="1">
      <alignment horizontal="right"/>
    </xf>
    <xf numFmtId="0" fontId="0" fillId="0" borderId="0" xfId="0" quotePrefix="1" applyNumberFormat="1" applyFill="1" applyBorder="1" applyAlignment="1" applyProtection="1">
      <alignment horizontal="center"/>
      <protection locked="0"/>
    </xf>
    <xf numFmtId="177" fontId="11" fillId="0" borderId="0" xfId="0" quotePrefix="1" applyNumberFormat="1" applyFont="1" applyFill="1" applyBorder="1" applyAlignment="1">
      <alignment horizontal="center"/>
    </xf>
    <xf numFmtId="173" fontId="12" fillId="0" borderId="6" xfId="0" applyFont="1" applyFill="1" applyBorder="1" applyAlignment="1">
      <alignment horizontal="center" wrapText="1"/>
    </xf>
    <xf numFmtId="173" fontId="12" fillId="0" borderId="7" xfId="0" applyFont="1" applyFill="1" applyBorder="1" applyAlignment="1"/>
    <xf numFmtId="173" fontId="12" fillId="0" borderId="7" xfId="0" applyFont="1" applyFill="1" applyBorder="1" applyAlignment="1">
      <alignment horizontal="center" wrapText="1"/>
    </xf>
    <xf numFmtId="0" fontId="11" fillId="0" borderId="7" xfId="0" applyNumberFormat="1" applyFont="1" applyFill="1" applyBorder="1" applyAlignment="1">
      <alignment horizontal="center" wrapText="1"/>
    </xf>
    <xf numFmtId="173" fontId="12" fillId="0" borderId="8" xfId="0" applyFont="1" applyFill="1" applyBorder="1" applyAlignment="1">
      <alignment horizontal="center" wrapText="1"/>
    </xf>
    <xf numFmtId="173" fontId="12" fillId="0" borderId="9" xfId="0" applyFont="1" applyFill="1" applyBorder="1" applyAlignment="1">
      <alignment horizontal="center" wrapText="1"/>
    </xf>
    <xf numFmtId="3" fontId="11" fillId="0" borderId="9" xfId="0" applyNumberFormat="1" applyFont="1" applyFill="1" applyBorder="1" applyAlignment="1">
      <alignment horizontal="center" wrapText="1"/>
    </xf>
    <xf numFmtId="3" fontId="11" fillId="0" borderId="7" xfId="0" applyNumberFormat="1" applyFont="1" applyFill="1" applyBorder="1" applyAlignment="1">
      <alignment horizontal="center" wrapText="1"/>
    </xf>
    <xf numFmtId="0" fontId="6" fillId="0" borderId="6" xfId="0" applyNumberFormat="1" applyFont="1" applyFill="1" applyBorder="1"/>
    <xf numFmtId="0" fontId="6" fillId="0" borderId="7" xfId="0" applyNumberFormat="1" applyFont="1" applyFill="1" applyBorder="1"/>
    <xf numFmtId="0" fontId="6" fillId="0" borderId="7" xfId="0" quotePrefix="1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9" xfId="0" quotePrefix="1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wrapText="1"/>
    </xf>
    <xf numFmtId="0" fontId="6" fillId="0" borderId="9" xfId="0" applyNumberFormat="1" applyFont="1" applyFill="1" applyBorder="1" applyAlignment="1">
      <alignment horizontal="center" wrapText="1"/>
    </xf>
    <xf numFmtId="0" fontId="6" fillId="0" borderId="9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/>
    <xf numFmtId="0" fontId="6" fillId="0" borderId="11" xfId="0" applyNumberFormat="1" applyFont="1" applyFill="1" applyBorder="1"/>
    <xf numFmtId="3" fontId="6" fillId="0" borderId="11" xfId="0" applyNumberFormat="1" applyFont="1" applyFill="1" applyBorder="1" applyAlignment="1"/>
    <xf numFmtId="173" fontId="0" fillId="0" borderId="10" xfId="0" applyFill="1" applyBorder="1" applyAlignment="1"/>
    <xf numFmtId="0" fontId="0" fillId="0" borderId="0" xfId="0" applyNumberFormat="1" applyFill="1" applyBorder="1" applyAlignment="1">
      <alignment horizontal="center"/>
    </xf>
    <xf numFmtId="178" fontId="0" fillId="2" borderId="0" xfId="7" applyNumberFormat="1" applyFont="1" applyFill="1" applyBorder="1" applyAlignment="1"/>
    <xf numFmtId="178" fontId="0" fillId="0" borderId="0" xfId="7" applyNumberFormat="1" applyFont="1" applyFill="1" applyBorder="1" applyAlignment="1"/>
    <xf numFmtId="173" fontId="0" fillId="0" borderId="11" xfId="0" applyFill="1" applyBorder="1" applyAlignment="1"/>
    <xf numFmtId="178" fontId="0" fillId="0" borderId="11" xfId="7" applyNumberFormat="1" applyFont="1" applyFill="1" applyBorder="1" applyAlignment="1"/>
    <xf numFmtId="178" fontId="6" fillId="2" borderId="0" xfId="7" applyNumberFormat="1" applyFont="1" applyFill="1" applyBorder="1" applyAlignment="1"/>
    <xf numFmtId="178" fontId="6" fillId="0" borderId="11" xfId="7" applyNumberFormat="1" applyFont="1" applyFill="1" applyBorder="1" applyAlignment="1"/>
    <xf numFmtId="173" fontId="18" fillId="0" borderId="0" xfId="0" applyFont="1" applyFill="1" applyBorder="1" applyAlignment="1"/>
    <xf numFmtId="0" fontId="18" fillId="0" borderId="0" xfId="0" applyNumberFormat="1" applyFont="1" applyFill="1" applyBorder="1" applyAlignment="1">
      <alignment horizontal="center"/>
    </xf>
    <xf numFmtId="173" fontId="18" fillId="0" borderId="11" xfId="0" applyFont="1" applyFill="1" applyBorder="1" applyAlignment="1"/>
    <xf numFmtId="173" fontId="0" fillId="0" borderId="12" xfId="0" applyFill="1" applyBorder="1" applyAlignment="1"/>
    <xf numFmtId="173" fontId="0" fillId="0" borderId="5" xfId="0" applyFill="1" applyBorder="1" applyAlignment="1"/>
    <xf numFmtId="173" fontId="18" fillId="0" borderId="5" xfId="0" applyFont="1" applyFill="1" applyBorder="1" applyAlignment="1"/>
    <xf numFmtId="173" fontId="18" fillId="0" borderId="13" xfId="0" applyFont="1" applyFill="1" applyBorder="1" applyAlignment="1"/>
    <xf numFmtId="170" fontId="6" fillId="0" borderId="0" xfId="0" applyNumberFormat="1" applyFont="1" applyFill="1" applyBorder="1" applyAlignment="1"/>
    <xf numFmtId="173" fontId="14" fillId="0" borderId="0" xfId="0" applyFont="1" applyFill="1" applyBorder="1" applyAlignment="1"/>
    <xf numFmtId="1" fontId="6" fillId="0" borderId="0" xfId="5" applyNumberFormat="1" applyFont="1" applyFill="1" applyBorder="1" applyAlignment="1">
      <alignment horizontal="center"/>
    </xf>
    <xf numFmtId="173" fontId="6" fillId="0" borderId="1" xfId="0" applyFont="1" applyFill="1" applyBorder="1" applyAlignment="1"/>
    <xf numFmtId="173" fontId="9" fillId="0" borderId="0" xfId="0" applyFont="1" applyFill="1" applyBorder="1" applyAlignment="1">
      <alignment horizontal="center" vertical="top"/>
    </xf>
    <xf numFmtId="173" fontId="9" fillId="0" borderId="0" xfId="0" applyFont="1" applyFill="1" applyBorder="1" applyAlignment="1"/>
    <xf numFmtId="173" fontId="9" fillId="0" borderId="0" xfId="0" applyFont="1" applyFill="1" applyBorder="1" applyAlignment="1">
      <alignment horizontal="center"/>
    </xf>
    <xf numFmtId="173" fontId="0" fillId="0" borderId="0" xfId="0" applyFont="1" applyFill="1" applyBorder="1" applyAlignment="1">
      <alignment horizontal="center"/>
    </xf>
    <xf numFmtId="173" fontId="0" fillId="0" borderId="0" xfId="0" applyFill="1" applyBorder="1" applyAlignment="1">
      <alignment horizontal="left" vertical="top"/>
    </xf>
    <xf numFmtId="173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179" fontId="20" fillId="0" borderId="0" xfId="0" applyNumberFormat="1" applyFont="1" applyAlignment="1">
      <alignment horizontal="right"/>
    </xf>
    <xf numFmtId="179" fontId="21" fillId="0" borderId="0" xfId="0" applyNumberFormat="1" applyFont="1" applyAlignment="1">
      <alignment horizontal="left"/>
    </xf>
    <xf numFmtId="179" fontId="22" fillId="0" borderId="0" xfId="0" applyNumberFormat="1" applyFont="1" applyAlignment="1">
      <alignment horizontal="right"/>
    </xf>
    <xf numFmtId="179" fontId="23" fillId="0" borderId="0" xfId="0" applyNumberFormat="1" applyFont="1" applyAlignment="1">
      <alignment horizontal="right"/>
    </xf>
    <xf numFmtId="179" fontId="24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center" wrapText="1"/>
    </xf>
    <xf numFmtId="49" fontId="23" fillId="0" borderId="0" xfId="0" applyNumberFormat="1" applyFont="1" applyAlignment="1">
      <alignment horizontal="center" wrapText="1"/>
    </xf>
    <xf numFmtId="49" fontId="23" fillId="0" borderId="5" xfId="0" applyNumberFormat="1" applyFont="1" applyBorder="1" applyAlignment="1">
      <alignment horizontal="center" wrapText="1"/>
    </xf>
    <xf numFmtId="179" fontId="25" fillId="0" borderId="0" xfId="0" applyNumberFormat="1" applyFont="1" applyAlignment="1">
      <alignment horizontal="left"/>
    </xf>
    <xf numFmtId="179" fontId="23" fillId="0" borderId="0" xfId="0" applyNumberFormat="1" applyFont="1" applyAlignment="1">
      <alignment horizontal="center"/>
    </xf>
    <xf numFmtId="179" fontId="23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right"/>
    </xf>
    <xf numFmtId="3" fontId="23" fillId="0" borderId="14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179" fontId="20" fillId="0" borderId="0" xfId="0" applyNumberFormat="1" applyFont="1" applyAlignment="1">
      <alignment horizontal="center"/>
    </xf>
    <xf numFmtId="179" fontId="20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right"/>
    </xf>
    <xf numFmtId="38" fontId="20" fillId="0" borderId="0" xfId="0" applyNumberFormat="1" applyFont="1" applyAlignment="1">
      <alignment horizontal="right"/>
    </xf>
    <xf numFmtId="179" fontId="27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right"/>
    </xf>
    <xf numFmtId="38" fontId="23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10" fontId="23" fillId="0" borderId="0" xfId="0" applyNumberFormat="1" applyFont="1" applyAlignment="1">
      <alignment horizontal="right"/>
    </xf>
    <xf numFmtId="10" fontId="20" fillId="0" borderId="0" xfId="0" applyNumberFormat="1" applyFont="1" applyAlignment="1">
      <alignment horizontal="right"/>
    </xf>
    <xf numFmtId="3" fontId="23" fillId="0" borderId="5" xfId="0" applyNumberFormat="1" applyFont="1" applyBorder="1" applyAlignment="1">
      <alignment horizontal="right"/>
    </xf>
    <xf numFmtId="179" fontId="23" fillId="0" borderId="0" xfId="0" applyNumberFormat="1" applyFont="1" applyFill="1" applyAlignment="1">
      <alignment horizontal="center"/>
    </xf>
    <xf numFmtId="179" fontId="23" fillId="0" borderId="0" xfId="0" applyNumberFormat="1" applyFont="1" applyFill="1" applyAlignment="1">
      <alignment horizontal="right"/>
    </xf>
    <xf numFmtId="179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 horizontal="right"/>
    </xf>
    <xf numFmtId="37" fontId="1" fillId="3" borderId="0" xfId="0" applyNumberFormat="1" applyFont="1" applyFill="1" applyAlignment="1"/>
    <xf numFmtId="37" fontId="1" fillId="3" borderId="0" xfId="0" applyNumberFormat="1" applyFont="1" applyFill="1" applyBorder="1" applyAlignment="1"/>
    <xf numFmtId="179" fontId="20" fillId="0" borderId="0" xfId="0" applyNumberFormat="1" applyFont="1" applyFill="1" applyAlignment="1">
      <alignment horizontal="center"/>
    </xf>
    <xf numFmtId="179" fontId="20" fillId="0" borderId="0" xfId="0" applyNumberFormat="1" applyFont="1" applyFill="1" applyAlignment="1">
      <alignment horizontal="right"/>
    </xf>
    <xf numFmtId="179" fontId="20" fillId="0" borderId="0" xfId="0" applyNumberFormat="1" applyFont="1" applyFill="1" applyAlignment="1">
      <alignment horizontal="left"/>
    </xf>
    <xf numFmtId="3" fontId="20" fillId="0" borderId="0" xfId="0" applyNumberFormat="1" applyFont="1" applyFill="1" applyAlignment="1">
      <alignment horizontal="right"/>
    </xf>
    <xf numFmtId="38" fontId="20" fillId="0" borderId="0" xfId="0" applyNumberFormat="1" applyFont="1" applyFill="1" applyAlignment="1">
      <alignment horizontal="right"/>
    </xf>
    <xf numFmtId="170" fontId="1" fillId="3" borderId="0" xfId="0" applyNumberFormat="1" applyFont="1" applyFill="1" applyAlignment="1"/>
    <xf numFmtId="170" fontId="1" fillId="3" borderId="0" xfId="0" applyNumberFormat="1" applyFont="1" applyFill="1" applyBorder="1" applyAlignment="1" applyProtection="1">
      <protection locked="0"/>
    </xf>
    <xf numFmtId="170" fontId="1" fillId="3" borderId="1" xfId="0" applyNumberFormat="1" applyFont="1" applyFill="1" applyBorder="1" applyAlignment="1" applyProtection="1">
      <protection locked="0"/>
    </xf>
    <xf numFmtId="38" fontId="23" fillId="0" borderId="0" xfId="0" applyNumberFormat="1" applyFont="1" applyFill="1" applyAlignment="1">
      <alignment horizontal="right"/>
    </xf>
    <xf numFmtId="10" fontId="23" fillId="0" borderId="0" xfId="4" applyNumberFormat="1" applyFont="1" applyFill="1" applyAlignment="1">
      <alignment horizontal="right"/>
    </xf>
    <xf numFmtId="0" fontId="1" fillId="0" borderId="0" xfId="0" applyNumberFormat="1" applyFont="1" applyAlignment="1" applyProtection="1">
      <alignment horizontal="right"/>
      <protection locked="0"/>
    </xf>
    <xf numFmtId="180" fontId="22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left" wrapText="1"/>
    </xf>
    <xf numFmtId="173" fontId="1" fillId="0" borderId="0" xfId="0" applyFont="1" applyAlignment="1">
      <alignment horizontal="left" vertical="top" wrapText="1"/>
    </xf>
    <xf numFmtId="173" fontId="0" fillId="0" borderId="0" xfId="0" applyFill="1" applyBorder="1" applyAlignment="1">
      <alignment horizontal="left" vertical="top" wrapText="1"/>
    </xf>
    <xf numFmtId="173" fontId="0" fillId="0" borderId="0" xfId="0" applyFont="1" applyFill="1" applyBorder="1" applyAlignment="1">
      <alignment horizontal="left" vertical="top" wrapText="1"/>
    </xf>
    <xf numFmtId="173" fontId="0" fillId="0" borderId="0" xfId="0" applyFill="1" applyBorder="1" applyAlignment="1">
      <alignment horizontal="left" vertical="top" wrapText="1" indent="1"/>
    </xf>
    <xf numFmtId="173" fontId="0" fillId="0" borderId="0" xfId="0" applyFont="1" applyFill="1" applyBorder="1" applyAlignment="1">
      <alignment horizontal="left" vertical="top" wrapText="1" indent="1"/>
    </xf>
    <xf numFmtId="179" fontId="23" fillId="0" borderId="0" xfId="0" applyNumberFormat="1" applyFont="1" applyFill="1" applyAlignment="1">
      <alignment horizontal="left" wrapText="1"/>
    </xf>
    <xf numFmtId="173" fontId="71" fillId="0" borderId="0" xfId="0" applyFont="1"/>
    <xf numFmtId="173" fontId="71" fillId="0" borderId="0" xfId="0" applyFont="1" applyAlignment="1">
      <alignment horizontal="left"/>
    </xf>
    <xf numFmtId="3" fontId="71" fillId="0" borderId="0" xfId="0" applyNumberFormat="1" applyFont="1"/>
    <xf numFmtId="173" fontId="72" fillId="28" borderId="5" xfId="0" applyFont="1" applyFill="1" applyBorder="1" applyAlignment="1">
      <alignment horizontal="left"/>
    </xf>
    <xf numFmtId="173" fontId="25" fillId="28" borderId="0" xfId="0" applyFont="1" applyFill="1"/>
    <xf numFmtId="0" fontId="25" fillId="28" borderId="0" xfId="0" applyNumberFormat="1" applyFont="1" applyFill="1"/>
    <xf numFmtId="173" fontId="25" fillId="28" borderId="0" xfId="0" applyFont="1" applyFill="1" applyAlignment="1">
      <alignment horizontal="center"/>
    </xf>
    <xf numFmtId="173" fontId="25" fillId="28" borderId="0" xfId="0" applyFont="1" applyFill="1" applyAlignment="1">
      <alignment horizontal="left"/>
    </xf>
    <xf numFmtId="3" fontId="25" fillId="28" borderId="0" xfId="0" applyNumberFormat="1" applyFont="1" applyFill="1"/>
    <xf numFmtId="0" fontId="25" fillId="28" borderId="0" xfId="0" applyNumberFormat="1" applyFont="1" applyFill="1" applyAlignment="1">
      <alignment horizontal="center"/>
    </xf>
    <xf numFmtId="173" fontId="25" fillId="28" borderId="0" xfId="0" applyFont="1" applyFill="1" applyAlignment="1">
      <alignment horizontal="right"/>
    </xf>
    <xf numFmtId="173" fontId="25" fillId="28" borderId="5" xfId="0" applyFont="1" applyFill="1" applyBorder="1" applyAlignment="1">
      <alignment horizontal="center"/>
    </xf>
    <xf numFmtId="3" fontId="71" fillId="29" borderId="0" xfId="0" applyNumberFormat="1" applyFont="1" applyFill="1"/>
    <xf numFmtId="3" fontId="73" fillId="29" borderId="0" xfId="0" applyNumberFormat="1" applyFont="1" applyFill="1"/>
    <xf numFmtId="173" fontId="24" fillId="0" borderId="0" xfId="0" applyFont="1"/>
    <xf numFmtId="173" fontId="23" fillId="0" borderId="25" xfId="0" applyFont="1" applyBorder="1" applyAlignment="1">
      <alignment horizontal="left"/>
    </xf>
    <xf numFmtId="3" fontId="23" fillId="0" borderId="25" xfId="0" applyNumberFormat="1" applyFont="1" applyBorder="1"/>
  </cellXfs>
  <cellStyles count="128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00A" xfId="34"/>
    <cellStyle name="C00B" xfId="35"/>
    <cellStyle name="C00L" xfId="36"/>
    <cellStyle name="C01A" xfId="37"/>
    <cellStyle name="C01B" xfId="38"/>
    <cellStyle name="C01H" xfId="39"/>
    <cellStyle name="C01L" xfId="40"/>
    <cellStyle name="C02A" xfId="41"/>
    <cellStyle name="C02B" xfId="42"/>
    <cellStyle name="C02H" xfId="43"/>
    <cellStyle name="C02L" xfId="44"/>
    <cellStyle name="C03A" xfId="45"/>
    <cellStyle name="C03B" xfId="46"/>
    <cellStyle name="C03H" xfId="47"/>
    <cellStyle name="C03L" xfId="48"/>
    <cellStyle name="C04A" xfId="49"/>
    <cellStyle name="C04B" xfId="50"/>
    <cellStyle name="C04H" xfId="51"/>
    <cellStyle name="C04L" xfId="52"/>
    <cellStyle name="C05A" xfId="53"/>
    <cellStyle name="C05B" xfId="54"/>
    <cellStyle name="C05H" xfId="55"/>
    <cellStyle name="C05L" xfId="56"/>
    <cellStyle name="C06A" xfId="57"/>
    <cellStyle name="C06B" xfId="58"/>
    <cellStyle name="C06H" xfId="59"/>
    <cellStyle name="C06L" xfId="60"/>
    <cellStyle name="C07A" xfId="61"/>
    <cellStyle name="C07B" xfId="62"/>
    <cellStyle name="C07H" xfId="63"/>
    <cellStyle name="C07L" xfId="64"/>
    <cellStyle name="Calculation 2" xfId="65"/>
    <cellStyle name="Check Cell 2" xfId="66"/>
    <cellStyle name="Comma" xfId="2" builtinId="3"/>
    <cellStyle name="Comma 2" xfId="5"/>
    <cellStyle name="Comma 2 2" xfId="67"/>
    <cellStyle name="Comma0" xfId="68"/>
    <cellStyle name="Currency" xfId="3" builtinId="4"/>
    <cellStyle name="Currency 2" xfId="7"/>
    <cellStyle name="Currency0" xfId="69"/>
    <cellStyle name="Date" xfId="70"/>
    <cellStyle name="Explanatory Text 2" xfId="71"/>
    <cellStyle name="Fixed" xfId="72"/>
    <cellStyle name="Good 2" xfId="73"/>
    <cellStyle name="Heading 1 2" xfId="74"/>
    <cellStyle name="Heading 2 2" xfId="75"/>
    <cellStyle name="Heading 3 2" xfId="76"/>
    <cellStyle name="Heading 4 2" xfId="77"/>
    <cellStyle name="Heading1" xfId="78"/>
    <cellStyle name="Heading2" xfId="79"/>
    <cellStyle name="Input 2" xfId="80"/>
    <cellStyle name="Linked Cell 2" xfId="81"/>
    <cellStyle name="Neutral 2" xfId="82"/>
    <cellStyle name="Normal" xfId="0" builtinId="0"/>
    <cellStyle name="Normal 2" xfId="8"/>
    <cellStyle name="Normal 3" xfId="83"/>
    <cellStyle name="Normal_Attachment O &amp; GG Final 11_11_09" xfId="1"/>
    <cellStyle name="Note 2" xfId="84"/>
    <cellStyle name="Output 2" xfId="85"/>
    <cellStyle name="Percent" xfId="4" builtinId="5"/>
    <cellStyle name="Percent 2" xfId="6"/>
    <cellStyle name="PSChar" xfId="86"/>
    <cellStyle name="PSDate" xfId="87"/>
    <cellStyle name="PSDec" xfId="88"/>
    <cellStyle name="PSdesc" xfId="89"/>
    <cellStyle name="PSHeading" xfId="90"/>
    <cellStyle name="PSInt" xfId="91"/>
    <cellStyle name="PSSpacer" xfId="92"/>
    <cellStyle name="PStest" xfId="93"/>
    <cellStyle name="R00A" xfId="94"/>
    <cellStyle name="R00B" xfId="95"/>
    <cellStyle name="R00L" xfId="96"/>
    <cellStyle name="R01A" xfId="97"/>
    <cellStyle name="R01B" xfId="98"/>
    <cellStyle name="R01H" xfId="99"/>
    <cellStyle name="R01L" xfId="100"/>
    <cellStyle name="R02A" xfId="101"/>
    <cellStyle name="R02B" xfId="102"/>
    <cellStyle name="R02H" xfId="103"/>
    <cellStyle name="R02L" xfId="104"/>
    <cellStyle name="R03A" xfId="105"/>
    <cellStyle name="R03B" xfId="106"/>
    <cellStyle name="R03H" xfId="107"/>
    <cellStyle name="R03L" xfId="108"/>
    <cellStyle name="R04A" xfId="109"/>
    <cellStyle name="R04B" xfId="110"/>
    <cellStyle name="R04H" xfId="111"/>
    <cellStyle name="R04L" xfId="112"/>
    <cellStyle name="R05A" xfId="113"/>
    <cellStyle name="R05B" xfId="114"/>
    <cellStyle name="R05H" xfId="115"/>
    <cellStyle name="R05L" xfId="116"/>
    <cellStyle name="R06A" xfId="117"/>
    <cellStyle name="R06B" xfId="118"/>
    <cellStyle name="R06H" xfId="119"/>
    <cellStyle name="R06L" xfId="120"/>
    <cellStyle name="R07A" xfId="121"/>
    <cellStyle name="R07B" xfId="122"/>
    <cellStyle name="R07H" xfId="123"/>
    <cellStyle name="R07L" xfId="124"/>
    <cellStyle name="Title 2" xfId="125"/>
    <cellStyle name="Total 2" xfId="126"/>
    <cellStyle name="Warning Text 2" xfId="1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Rates%20and%20Revenue/Attachment%20O/2013%20Projected%20Rates/tariffs/2000/formula%20rates/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79"/>
  <sheetViews>
    <sheetView tabSelected="1" zoomScale="80" zoomScaleNormal="80" workbookViewId="0">
      <selection activeCell="S28" sqref="S28"/>
    </sheetView>
  </sheetViews>
  <sheetFormatPr defaultRowHeight="15.75"/>
  <cols>
    <col min="1" max="1" width="6" style="1" customWidth="1"/>
    <col min="2" max="2" width="1.44140625" style="1" customWidth="1"/>
    <col min="3" max="3" width="28.6640625" style="1" customWidth="1"/>
    <col min="4" max="4" width="30.33203125" style="1" customWidth="1"/>
    <col min="5" max="5" width="13.88671875" style="1" customWidth="1"/>
    <col min="6" max="6" width="6.77734375" style="1" customWidth="1"/>
    <col min="7" max="7" width="7.21875" style="1" customWidth="1"/>
    <col min="8" max="8" width="10.6640625" style="1" customWidth="1"/>
    <col min="9" max="9" width="5.77734375" style="1" customWidth="1"/>
    <col min="10" max="10" width="12.77734375" style="1" customWidth="1"/>
    <col min="11" max="11" width="3.44140625" style="1" customWidth="1"/>
    <col min="12" max="12" width="11" style="8" customWidth="1"/>
    <col min="13" max="16384" width="8.88671875" style="1"/>
  </cols>
  <sheetData>
    <row r="1" spans="1:12">
      <c r="C1" s="2"/>
      <c r="D1" s="2"/>
      <c r="E1" s="3"/>
      <c r="F1" s="2"/>
      <c r="G1" s="2"/>
      <c r="H1" s="2"/>
      <c r="I1" s="4"/>
      <c r="J1" s="4"/>
      <c r="L1" s="102" t="s">
        <v>188</v>
      </c>
    </row>
    <row r="2" spans="1:12">
      <c r="C2" s="2"/>
      <c r="D2" s="2"/>
      <c r="E2" s="3"/>
      <c r="F2" s="2"/>
      <c r="G2" s="2"/>
      <c r="H2" s="2"/>
      <c r="I2" s="4"/>
      <c r="J2" s="4"/>
      <c r="K2" s="7"/>
      <c r="L2" s="29" t="s">
        <v>321</v>
      </c>
    </row>
    <row r="3" spans="1:12">
      <c r="C3" s="2"/>
      <c r="D3" s="2"/>
      <c r="E3" s="3"/>
      <c r="F3" s="2"/>
      <c r="G3" s="2"/>
      <c r="H3" s="2"/>
      <c r="I3" s="4"/>
      <c r="J3" s="4"/>
      <c r="K3" s="7"/>
      <c r="L3" s="10"/>
    </row>
    <row r="4" spans="1:12">
      <c r="C4" s="2" t="s">
        <v>0</v>
      </c>
      <c r="D4" s="2"/>
      <c r="E4" s="3" t="s">
        <v>1</v>
      </c>
      <c r="F4" s="2"/>
      <c r="G4" s="2"/>
      <c r="H4" s="2"/>
      <c r="I4" s="4"/>
      <c r="J4" s="4"/>
      <c r="K4" s="7"/>
      <c r="L4" s="315" t="s">
        <v>620</v>
      </c>
    </row>
    <row r="5" spans="1:12">
      <c r="C5" s="2"/>
      <c r="D5" s="11" t="s">
        <v>2</v>
      </c>
      <c r="E5" s="11" t="s">
        <v>3</v>
      </c>
      <c r="F5" s="11"/>
      <c r="G5" s="11"/>
      <c r="H5" s="11"/>
      <c r="I5" s="4"/>
      <c r="J5" s="4"/>
      <c r="K5" s="7"/>
      <c r="L5" s="10"/>
    </row>
    <row r="6" spans="1:12">
      <c r="C6" s="7"/>
      <c r="D6" s="7"/>
      <c r="E6" s="7"/>
      <c r="F6" s="7"/>
      <c r="G6" s="7"/>
      <c r="H6" s="7"/>
      <c r="I6" s="7"/>
      <c r="J6" s="7"/>
      <c r="K6" s="7"/>
      <c r="L6" s="10"/>
    </row>
    <row r="7" spans="1:12">
      <c r="A7" s="5"/>
      <c r="C7" s="7"/>
      <c r="D7" s="136"/>
      <c r="E7" s="139" t="s">
        <v>333</v>
      </c>
      <c r="F7" s="136"/>
      <c r="G7" s="136"/>
      <c r="H7" s="136"/>
      <c r="I7" s="136"/>
      <c r="J7" s="7"/>
      <c r="K7" s="7"/>
      <c r="L7" s="10"/>
    </row>
    <row r="8" spans="1:12">
      <c r="A8" s="5"/>
      <c r="C8" s="7"/>
      <c r="D8" s="7"/>
      <c r="E8" s="12"/>
      <c r="F8" s="7"/>
      <c r="G8" s="7"/>
      <c r="H8" s="7"/>
      <c r="I8" s="7"/>
      <c r="J8" s="7"/>
      <c r="K8" s="7"/>
      <c r="L8" s="10"/>
    </row>
    <row r="9" spans="1:12">
      <c r="A9" s="5" t="s">
        <v>4</v>
      </c>
      <c r="C9" s="7"/>
      <c r="D9" s="7"/>
      <c r="E9" s="12"/>
      <c r="F9" s="7"/>
      <c r="G9" s="7"/>
      <c r="H9" s="7"/>
      <c r="I9" s="7"/>
      <c r="J9" s="5" t="s">
        <v>5</v>
      </c>
      <c r="K9" s="7"/>
      <c r="L9" s="10"/>
    </row>
    <row r="10" spans="1:12" ht="16.5" thickBot="1">
      <c r="A10" s="103" t="s">
        <v>6</v>
      </c>
      <c r="C10" s="7"/>
      <c r="D10" s="7"/>
      <c r="E10" s="7"/>
      <c r="F10" s="7"/>
      <c r="G10" s="7"/>
      <c r="H10" s="7"/>
      <c r="I10" s="7"/>
      <c r="J10" s="103" t="s">
        <v>7</v>
      </c>
      <c r="K10" s="7"/>
      <c r="L10" s="10"/>
    </row>
    <row r="11" spans="1:12">
      <c r="A11" s="5">
        <v>1</v>
      </c>
      <c r="C11" s="7" t="s">
        <v>226</v>
      </c>
      <c r="D11" s="7"/>
      <c r="E11" s="13"/>
      <c r="F11" s="7"/>
      <c r="G11" s="7"/>
      <c r="H11" s="7"/>
      <c r="I11" s="7"/>
      <c r="J11" s="104">
        <f>+J215</f>
        <v>7845158.3705075365</v>
      </c>
      <c r="K11" s="7"/>
      <c r="L11" s="10"/>
    </row>
    <row r="12" spans="1:12">
      <c r="A12" s="5"/>
      <c r="C12" s="7"/>
      <c r="D12" s="7"/>
      <c r="E12" s="7"/>
      <c r="F12" s="7"/>
      <c r="G12" s="7"/>
      <c r="H12" s="7"/>
      <c r="I12" s="7"/>
      <c r="J12" s="13"/>
      <c r="K12" s="7"/>
      <c r="L12" s="10"/>
    </row>
    <row r="13" spans="1:12">
      <c r="A13" s="5"/>
      <c r="C13" s="7"/>
      <c r="D13" s="7"/>
      <c r="E13" s="7"/>
      <c r="F13" s="7"/>
      <c r="G13" s="7"/>
      <c r="H13" s="7"/>
      <c r="I13" s="7"/>
      <c r="J13" s="13"/>
      <c r="K13" s="7"/>
      <c r="L13" s="10"/>
    </row>
    <row r="14" spans="1:12" ht="16.5" thickBot="1">
      <c r="A14" s="5" t="s">
        <v>2</v>
      </c>
      <c r="C14" s="6" t="s">
        <v>8</v>
      </c>
      <c r="D14" s="14" t="s">
        <v>185</v>
      </c>
      <c r="E14" s="103" t="s">
        <v>9</v>
      </c>
      <c r="F14" s="11"/>
      <c r="G14" s="105" t="s">
        <v>10</v>
      </c>
      <c r="H14" s="105"/>
      <c r="I14" s="7"/>
      <c r="J14" s="13"/>
      <c r="K14" s="7"/>
      <c r="L14" s="10"/>
    </row>
    <row r="15" spans="1:12">
      <c r="A15" s="5">
        <v>2</v>
      </c>
      <c r="C15" s="6" t="s">
        <v>12</v>
      </c>
      <c r="D15" s="11" t="s">
        <v>154</v>
      </c>
      <c r="E15" s="11">
        <f>J293</f>
        <v>0</v>
      </c>
      <c r="F15" s="11"/>
      <c r="G15" s="11" t="s">
        <v>11</v>
      </c>
      <c r="H15" s="15">
        <f>J233</f>
        <v>1</v>
      </c>
      <c r="I15" s="11"/>
      <c r="J15" s="11">
        <f>+H15*E15</f>
        <v>0</v>
      </c>
      <c r="K15" s="7"/>
      <c r="L15" s="10"/>
    </row>
    <row r="16" spans="1:12">
      <c r="A16" s="5">
        <v>3</v>
      </c>
      <c r="C16" s="6" t="s">
        <v>204</v>
      </c>
      <c r="D16" s="11" t="s">
        <v>155</v>
      </c>
      <c r="E16" s="11">
        <f>J300</f>
        <v>488000</v>
      </c>
      <c r="F16" s="11"/>
      <c r="G16" s="11" t="str">
        <f t="shared" ref="G16:H18" si="0">+G15</f>
        <v>TP</v>
      </c>
      <c r="H16" s="15">
        <f t="shared" si="0"/>
        <v>1</v>
      </c>
      <c r="I16" s="11"/>
      <c r="J16" s="11">
        <f>+H16*E16</f>
        <v>488000</v>
      </c>
      <c r="K16" s="7"/>
      <c r="L16" s="10"/>
    </row>
    <row r="17" spans="1:12">
      <c r="A17" s="5">
        <v>4</v>
      </c>
      <c r="C17" s="16" t="s">
        <v>144</v>
      </c>
      <c r="D17" s="11"/>
      <c r="E17" s="17">
        <v>0</v>
      </c>
      <c r="F17" s="11"/>
      <c r="G17" s="11" t="str">
        <f t="shared" si="0"/>
        <v>TP</v>
      </c>
      <c r="H17" s="15">
        <f t="shared" si="0"/>
        <v>1</v>
      </c>
      <c r="I17" s="11"/>
      <c r="J17" s="11">
        <f>+H17*E17</f>
        <v>0</v>
      </c>
      <c r="K17" s="7"/>
      <c r="L17" s="10"/>
    </row>
    <row r="18" spans="1:12" ht="16.5" thickBot="1">
      <c r="A18" s="5">
        <v>5</v>
      </c>
      <c r="C18" s="16" t="s">
        <v>145</v>
      </c>
      <c r="D18" s="11"/>
      <c r="E18" s="17">
        <v>0</v>
      </c>
      <c r="F18" s="11"/>
      <c r="G18" s="11" t="str">
        <f t="shared" si="0"/>
        <v>TP</v>
      </c>
      <c r="H18" s="15">
        <f t="shared" si="0"/>
        <v>1</v>
      </c>
      <c r="I18" s="11"/>
      <c r="J18" s="106">
        <f>+H18*E18</f>
        <v>0</v>
      </c>
      <c r="K18" s="7"/>
      <c r="L18" s="10"/>
    </row>
    <row r="19" spans="1:12">
      <c r="A19" s="5">
        <v>6</v>
      </c>
      <c r="C19" s="6" t="s">
        <v>136</v>
      </c>
      <c r="D19" s="7"/>
      <c r="E19" s="18" t="s">
        <v>2</v>
      </c>
      <c r="F19" s="11"/>
      <c r="G19" s="11"/>
      <c r="H19" s="15"/>
      <c r="I19" s="11"/>
      <c r="J19" s="11">
        <f>SUM(J15:J18)</f>
        <v>488000</v>
      </c>
      <c r="K19" s="7"/>
      <c r="L19" s="10"/>
    </row>
    <row r="20" spans="1:12">
      <c r="A20" s="5"/>
      <c r="C20" s="6"/>
      <c r="D20" s="7"/>
      <c r="E20" s="18"/>
      <c r="F20" s="11"/>
      <c r="G20" s="11"/>
      <c r="H20" s="15"/>
      <c r="I20" s="11"/>
      <c r="J20" s="11"/>
      <c r="K20" s="7"/>
      <c r="L20" s="10"/>
    </row>
    <row r="21" spans="1:12">
      <c r="A21" s="5" t="s">
        <v>334</v>
      </c>
      <c r="C21" s="6" t="s">
        <v>335</v>
      </c>
      <c r="D21" s="7"/>
      <c r="E21" s="18"/>
      <c r="F21" s="11"/>
      <c r="G21" s="11"/>
      <c r="H21" s="15"/>
      <c r="I21" s="11"/>
      <c r="J21" s="159">
        <v>0</v>
      </c>
      <c r="K21" s="7"/>
      <c r="L21" s="10"/>
    </row>
    <row r="22" spans="1:12" ht="16.5" thickBot="1">
      <c r="A22" s="5" t="s">
        <v>336</v>
      </c>
      <c r="C22" s="6" t="s">
        <v>407</v>
      </c>
      <c r="D22" s="7" t="s">
        <v>343</v>
      </c>
      <c r="E22" s="18"/>
      <c r="F22" s="11"/>
      <c r="G22" s="11"/>
      <c r="H22" s="15"/>
      <c r="I22" s="11"/>
      <c r="J22" s="160">
        <v>0</v>
      </c>
      <c r="K22" s="7"/>
      <c r="L22" s="10"/>
    </row>
    <row r="23" spans="1:12">
      <c r="A23" s="5" t="s">
        <v>337</v>
      </c>
      <c r="C23" s="6" t="s">
        <v>338</v>
      </c>
      <c r="D23" s="7" t="s">
        <v>344</v>
      </c>
      <c r="E23" s="18"/>
      <c r="F23" s="11"/>
      <c r="G23" s="11"/>
      <c r="H23" s="15"/>
      <c r="I23" s="11"/>
      <c r="J23" s="159">
        <f>J21-J22</f>
        <v>0</v>
      </c>
      <c r="K23" s="7"/>
      <c r="L23" s="10"/>
    </row>
    <row r="24" spans="1:12">
      <c r="A24" s="5" t="s">
        <v>339</v>
      </c>
      <c r="C24" s="6" t="s">
        <v>340</v>
      </c>
      <c r="D24" s="7" t="s">
        <v>345</v>
      </c>
      <c r="E24" s="18"/>
      <c r="F24" s="11"/>
      <c r="G24" s="11"/>
      <c r="H24" s="15"/>
      <c r="I24" s="11"/>
      <c r="J24" s="14">
        <f>G378</f>
        <v>0</v>
      </c>
      <c r="K24" s="7"/>
      <c r="L24" s="10"/>
    </row>
    <row r="25" spans="1:12" ht="16.5" thickBot="1">
      <c r="A25" s="5" t="s">
        <v>341</v>
      </c>
      <c r="C25" s="6" t="s">
        <v>342</v>
      </c>
      <c r="D25" s="7"/>
      <c r="E25" s="18"/>
      <c r="F25" s="11"/>
      <c r="G25" s="11"/>
      <c r="H25" s="15"/>
      <c r="I25" s="11"/>
      <c r="J25" s="160">
        <v>0</v>
      </c>
      <c r="K25" s="7"/>
      <c r="L25" s="10"/>
    </row>
    <row r="26" spans="1:12">
      <c r="A26" s="5"/>
      <c r="C26" s="6"/>
      <c r="D26" s="7"/>
      <c r="E26" s="18"/>
      <c r="F26" s="11"/>
      <c r="G26" s="11"/>
      <c r="H26" s="15"/>
      <c r="I26" s="11"/>
      <c r="J26" s="14"/>
      <c r="K26" s="7"/>
      <c r="L26" s="10"/>
    </row>
    <row r="27" spans="1:12" ht="16.5" thickBot="1">
      <c r="A27" s="5">
        <v>7</v>
      </c>
      <c r="C27" s="6" t="s">
        <v>13</v>
      </c>
      <c r="D27" s="7" t="s">
        <v>346</v>
      </c>
      <c r="E27" s="18" t="s">
        <v>2</v>
      </c>
      <c r="F27" s="11"/>
      <c r="G27" s="11"/>
      <c r="H27" s="11"/>
      <c r="I27" s="11"/>
      <c r="J27" s="107">
        <f>+J11-J19+J23+J24+J25</f>
        <v>7357158.3705075365</v>
      </c>
      <c r="K27" s="7"/>
      <c r="L27" s="10"/>
    </row>
    <row r="28" spans="1:12" ht="16.5" thickTop="1">
      <c r="A28" s="5"/>
      <c r="D28" s="7"/>
      <c r="E28" s="18"/>
      <c r="F28" s="11"/>
      <c r="G28" s="11"/>
      <c r="H28" s="11"/>
      <c r="I28" s="11"/>
      <c r="K28" s="7"/>
      <c r="L28" s="10"/>
    </row>
    <row r="29" spans="1:12">
      <c r="A29" s="5"/>
      <c r="D29" s="11"/>
      <c r="J29" s="11"/>
      <c r="K29" s="7"/>
      <c r="L29" s="10"/>
    </row>
    <row r="30" spans="1:12">
      <c r="A30" s="5"/>
      <c r="C30" s="6" t="s">
        <v>14</v>
      </c>
      <c r="D30" s="7"/>
      <c r="E30" s="13"/>
      <c r="F30" s="7"/>
      <c r="G30" s="7"/>
      <c r="H30" s="7"/>
      <c r="I30" s="7"/>
      <c r="J30" s="13"/>
      <c r="K30" s="7"/>
      <c r="L30" s="10"/>
    </row>
    <row r="31" spans="1:12">
      <c r="A31" s="5">
        <v>8</v>
      </c>
      <c r="C31" s="6" t="s">
        <v>15</v>
      </c>
      <c r="E31" s="13"/>
      <c r="F31" s="7"/>
      <c r="G31" s="7"/>
      <c r="H31" s="19" t="s">
        <v>16</v>
      </c>
      <c r="I31" s="7"/>
      <c r="J31" s="20">
        <v>0</v>
      </c>
      <c r="K31" s="7"/>
      <c r="L31" s="10"/>
    </row>
    <row r="32" spans="1:12">
      <c r="A32" s="5">
        <v>9</v>
      </c>
      <c r="C32" s="6" t="s">
        <v>156</v>
      </c>
      <c r="D32" s="11"/>
      <c r="E32" s="11"/>
      <c r="F32" s="11"/>
      <c r="G32" s="11"/>
      <c r="H32" s="14" t="s">
        <v>17</v>
      </c>
      <c r="I32" s="11"/>
      <c r="J32" s="20">
        <v>0</v>
      </c>
      <c r="K32" s="7"/>
      <c r="L32" s="10"/>
    </row>
    <row r="33" spans="1:12">
      <c r="A33" s="5">
        <v>10</v>
      </c>
      <c r="C33" s="16" t="s">
        <v>157</v>
      </c>
      <c r="D33" s="7"/>
      <c r="E33" s="7"/>
      <c r="F33" s="7"/>
      <c r="H33" s="19" t="s">
        <v>18</v>
      </c>
      <c r="I33" s="7"/>
      <c r="J33" s="20">
        <v>0</v>
      </c>
      <c r="K33" s="7"/>
      <c r="L33" s="10"/>
    </row>
    <row r="34" spans="1:12">
      <c r="A34" s="5">
        <v>11</v>
      </c>
      <c r="C34" s="6" t="s">
        <v>146</v>
      </c>
      <c r="D34" s="7"/>
      <c r="E34" s="7"/>
      <c r="F34" s="7"/>
      <c r="H34" s="19" t="s">
        <v>19</v>
      </c>
      <c r="I34" s="7"/>
      <c r="J34" s="21">
        <v>0</v>
      </c>
      <c r="K34" s="7"/>
      <c r="L34" s="10"/>
    </row>
    <row r="35" spans="1:12">
      <c r="A35" s="5">
        <v>12</v>
      </c>
      <c r="C35" s="16" t="s">
        <v>135</v>
      </c>
      <c r="D35" s="7"/>
      <c r="E35" s="7"/>
      <c r="F35" s="7"/>
      <c r="G35" s="7"/>
      <c r="H35" s="4"/>
      <c r="I35" s="7"/>
      <c r="J35" s="21">
        <v>0</v>
      </c>
      <c r="K35" s="7"/>
      <c r="L35" s="10"/>
    </row>
    <row r="36" spans="1:12">
      <c r="A36" s="5">
        <v>13</v>
      </c>
      <c r="C36" s="16" t="s">
        <v>227</v>
      </c>
      <c r="D36" s="7"/>
      <c r="E36" s="7"/>
      <c r="F36" s="7"/>
      <c r="G36" s="7"/>
      <c r="H36" s="19"/>
      <c r="I36" s="7"/>
      <c r="J36" s="21">
        <v>0</v>
      </c>
      <c r="K36" s="7"/>
      <c r="L36" s="10"/>
    </row>
    <row r="37" spans="1:12" ht="16.5" thickBot="1">
      <c r="A37" s="5">
        <v>14</v>
      </c>
      <c r="C37" s="16" t="s">
        <v>172</v>
      </c>
      <c r="D37" s="7"/>
      <c r="E37" s="7"/>
      <c r="F37" s="7"/>
      <c r="G37" s="7"/>
      <c r="H37" s="4"/>
      <c r="I37" s="7"/>
      <c r="J37" s="108">
        <v>0</v>
      </c>
      <c r="K37" s="7"/>
      <c r="L37" s="10"/>
    </row>
    <row r="38" spans="1:12">
      <c r="A38" s="5">
        <v>15</v>
      </c>
      <c r="C38" s="2" t="s">
        <v>147</v>
      </c>
      <c r="D38" s="7"/>
      <c r="E38" s="7"/>
      <c r="F38" s="7"/>
      <c r="G38" s="7"/>
      <c r="H38" s="7"/>
      <c r="I38" s="7"/>
      <c r="J38" s="13">
        <f>SUM(J31:J37)</f>
        <v>0</v>
      </c>
      <c r="K38" s="7"/>
      <c r="L38" s="10"/>
    </row>
    <row r="39" spans="1:12">
      <c r="A39" s="5"/>
      <c r="C39" s="6"/>
      <c r="D39" s="7"/>
      <c r="E39" s="7"/>
      <c r="F39" s="7"/>
      <c r="G39" s="7"/>
      <c r="H39" s="7"/>
      <c r="I39" s="7"/>
      <c r="J39" s="13"/>
      <c r="K39" s="7"/>
      <c r="L39" s="10"/>
    </row>
    <row r="40" spans="1:12">
      <c r="A40" s="5">
        <v>16</v>
      </c>
      <c r="C40" s="6" t="s">
        <v>20</v>
      </c>
      <c r="D40" s="7" t="s">
        <v>148</v>
      </c>
      <c r="E40" s="22">
        <f>IF(J38&gt;0,J27/J38,0)</f>
        <v>0</v>
      </c>
      <c r="F40" s="7"/>
      <c r="G40" s="7"/>
      <c r="H40" s="7"/>
      <c r="I40" s="7"/>
      <c r="K40" s="7"/>
      <c r="L40" s="10"/>
    </row>
    <row r="41" spans="1:12">
      <c r="A41" s="5">
        <v>17</v>
      </c>
      <c r="C41" s="6" t="s">
        <v>137</v>
      </c>
      <c r="D41" s="7" t="s">
        <v>149</v>
      </c>
      <c r="E41" s="22">
        <f>+E40/12</f>
        <v>0</v>
      </c>
      <c r="F41" s="7"/>
      <c r="G41" s="7"/>
      <c r="H41" s="7"/>
      <c r="I41" s="7"/>
      <c r="K41" s="7"/>
      <c r="L41" s="10"/>
    </row>
    <row r="42" spans="1:12">
      <c r="A42" s="5"/>
      <c r="C42" s="6"/>
      <c r="D42" s="7"/>
      <c r="E42" s="22"/>
      <c r="F42" s="7"/>
      <c r="G42" s="7"/>
      <c r="H42" s="7"/>
      <c r="I42" s="7"/>
      <c r="K42" s="7"/>
      <c r="L42" s="10"/>
    </row>
    <row r="43" spans="1:12">
      <c r="A43" s="5"/>
      <c r="C43" s="6"/>
      <c r="D43" s="7"/>
      <c r="E43" s="23" t="s">
        <v>21</v>
      </c>
      <c r="F43" s="7"/>
      <c r="G43" s="7"/>
      <c r="H43" s="7"/>
      <c r="I43" s="7"/>
      <c r="J43" s="24" t="s">
        <v>22</v>
      </c>
      <c r="K43" s="7"/>
      <c r="L43" s="10"/>
    </row>
    <row r="44" spans="1:12">
      <c r="A44" s="5"/>
      <c r="C44" s="6"/>
      <c r="D44" s="7"/>
      <c r="E44" s="22"/>
      <c r="F44" s="7"/>
      <c r="G44" s="7"/>
      <c r="H44" s="7"/>
      <c r="I44" s="7"/>
      <c r="K44" s="7"/>
      <c r="L44" s="10"/>
    </row>
    <row r="45" spans="1:12">
      <c r="A45" s="5">
        <v>18</v>
      </c>
      <c r="C45" s="6" t="s">
        <v>23</v>
      </c>
      <c r="D45" s="25" t="s">
        <v>150</v>
      </c>
      <c r="E45" s="22">
        <f>+E40/52</f>
        <v>0</v>
      </c>
      <c r="F45" s="7"/>
      <c r="G45" s="7"/>
      <c r="H45" s="7"/>
      <c r="I45" s="7"/>
      <c r="J45" s="26">
        <f>+E40/52</f>
        <v>0</v>
      </c>
      <c r="K45" s="7"/>
      <c r="L45" s="10"/>
    </row>
    <row r="46" spans="1:12">
      <c r="A46" s="5">
        <v>19</v>
      </c>
      <c r="C46" s="6" t="s">
        <v>24</v>
      </c>
      <c r="D46" s="25" t="s">
        <v>223</v>
      </c>
      <c r="E46" s="22">
        <f>+E40/260</f>
        <v>0</v>
      </c>
      <c r="F46" s="7" t="s">
        <v>25</v>
      </c>
      <c r="H46" s="7"/>
      <c r="I46" s="7"/>
      <c r="J46" s="26">
        <f>+E40/365</f>
        <v>0</v>
      </c>
      <c r="K46" s="7"/>
      <c r="L46" s="10"/>
    </row>
    <row r="47" spans="1:12">
      <c r="A47" s="5">
        <v>20</v>
      </c>
      <c r="C47" s="6" t="s">
        <v>26</v>
      </c>
      <c r="D47" s="25" t="s">
        <v>224</v>
      </c>
      <c r="E47" s="22">
        <f>+E40/4160*1000</f>
        <v>0</v>
      </c>
      <c r="F47" s="7" t="s">
        <v>27</v>
      </c>
      <c r="H47" s="7"/>
      <c r="I47" s="7"/>
      <c r="J47" s="26">
        <f>+E40/8760*1000</f>
        <v>0</v>
      </c>
      <c r="K47" s="7"/>
      <c r="L47" s="10" t="s">
        <v>2</v>
      </c>
    </row>
    <row r="48" spans="1:12">
      <c r="A48" s="5"/>
      <c r="C48" s="6"/>
      <c r="D48" s="7" t="s">
        <v>28</v>
      </c>
      <c r="E48" s="7"/>
      <c r="F48" s="7" t="s">
        <v>29</v>
      </c>
      <c r="H48" s="7"/>
      <c r="I48" s="7"/>
      <c r="K48" s="7"/>
      <c r="L48" s="10" t="s">
        <v>2</v>
      </c>
    </row>
    <row r="49" spans="1:12">
      <c r="A49" s="5"/>
      <c r="C49" s="6"/>
      <c r="D49" s="7"/>
      <c r="E49" s="7"/>
      <c r="F49" s="7"/>
      <c r="H49" s="7"/>
      <c r="I49" s="7"/>
      <c r="K49" s="7"/>
      <c r="L49" s="10" t="s">
        <v>2</v>
      </c>
    </row>
    <row r="50" spans="1:12">
      <c r="A50" s="5">
        <v>21</v>
      </c>
      <c r="C50" s="6" t="s">
        <v>228</v>
      </c>
      <c r="D50" s="7" t="s">
        <v>229</v>
      </c>
      <c r="E50" s="27">
        <v>0</v>
      </c>
      <c r="F50" s="28" t="s">
        <v>30</v>
      </c>
      <c r="G50" s="28"/>
      <c r="H50" s="28"/>
      <c r="I50" s="28"/>
      <c r="J50" s="28">
        <f>E50</f>
        <v>0</v>
      </c>
      <c r="K50" s="28" t="s">
        <v>30</v>
      </c>
      <c r="L50" s="10"/>
    </row>
    <row r="51" spans="1:12">
      <c r="A51" s="5">
        <v>22</v>
      </c>
      <c r="C51" s="6"/>
      <c r="D51" s="7"/>
      <c r="E51" s="27">
        <v>0</v>
      </c>
      <c r="F51" s="28" t="s">
        <v>31</v>
      </c>
      <c r="G51" s="28"/>
      <c r="H51" s="28"/>
      <c r="I51" s="28"/>
      <c r="J51" s="28">
        <f>E51</f>
        <v>0</v>
      </c>
      <c r="K51" s="28" t="s">
        <v>31</v>
      </c>
      <c r="L51" s="10"/>
    </row>
    <row r="52" spans="1:12" s="8" customFormat="1">
      <c r="A52" s="94"/>
      <c r="C52" s="46"/>
      <c r="D52" s="10"/>
      <c r="E52" s="95"/>
      <c r="F52" s="95"/>
      <c r="G52" s="95"/>
      <c r="H52" s="95"/>
      <c r="I52" s="95"/>
      <c r="J52" s="95"/>
      <c r="K52" s="95"/>
      <c r="L52" s="10"/>
    </row>
    <row r="53" spans="1:12" s="8" customFormat="1">
      <c r="A53" s="94"/>
      <c r="C53" s="46"/>
      <c r="D53" s="10"/>
      <c r="E53" s="95"/>
      <c r="F53" s="95"/>
      <c r="G53" s="95"/>
      <c r="H53" s="95"/>
      <c r="I53" s="95"/>
      <c r="J53" s="95"/>
      <c r="K53" s="95"/>
      <c r="L53" s="10"/>
    </row>
    <row r="54" spans="1:12" s="8" customFormat="1">
      <c r="A54" s="94"/>
      <c r="C54" s="46"/>
      <c r="D54" s="10"/>
      <c r="E54" s="95"/>
      <c r="F54" s="95"/>
      <c r="G54" s="95"/>
      <c r="H54" s="95"/>
      <c r="I54" s="95"/>
      <c r="J54" s="95"/>
      <c r="K54" s="95"/>
      <c r="L54" s="10"/>
    </row>
    <row r="55" spans="1:12" s="8" customFormat="1">
      <c r="A55" s="94"/>
      <c r="C55" s="46"/>
      <c r="D55" s="10"/>
      <c r="E55" s="95"/>
      <c r="F55" s="95"/>
      <c r="G55" s="95"/>
      <c r="H55" s="95"/>
      <c r="I55" s="95"/>
      <c r="J55" s="95"/>
      <c r="K55" s="95"/>
      <c r="L55" s="10"/>
    </row>
    <row r="56" spans="1:12" s="8" customFormat="1">
      <c r="A56" s="94"/>
      <c r="C56" s="46"/>
      <c r="D56" s="10"/>
      <c r="E56" s="95"/>
      <c r="F56" s="95"/>
      <c r="G56" s="95"/>
      <c r="H56" s="95"/>
      <c r="I56" s="95"/>
      <c r="J56" s="95"/>
      <c r="K56" s="95"/>
      <c r="L56" s="10"/>
    </row>
    <row r="57" spans="1:12" s="8" customFormat="1">
      <c r="A57" s="94"/>
      <c r="C57" s="46"/>
      <c r="D57" s="10"/>
      <c r="E57" s="95"/>
      <c r="F57" s="95"/>
      <c r="G57" s="95"/>
      <c r="H57" s="95"/>
      <c r="I57" s="95"/>
      <c r="J57" s="95"/>
      <c r="K57" s="95"/>
      <c r="L57" s="10"/>
    </row>
    <row r="58" spans="1:12" s="8" customFormat="1">
      <c r="A58" s="94"/>
      <c r="C58" s="46"/>
      <c r="D58" s="10"/>
      <c r="E58" s="95"/>
      <c r="F58" s="95"/>
      <c r="G58" s="95"/>
      <c r="H58" s="95"/>
      <c r="I58" s="95"/>
      <c r="J58" s="95"/>
      <c r="K58" s="95"/>
      <c r="L58" s="10"/>
    </row>
    <row r="59" spans="1:12" s="8" customFormat="1">
      <c r="A59" s="94"/>
      <c r="C59" s="46"/>
      <c r="D59" s="10"/>
      <c r="E59" s="95"/>
      <c r="F59" s="95"/>
      <c r="G59" s="95"/>
      <c r="H59" s="95"/>
      <c r="I59" s="95"/>
      <c r="J59" s="95"/>
      <c r="K59" s="95"/>
      <c r="L59" s="10"/>
    </row>
    <row r="60" spans="1:12" s="8" customFormat="1">
      <c r="A60" s="94"/>
      <c r="C60" s="46"/>
      <c r="D60" s="10"/>
      <c r="E60" s="95"/>
      <c r="F60" s="95"/>
      <c r="G60" s="95"/>
      <c r="H60" s="95"/>
      <c r="I60" s="95"/>
      <c r="J60" s="95"/>
      <c r="K60" s="95"/>
      <c r="L60" s="10"/>
    </row>
    <row r="61" spans="1:12" s="8" customFormat="1">
      <c r="A61" s="94"/>
      <c r="C61" s="46"/>
      <c r="D61" s="10"/>
      <c r="E61" s="95"/>
      <c r="F61" s="95"/>
      <c r="G61" s="95"/>
      <c r="H61" s="95"/>
      <c r="I61" s="95"/>
      <c r="J61" s="95"/>
      <c r="K61" s="95"/>
      <c r="L61" s="10"/>
    </row>
    <row r="62" spans="1:12" s="8" customFormat="1">
      <c r="A62" s="94"/>
      <c r="C62" s="46"/>
      <c r="D62" s="10"/>
      <c r="E62" s="95"/>
      <c r="F62" s="95"/>
      <c r="G62" s="95"/>
      <c r="H62" s="95"/>
      <c r="I62" s="95"/>
      <c r="J62" s="95"/>
      <c r="K62" s="95"/>
      <c r="L62" s="10"/>
    </row>
    <row r="63" spans="1:12" s="8" customFormat="1">
      <c r="A63" s="94"/>
      <c r="C63" s="46"/>
      <c r="D63" s="10"/>
      <c r="E63" s="95"/>
      <c r="F63" s="95"/>
      <c r="G63" s="95"/>
      <c r="H63" s="95"/>
      <c r="I63" s="95"/>
      <c r="J63" s="95"/>
      <c r="K63" s="95"/>
      <c r="L63" s="10"/>
    </row>
    <row r="64" spans="1:12" s="8" customFormat="1">
      <c r="A64" s="94"/>
      <c r="C64" s="46"/>
      <c r="D64" s="10"/>
      <c r="E64" s="95"/>
      <c r="F64" s="95"/>
      <c r="G64" s="95"/>
      <c r="H64" s="95"/>
      <c r="I64" s="95"/>
      <c r="J64" s="95"/>
      <c r="K64" s="95"/>
      <c r="L64" s="10"/>
    </row>
    <row r="65" spans="1:12" s="8" customFormat="1">
      <c r="A65" s="94"/>
      <c r="C65" s="46"/>
      <c r="D65" s="10"/>
      <c r="E65" s="95"/>
      <c r="F65" s="95"/>
      <c r="G65" s="95"/>
      <c r="H65" s="95"/>
      <c r="I65" s="95"/>
      <c r="J65" s="95"/>
      <c r="K65" s="95"/>
      <c r="L65" s="10"/>
    </row>
    <row r="66" spans="1:12" s="8" customFormat="1">
      <c r="A66" s="94"/>
      <c r="C66" s="46"/>
      <c r="D66" s="10"/>
      <c r="E66" s="95"/>
      <c r="F66" s="95"/>
      <c r="G66" s="95"/>
      <c r="H66" s="95"/>
      <c r="I66" s="95"/>
      <c r="J66" s="95"/>
      <c r="K66" s="95"/>
      <c r="L66" s="10"/>
    </row>
    <row r="67" spans="1:12" s="8" customFormat="1">
      <c r="A67" s="94"/>
      <c r="C67" s="46"/>
      <c r="D67" s="10"/>
      <c r="E67" s="95"/>
      <c r="F67" s="95"/>
      <c r="G67" s="95"/>
      <c r="H67" s="95"/>
      <c r="I67" s="95"/>
      <c r="J67" s="95"/>
      <c r="K67" s="95"/>
      <c r="L67" s="10"/>
    </row>
    <row r="68" spans="1:12" s="8" customFormat="1">
      <c r="A68" s="94"/>
      <c r="C68" s="46"/>
      <c r="D68" s="10"/>
      <c r="E68" s="95"/>
      <c r="F68" s="95"/>
      <c r="G68" s="95"/>
      <c r="H68" s="95"/>
      <c r="I68" s="95"/>
      <c r="J68" s="95"/>
      <c r="K68" s="95"/>
      <c r="L68" s="10"/>
    </row>
    <row r="69" spans="1:12" s="8" customFormat="1">
      <c r="A69" s="94"/>
      <c r="C69" s="46"/>
      <c r="D69" s="10"/>
      <c r="E69" s="95"/>
      <c r="F69" s="95"/>
      <c r="G69" s="95"/>
      <c r="H69" s="95"/>
      <c r="I69" s="95"/>
      <c r="J69" s="95"/>
      <c r="K69" s="95"/>
      <c r="L69" s="10"/>
    </row>
    <row r="70" spans="1:12">
      <c r="C70" s="2"/>
      <c r="D70" s="2"/>
      <c r="E70" s="3"/>
      <c r="F70" s="2"/>
      <c r="G70" s="2"/>
      <c r="H70" s="2"/>
      <c r="I70" s="4"/>
      <c r="J70" s="4"/>
      <c r="L70" s="102" t="s">
        <v>188</v>
      </c>
    </row>
    <row r="71" spans="1:12">
      <c r="C71" s="2"/>
      <c r="D71" s="2"/>
      <c r="E71" s="3"/>
      <c r="F71" s="2"/>
      <c r="G71" s="2"/>
      <c r="H71" s="2"/>
      <c r="I71" s="4"/>
      <c r="J71" s="4"/>
      <c r="K71" s="7"/>
      <c r="L71" s="29" t="s">
        <v>322</v>
      </c>
    </row>
    <row r="72" spans="1:12">
      <c r="C72" s="2"/>
      <c r="D72" s="2"/>
      <c r="E72" s="3"/>
      <c r="F72" s="2"/>
      <c r="G72" s="2"/>
      <c r="H72" s="2"/>
      <c r="I72" s="4"/>
      <c r="J72" s="4"/>
      <c r="K72" s="7"/>
      <c r="L72" s="29"/>
    </row>
    <row r="73" spans="1:12">
      <c r="C73" s="2" t="s">
        <v>0</v>
      </c>
      <c r="D73" s="2"/>
      <c r="E73" s="3" t="s">
        <v>1</v>
      </c>
      <c r="F73" s="2"/>
      <c r="G73" s="2"/>
      <c r="H73" s="2"/>
      <c r="I73" s="4"/>
      <c r="J73" s="2"/>
      <c r="K73" s="2"/>
      <c r="L73" s="315" t="str">
        <f>$L$4</f>
        <v>Projected For the 12 months ended 12/31/2013</v>
      </c>
    </row>
    <row r="74" spans="1:12">
      <c r="C74" s="2"/>
      <c r="D74" s="11" t="s">
        <v>2</v>
      </c>
      <c r="E74" s="11" t="s">
        <v>3</v>
      </c>
      <c r="F74" s="11"/>
      <c r="G74" s="11"/>
      <c r="H74" s="11"/>
      <c r="I74" s="4"/>
      <c r="J74" s="4"/>
      <c r="K74" s="7"/>
      <c r="L74" s="10"/>
    </row>
    <row r="75" spans="1:12">
      <c r="C75" s="2"/>
      <c r="D75" s="11"/>
      <c r="E75" s="11"/>
      <c r="F75" s="11"/>
      <c r="G75" s="11"/>
      <c r="H75" s="11"/>
      <c r="I75" s="4"/>
      <c r="J75" s="4"/>
      <c r="K75" s="7"/>
      <c r="L75" s="10"/>
    </row>
    <row r="76" spans="1:12">
      <c r="C76" s="6"/>
      <c r="D76" s="136"/>
      <c r="E76" s="135" t="str">
        <f>E7</f>
        <v>ATXI</v>
      </c>
      <c r="F76" s="137"/>
      <c r="G76" s="137"/>
      <c r="H76" s="137"/>
      <c r="I76" s="65"/>
      <c r="J76" s="11"/>
      <c r="K76" s="11"/>
      <c r="L76" s="14"/>
    </row>
    <row r="77" spans="1:12">
      <c r="C77" s="30" t="s">
        <v>32</v>
      </c>
      <c r="D77" s="30" t="s">
        <v>33</v>
      </c>
      <c r="E77" s="30" t="s">
        <v>34</v>
      </c>
      <c r="F77" s="11" t="s">
        <v>2</v>
      </c>
      <c r="G77" s="11"/>
      <c r="H77" s="31" t="s">
        <v>35</v>
      </c>
      <c r="I77" s="11"/>
      <c r="J77" s="32" t="s">
        <v>36</v>
      </c>
      <c r="K77" s="11"/>
      <c r="L77" s="9"/>
    </row>
    <row r="78" spans="1:12">
      <c r="C78" s="6"/>
      <c r="D78" s="33" t="s">
        <v>37</v>
      </c>
      <c r="E78" s="11"/>
      <c r="F78" s="11"/>
      <c r="G78" s="11"/>
      <c r="H78" s="5"/>
      <c r="I78" s="11"/>
      <c r="J78" s="34" t="s">
        <v>38</v>
      </c>
      <c r="K78" s="11"/>
      <c r="L78" s="9"/>
    </row>
    <row r="79" spans="1:12">
      <c r="A79" s="5" t="s">
        <v>4</v>
      </c>
      <c r="C79" s="6"/>
      <c r="D79" s="35" t="s">
        <v>39</v>
      </c>
      <c r="E79" s="34" t="s">
        <v>40</v>
      </c>
      <c r="F79" s="36"/>
      <c r="G79" s="34" t="s">
        <v>41</v>
      </c>
      <c r="I79" s="36"/>
      <c r="J79" s="5" t="s">
        <v>42</v>
      </c>
      <c r="K79" s="11"/>
      <c r="L79" s="9"/>
    </row>
    <row r="80" spans="1:12" ht="16.5" thickBot="1">
      <c r="A80" s="103" t="s">
        <v>6</v>
      </c>
      <c r="C80" s="37" t="s">
        <v>43</v>
      </c>
      <c r="D80" s="11"/>
      <c r="E80" s="11"/>
      <c r="F80" s="11"/>
      <c r="G80" s="11"/>
      <c r="H80" s="11"/>
      <c r="I80" s="11"/>
      <c r="J80" s="11"/>
      <c r="K80" s="11"/>
      <c r="L80" s="14"/>
    </row>
    <row r="81" spans="1:12">
      <c r="A81" s="5"/>
      <c r="C81" s="6"/>
      <c r="D81" s="11"/>
      <c r="E81" s="11"/>
      <c r="F81" s="11"/>
      <c r="G81" s="11"/>
      <c r="H81" s="11"/>
      <c r="I81" s="11"/>
      <c r="J81" s="11"/>
      <c r="K81" s="11"/>
      <c r="L81" s="14"/>
    </row>
    <row r="82" spans="1:12">
      <c r="A82" s="5"/>
      <c r="C82" s="6" t="s">
        <v>347</v>
      </c>
      <c r="D82" s="11"/>
      <c r="E82" s="11"/>
      <c r="F82" s="11"/>
      <c r="G82" s="11"/>
      <c r="H82" s="11"/>
      <c r="I82" s="11"/>
      <c r="J82" s="11"/>
      <c r="K82" s="11"/>
      <c r="L82" s="14"/>
    </row>
    <row r="83" spans="1:12">
      <c r="A83" s="5">
        <v>1</v>
      </c>
      <c r="C83" s="6" t="s">
        <v>44</v>
      </c>
      <c r="D83" s="14" t="s">
        <v>208</v>
      </c>
      <c r="E83" s="17">
        <v>0</v>
      </c>
      <c r="F83" s="11"/>
      <c r="G83" s="11" t="s">
        <v>45</v>
      </c>
      <c r="H83" s="38" t="s">
        <v>2</v>
      </c>
      <c r="I83" s="11"/>
      <c r="J83" s="11" t="s">
        <v>2</v>
      </c>
      <c r="K83" s="11"/>
      <c r="L83" s="14"/>
    </row>
    <row r="84" spans="1:12">
      <c r="A84" s="5">
        <v>2</v>
      </c>
      <c r="C84" s="6" t="s">
        <v>301</v>
      </c>
      <c r="D84" s="14" t="s">
        <v>201</v>
      </c>
      <c r="E84" s="159">
        <v>63438000</v>
      </c>
      <c r="F84" s="11"/>
      <c r="G84" s="11" t="s">
        <v>11</v>
      </c>
      <c r="H84" s="38">
        <f>J233</f>
        <v>1</v>
      </c>
      <c r="I84" s="11"/>
      <c r="J84" s="11">
        <f>+H84*E84</f>
        <v>63438000</v>
      </c>
      <c r="K84" s="11"/>
      <c r="L84" s="14"/>
    </row>
    <row r="85" spans="1:12">
      <c r="A85" s="5">
        <v>3</v>
      </c>
      <c r="C85" s="6" t="s">
        <v>47</v>
      </c>
      <c r="D85" s="14" t="s">
        <v>202</v>
      </c>
      <c r="E85" s="17">
        <v>0</v>
      </c>
      <c r="F85" s="11"/>
      <c r="G85" s="11" t="s">
        <v>45</v>
      </c>
      <c r="H85" s="38" t="s">
        <v>2</v>
      </c>
      <c r="I85" s="11"/>
      <c r="J85" s="11" t="s">
        <v>2</v>
      </c>
      <c r="K85" s="11"/>
      <c r="L85" s="14"/>
    </row>
    <row r="86" spans="1:12">
      <c r="A86" s="5">
        <v>4</v>
      </c>
      <c r="C86" s="6" t="s">
        <v>48</v>
      </c>
      <c r="D86" s="14" t="s">
        <v>209</v>
      </c>
      <c r="E86" s="17">
        <v>0</v>
      </c>
      <c r="F86" s="11"/>
      <c r="G86" s="11" t="s">
        <v>49</v>
      </c>
      <c r="H86" s="38">
        <f>J251</f>
        <v>1</v>
      </c>
      <c r="I86" s="11"/>
      <c r="J86" s="11">
        <f>+H86*E86</f>
        <v>0</v>
      </c>
      <c r="K86" s="11"/>
      <c r="L86" s="14"/>
    </row>
    <row r="87" spans="1:12" ht="16.5" thickBot="1">
      <c r="A87" s="5">
        <v>5</v>
      </c>
      <c r="C87" s="6" t="s">
        <v>50</v>
      </c>
      <c r="D87" s="14" t="s">
        <v>51</v>
      </c>
      <c r="E87" s="39">
        <v>0</v>
      </c>
      <c r="F87" s="11"/>
      <c r="G87" s="11" t="s">
        <v>93</v>
      </c>
      <c r="H87" s="38">
        <f>L256</f>
        <v>1</v>
      </c>
      <c r="I87" s="11"/>
      <c r="J87" s="106">
        <f>+H87*E87</f>
        <v>0</v>
      </c>
      <c r="K87" s="11"/>
      <c r="L87" s="14"/>
    </row>
    <row r="88" spans="1:12">
      <c r="A88" s="5">
        <v>6</v>
      </c>
      <c r="C88" s="2" t="s">
        <v>230</v>
      </c>
      <c r="D88" s="14"/>
      <c r="E88" s="11">
        <f>SUM(E83:E87)</f>
        <v>63438000</v>
      </c>
      <c r="F88" s="11"/>
      <c r="G88" s="11" t="s">
        <v>52</v>
      </c>
      <c r="H88" s="40">
        <f>IF(J88&gt;0,J88/E88,0)</f>
        <v>1</v>
      </c>
      <c r="I88" s="11"/>
      <c r="J88" s="11">
        <f>SUM(J83:J87)</f>
        <v>63438000</v>
      </c>
      <c r="K88" s="11"/>
      <c r="L88" s="41"/>
    </row>
    <row r="89" spans="1:12">
      <c r="C89" s="6"/>
      <c r="D89" s="11"/>
      <c r="E89" s="11"/>
      <c r="F89" s="11"/>
      <c r="G89" s="11"/>
      <c r="H89" s="40"/>
      <c r="I89" s="11"/>
      <c r="J89" s="11"/>
      <c r="K89" s="11"/>
      <c r="L89" s="41"/>
    </row>
    <row r="90" spans="1:12">
      <c r="C90" s="6" t="s">
        <v>348</v>
      </c>
      <c r="D90" s="11"/>
      <c r="E90" s="11"/>
      <c r="F90" s="11"/>
      <c r="G90" s="11"/>
      <c r="H90" s="11"/>
      <c r="I90" s="11"/>
      <c r="J90" s="11"/>
      <c r="K90" s="11"/>
      <c r="L90" s="14"/>
    </row>
    <row r="91" spans="1:12">
      <c r="A91" s="5">
        <v>7</v>
      </c>
      <c r="C91" s="6" t="str">
        <f>+C83</f>
        <v xml:space="preserve">  Production</v>
      </c>
      <c r="D91" s="11" t="s">
        <v>189</v>
      </c>
      <c r="E91" s="17">
        <v>0</v>
      </c>
      <c r="F91" s="11"/>
      <c r="G91" s="11" t="str">
        <f t="shared" ref="G91:H95" si="1">+G83</f>
        <v>NA</v>
      </c>
      <c r="H91" s="38" t="str">
        <f t="shared" si="1"/>
        <v xml:space="preserve"> </v>
      </c>
      <c r="I91" s="11"/>
      <c r="J91" s="11" t="s">
        <v>2</v>
      </c>
      <c r="K91" s="11"/>
      <c r="L91" s="14"/>
    </row>
    <row r="92" spans="1:12">
      <c r="A92" s="5">
        <v>8</v>
      </c>
      <c r="C92" s="6" t="str">
        <f>+C84</f>
        <v xml:space="preserve">  Transmission (Note Z)</v>
      </c>
      <c r="D92" s="11" t="s">
        <v>190</v>
      </c>
      <c r="E92" s="159">
        <v>2652000</v>
      </c>
      <c r="F92" s="11"/>
      <c r="G92" s="11" t="str">
        <f t="shared" si="1"/>
        <v>TP</v>
      </c>
      <c r="H92" s="38">
        <f t="shared" si="1"/>
        <v>1</v>
      </c>
      <c r="I92" s="11"/>
      <c r="J92" s="11">
        <f>+H92*E92</f>
        <v>2652000</v>
      </c>
      <c r="K92" s="11"/>
      <c r="L92" s="14"/>
    </row>
    <row r="93" spans="1:12">
      <c r="A93" s="5">
        <v>9</v>
      </c>
      <c r="C93" s="6" t="str">
        <f>+C85</f>
        <v xml:space="preserve">  Distribution</v>
      </c>
      <c r="D93" s="11" t="s">
        <v>191</v>
      </c>
      <c r="E93" s="17">
        <v>0</v>
      </c>
      <c r="F93" s="11"/>
      <c r="G93" s="11" t="str">
        <f t="shared" si="1"/>
        <v>NA</v>
      </c>
      <c r="H93" s="38" t="str">
        <f t="shared" si="1"/>
        <v xml:space="preserve"> </v>
      </c>
      <c r="I93" s="11"/>
      <c r="J93" s="11" t="s">
        <v>2</v>
      </c>
      <c r="K93" s="11"/>
      <c r="L93" s="14"/>
    </row>
    <row r="94" spans="1:12">
      <c r="A94" s="5">
        <v>10</v>
      </c>
      <c r="C94" s="6" t="str">
        <f>+C86</f>
        <v xml:space="preserve">  General &amp; Intangible</v>
      </c>
      <c r="D94" s="11" t="s">
        <v>317</v>
      </c>
      <c r="E94" s="17">
        <v>0</v>
      </c>
      <c r="F94" s="11"/>
      <c r="G94" s="11" t="str">
        <f t="shared" si="1"/>
        <v>W/S</v>
      </c>
      <c r="H94" s="38">
        <f t="shared" si="1"/>
        <v>1</v>
      </c>
      <c r="I94" s="11"/>
      <c r="J94" s="11">
        <f>+H94*E94</f>
        <v>0</v>
      </c>
      <c r="K94" s="11"/>
      <c r="L94" s="14"/>
    </row>
    <row r="95" spans="1:12" ht="16.5" thickBot="1">
      <c r="A95" s="5">
        <v>11</v>
      </c>
      <c r="C95" s="6" t="str">
        <f>+C87</f>
        <v xml:space="preserve">  Common</v>
      </c>
      <c r="D95" s="11" t="s">
        <v>51</v>
      </c>
      <c r="E95" s="39">
        <v>0</v>
      </c>
      <c r="F95" s="11"/>
      <c r="G95" s="11" t="str">
        <f t="shared" si="1"/>
        <v>CE</v>
      </c>
      <c r="H95" s="38">
        <f t="shared" si="1"/>
        <v>1</v>
      </c>
      <c r="I95" s="11"/>
      <c r="J95" s="106">
        <f>+H95*E95</f>
        <v>0</v>
      </c>
      <c r="K95" s="11"/>
      <c r="L95" s="14"/>
    </row>
    <row r="96" spans="1:12">
      <c r="A96" s="5">
        <v>12</v>
      </c>
      <c r="C96" s="6" t="s">
        <v>231</v>
      </c>
      <c r="D96" s="11"/>
      <c r="E96" s="11">
        <f>SUM(E91:E95)</f>
        <v>2652000</v>
      </c>
      <c r="F96" s="11"/>
      <c r="G96" s="11"/>
      <c r="H96" s="11"/>
      <c r="I96" s="11"/>
      <c r="J96" s="11">
        <f>SUM(J91:J95)</f>
        <v>2652000</v>
      </c>
      <c r="K96" s="11"/>
      <c r="L96" s="14"/>
    </row>
    <row r="97" spans="1:12">
      <c r="A97" s="5"/>
      <c r="D97" s="11" t="s">
        <v>2</v>
      </c>
      <c r="F97" s="11"/>
      <c r="G97" s="11"/>
      <c r="H97" s="40"/>
      <c r="I97" s="11"/>
      <c r="K97" s="11"/>
      <c r="L97" s="41"/>
    </row>
    <row r="98" spans="1:12">
      <c r="A98" s="5"/>
      <c r="C98" s="6" t="s">
        <v>53</v>
      </c>
      <c r="D98" s="11"/>
      <c r="E98" s="11"/>
      <c r="F98" s="11"/>
      <c r="G98" s="11"/>
      <c r="H98" s="11"/>
      <c r="I98" s="11"/>
      <c r="J98" s="11"/>
      <c r="K98" s="11"/>
      <c r="L98" s="14"/>
    </row>
    <row r="99" spans="1:12">
      <c r="A99" s="5">
        <v>13</v>
      </c>
      <c r="C99" s="6" t="str">
        <f>+C91</f>
        <v xml:space="preserve">  Production</v>
      </c>
      <c r="D99" s="11" t="s">
        <v>232</v>
      </c>
      <c r="E99" s="11">
        <f>E83-E91</f>
        <v>0</v>
      </c>
      <c r="F99" s="11"/>
      <c r="G99" s="11"/>
      <c r="H99" s="40"/>
      <c r="I99" s="11"/>
      <c r="J99" s="11" t="s">
        <v>2</v>
      </c>
      <c r="K99" s="11"/>
      <c r="L99" s="41"/>
    </row>
    <row r="100" spans="1:12">
      <c r="A100" s="5">
        <v>14</v>
      </c>
      <c r="C100" s="6" t="str">
        <f>+C92</f>
        <v xml:space="preserve">  Transmission (Note Z)</v>
      </c>
      <c r="D100" s="11" t="s">
        <v>233</v>
      </c>
      <c r="E100" s="11">
        <f>E84-E92</f>
        <v>60786000</v>
      </c>
      <c r="F100" s="11"/>
      <c r="G100" s="11"/>
      <c r="H100" s="38"/>
      <c r="I100" s="11"/>
      <c r="J100" s="11">
        <f>J84-J92</f>
        <v>60786000</v>
      </c>
      <c r="K100" s="11"/>
      <c r="L100" s="41"/>
    </row>
    <row r="101" spans="1:12">
      <c r="A101" s="5">
        <v>15</v>
      </c>
      <c r="C101" s="6" t="str">
        <f>+C93</f>
        <v xml:space="preserve">  Distribution</v>
      </c>
      <c r="D101" s="11" t="s">
        <v>234</v>
      </c>
      <c r="E101" s="11">
        <f>E85-E93</f>
        <v>0</v>
      </c>
      <c r="F101" s="11"/>
      <c r="G101" s="11"/>
      <c r="H101" s="40"/>
      <c r="I101" s="11"/>
      <c r="J101" s="11" t="s">
        <v>2</v>
      </c>
      <c r="K101" s="11"/>
      <c r="L101" s="41"/>
    </row>
    <row r="102" spans="1:12">
      <c r="A102" s="5">
        <v>16</v>
      </c>
      <c r="C102" s="6" t="str">
        <f>+C94</f>
        <v xml:space="preserve">  General &amp; Intangible</v>
      </c>
      <c r="D102" s="11" t="s">
        <v>235</v>
      </c>
      <c r="E102" s="11">
        <f>E86-E94</f>
        <v>0</v>
      </c>
      <c r="F102" s="11"/>
      <c r="G102" s="11"/>
      <c r="H102" s="40"/>
      <c r="I102" s="11"/>
      <c r="J102" s="11">
        <f>J86-J94</f>
        <v>0</v>
      </c>
      <c r="K102" s="11"/>
      <c r="L102" s="41"/>
    </row>
    <row r="103" spans="1:12" ht="16.5" thickBot="1">
      <c r="A103" s="5">
        <v>17</v>
      </c>
      <c r="C103" s="6" t="str">
        <f>+C95</f>
        <v xml:space="preserve">  Common</v>
      </c>
      <c r="D103" s="11" t="s">
        <v>236</v>
      </c>
      <c r="E103" s="106">
        <f>E87-E95</f>
        <v>0</v>
      </c>
      <c r="F103" s="11"/>
      <c r="G103" s="11"/>
      <c r="H103" s="40"/>
      <c r="I103" s="11"/>
      <c r="J103" s="106">
        <f>J87-J95</f>
        <v>0</v>
      </c>
      <c r="K103" s="11"/>
      <c r="L103" s="41"/>
    </row>
    <row r="104" spans="1:12">
      <c r="A104" s="5">
        <v>18</v>
      </c>
      <c r="C104" s="6" t="s">
        <v>237</v>
      </c>
      <c r="D104" s="11"/>
      <c r="E104" s="11">
        <f>SUM(E99:E103)</f>
        <v>60786000</v>
      </c>
      <c r="F104" s="11"/>
      <c r="G104" s="11" t="s">
        <v>54</v>
      </c>
      <c r="H104" s="40">
        <f>IF(J104&gt;0,J104/E104,0)</f>
        <v>1</v>
      </c>
      <c r="I104" s="11"/>
      <c r="J104" s="11">
        <f>SUM(J99:J103)</f>
        <v>60786000</v>
      </c>
      <c r="K104" s="11"/>
      <c r="L104" s="14"/>
    </row>
    <row r="105" spans="1:12">
      <c r="A105" s="5"/>
      <c r="C105" s="6"/>
      <c r="D105" s="11"/>
      <c r="E105" s="11"/>
      <c r="F105" s="11"/>
      <c r="G105" s="11"/>
      <c r="H105" s="40"/>
      <c r="I105" s="11"/>
      <c r="J105" s="11"/>
      <c r="K105" s="11"/>
      <c r="L105" s="14"/>
    </row>
    <row r="106" spans="1:12">
      <c r="A106" s="5" t="s">
        <v>349</v>
      </c>
      <c r="C106" s="6" t="s">
        <v>350</v>
      </c>
      <c r="D106" s="11"/>
      <c r="E106" s="11"/>
      <c r="F106" s="11"/>
      <c r="G106" s="11"/>
      <c r="H106" s="40"/>
      <c r="I106" s="11"/>
      <c r="J106" s="11"/>
      <c r="K106" s="11"/>
      <c r="L106" s="14"/>
    </row>
    <row r="107" spans="1:12">
      <c r="A107" s="5"/>
      <c r="C107" s="6" t="s">
        <v>351</v>
      </c>
      <c r="D107" s="11"/>
      <c r="E107" s="159">
        <v>33665000</v>
      </c>
      <c r="F107" s="11"/>
      <c r="G107" s="11" t="s">
        <v>11</v>
      </c>
      <c r="H107" s="40">
        <f>J233</f>
        <v>1</v>
      </c>
      <c r="I107" s="11"/>
      <c r="J107" s="11">
        <f>E107*H107</f>
        <v>33665000</v>
      </c>
      <c r="K107" s="11"/>
      <c r="L107" s="14"/>
    </row>
    <row r="108" spans="1:12">
      <c r="A108" s="5"/>
      <c r="D108" s="11"/>
      <c r="F108" s="11"/>
      <c r="I108" s="11"/>
      <c r="K108" s="11"/>
      <c r="L108" s="41"/>
    </row>
    <row r="109" spans="1:12">
      <c r="A109" s="5"/>
      <c r="C109" s="2" t="s">
        <v>238</v>
      </c>
      <c r="D109" s="11"/>
      <c r="E109" s="11"/>
      <c r="F109" s="11"/>
      <c r="G109" s="11"/>
      <c r="H109" s="11"/>
      <c r="I109" s="11"/>
      <c r="J109" s="11"/>
      <c r="K109" s="11"/>
      <c r="L109" s="14"/>
    </row>
    <row r="110" spans="1:12">
      <c r="A110" s="5">
        <v>19</v>
      </c>
      <c r="C110" s="46" t="s">
        <v>138</v>
      </c>
      <c r="D110" s="14" t="s">
        <v>353</v>
      </c>
      <c r="E110" s="109">
        <v>0</v>
      </c>
      <c r="F110" s="14"/>
      <c r="G110" s="14" t="str">
        <f>+G91</f>
        <v>NA</v>
      </c>
      <c r="H110" s="42" t="s">
        <v>182</v>
      </c>
      <c r="I110" s="11"/>
      <c r="J110" s="110">
        <v>0</v>
      </c>
      <c r="K110" s="11"/>
      <c r="L110" s="41"/>
    </row>
    <row r="111" spans="1:12">
      <c r="A111" s="5">
        <v>20</v>
      </c>
      <c r="C111" s="46" t="s">
        <v>139</v>
      </c>
      <c r="D111" s="14" t="s">
        <v>352</v>
      </c>
      <c r="E111" s="303">
        <v>-12172000</v>
      </c>
      <c r="F111" s="11"/>
      <c r="G111" s="11" t="s">
        <v>55</v>
      </c>
      <c r="H111" s="38">
        <f>+H104</f>
        <v>1</v>
      </c>
      <c r="I111" s="11"/>
      <c r="J111" s="110">
        <f>E111*H111</f>
        <v>-12172000</v>
      </c>
      <c r="K111" s="11"/>
      <c r="L111" s="41"/>
    </row>
    <row r="112" spans="1:12">
      <c r="A112" s="5">
        <v>21</v>
      </c>
      <c r="C112" s="46" t="s">
        <v>140</v>
      </c>
      <c r="D112" s="14" t="s">
        <v>354</v>
      </c>
      <c r="E112" s="304">
        <v>-8000</v>
      </c>
      <c r="F112" s="11"/>
      <c r="G112" s="11" t="s">
        <v>55</v>
      </c>
      <c r="H112" s="38">
        <f>+H111</f>
        <v>1</v>
      </c>
      <c r="I112" s="11"/>
      <c r="J112" s="110">
        <f>E112*H112</f>
        <v>-8000</v>
      </c>
      <c r="K112" s="11"/>
      <c r="L112" s="41"/>
    </row>
    <row r="113" spans="1:12">
      <c r="A113" s="5">
        <v>22</v>
      </c>
      <c r="C113" s="46" t="s">
        <v>142</v>
      </c>
      <c r="D113" s="14" t="s">
        <v>355</v>
      </c>
      <c r="E113" s="304">
        <v>3984000</v>
      </c>
      <c r="F113" s="11"/>
      <c r="G113" s="11" t="str">
        <f>+G112</f>
        <v>NP</v>
      </c>
      <c r="H113" s="38">
        <f>+H112</f>
        <v>1</v>
      </c>
      <c r="I113" s="11"/>
      <c r="J113" s="110">
        <f>E113*H113</f>
        <v>3984000</v>
      </c>
      <c r="K113" s="11"/>
      <c r="L113" s="41"/>
    </row>
    <row r="114" spans="1:12">
      <c r="A114" s="5">
        <v>23</v>
      </c>
      <c r="C114" s="8" t="s">
        <v>141</v>
      </c>
      <c r="D114" s="8" t="s">
        <v>356</v>
      </c>
      <c r="E114" s="111">
        <v>0</v>
      </c>
      <c r="F114" s="11"/>
      <c r="G114" s="11" t="s">
        <v>55</v>
      </c>
      <c r="H114" s="38">
        <f>+H112</f>
        <v>1</v>
      </c>
      <c r="I114" s="11"/>
      <c r="J114" s="145">
        <f>E114*H114</f>
        <v>0</v>
      </c>
      <c r="K114" s="11"/>
      <c r="L114" s="41"/>
    </row>
    <row r="115" spans="1:12" ht="16.5" thickBot="1">
      <c r="A115" s="5" t="s">
        <v>357</v>
      </c>
      <c r="C115" s="8" t="s">
        <v>392</v>
      </c>
      <c r="D115" s="8"/>
      <c r="E115" s="112">
        <v>0</v>
      </c>
      <c r="F115" s="11"/>
      <c r="G115" s="11" t="s">
        <v>11</v>
      </c>
      <c r="H115" s="38">
        <f>J233</f>
        <v>1</v>
      </c>
      <c r="I115" s="11"/>
      <c r="J115" s="113">
        <f>E115*H115</f>
        <v>0</v>
      </c>
      <c r="K115" s="11"/>
      <c r="L115" s="41"/>
    </row>
    <row r="116" spans="1:12">
      <c r="A116" s="5">
        <v>24</v>
      </c>
      <c r="C116" s="6" t="s">
        <v>358</v>
      </c>
      <c r="D116" s="11"/>
      <c r="E116" s="110">
        <f>SUM(E110:E115)</f>
        <v>-8196000</v>
      </c>
      <c r="F116" s="11"/>
      <c r="G116" s="11"/>
      <c r="H116" s="11"/>
      <c r="I116" s="11"/>
      <c r="J116" s="110">
        <f>SUM(J110:J115)</f>
        <v>-8196000</v>
      </c>
      <c r="K116" s="11"/>
      <c r="L116" s="14"/>
    </row>
    <row r="117" spans="1:12">
      <c r="A117" s="5"/>
      <c r="D117" s="11"/>
      <c r="F117" s="11"/>
      <c r="G117" s="11"/>
      <c r="H117" s="40"/>
      <c r="I117" s="11"/>
      <c r="K117" s="11"/>
      <c r="L117" s="41"/>
    </row>
    <row r="118" spans="1:12">
      <c r="A118" s="5">
        <v>25</v>
      </c>
      <c r="C118" s="2" t="s">
        <v>56</v>
      </c>
      <c r="D118" s="11" t="s">
        <v>359</v>
      </c>
      <c r="E118" s="17">
        <v>0</v>
      </c>
      <c r="F118" s="11"/>
      <c r="G118" s="11" t="str">
        <f>+G92</f>
        <v>TP</v>
      </c>
      <c r="H118" s="38">
        <f>+H92</f>
        <v>1</v>
      </c>
      <c r="I118" s="11"/>
      <c r="J118" s="11">
        <f>+H118*E118</f>
        <v>0</v>
      </c>
      <c r="K118" s="11"/>
      <c r="L118" s="14"/>
    </row>
    <row r="119" spans="1:12">
      <c r="A119" s="5"/>
      <c r="C119" s="6"/>
      <c r="D119" s="11"/>
      <c r="E119" s="11"/>
      <c r="F119" s="11"/>
      <c r="G119" s="11"/>
      <c r="H119" s="11"/>
      <c r="I119" s="11"/>
      <c r="J119" s="11"/>
      <c r="K119" s="11"/>
      <c r="L119" s="14"/>
    </row>
    <row r="120" spans="1:12">
      <c r="A120" s="5"/>
      <c r="C120" s="6" t="s">
        <v>173</v>
      </c>
      <c r="D120" s="11" t="s">
        <v>2</v>
      </c>
      <c r="E120" s="11"/>
      <c r="F120" s="11"/>
      <c r="G120" s="11"/>
      <c r="H120" s="11"/>
      <c r="I120" s="11"/>
      <c r="J120" s="11"/>
      <c r="K120" s="11"/>
      <c r="L120" s="14"/>
    </row>
    <row r="121" spans="1:12">
      <c r="A121" s="5">
        <v>26</v>
      </c>
      <c r="C121" s="6" t="s">
        <v>174</v>
      </c>
      <c r="D121" s="1" t="s">
        <v>170</v>
      </c>
      <c r="E121" s="11">
        <f>+E167/8</f>
        <v>115500</v>
      </c>
      <c r="F121" s="11"/>
      <c r="G121" s="11"/>
      <c r="H121" s="40"/>
      <c r="I121" s="11"/>
      <c r="J121" s="11">
        <f>+J167/8</f>
        <v>115500</v>
      </c>
      <c r="K121" s="7"/>
      <c r="L121" s="41"/>
    </row>
    <row r="122" spans="1:12">
      <c r="A122" s="5">
        <v>27</v>
      </c>
      <c r="C122" s="6" t="s">
        <v>361</v>
      </c>
      <c r="D122" s="11" t="s">
        <v>217</v>
      </c>
      <c r="E122" s="17">
        <v>0</v>
      </c>
      <c r="F122" s="11"/>
      <c r="G122" s="11" t="s">
        <v>57</v>
      </c>
      <c r="H122" s="38">
        <f>J243</f>
        <v>1</v>
      </c>
      <c r="I122" s="11"/>
      <c r="J122" s="11">
        <f>+H122*E122</f>
        <v>0</v>
      </c>
      <c r="K122" s="11" t="s">
        <v>2</v>
      </c>
      <c r="L122" s="41"/>
    </row>
    <row r="123" spans="1:12" ht="16.5" thickBot="1">
      <c r="A123" s="5">
        <v>28</v>
      </c>
      <c r="C123" s="6" t="s">
        <v>360</v>
      </c>
      <c r="D123" s="11" t="s">
        <v>200</v>
      </c>
      <c r="E123" s="39">
        <v>0</v>
      </c>
      <c r="F123" s="11"/>
      <c r="G123" s="11" t="s">
        <v>58</v>
      </c>
      <c r="H123" s="38">
        <f>+H88</f>
        <v>1</v>
      </c>
      <c r="I123" s="11"/>
      <c r="J123" s="106">
        <f>+H123*E123</f>
        <v>0</v>
      </c>
      <c r="K123" s="11"/>
      <c r="L123" s="41"/>
    </row>
    <row r="124" spans="1:12">
      <c r="A124" s="5">
        <v>29</v>
      </c>
      <c r="C124" s="6" t="s">
        <v>239</v>
      </c>
      <c r="D124" s="7"/>
      <c r="E124" s="11">
        <f>E121+E122+E123</f>
        <v>115500</v>
      </c>
      <c r="F124" s="7"/>
      <c r="G124" s="7"/>
      <c r="H124" s="7"/>
      <c r="I124" s="7"/>
      <c r="J124" s="11">
        <f>J121+J122+J123</f>
        <v>115500</v>
      </c>
      <c r="K124" s="7"/>
      <c r="L124" s="10"/>
    </row>
    <row r="125" spans="1:12" ht="16.5" thickBot="1">
      <c r="D125" s="11"/>
      <c r="E125" s="114"/>
      <c r="F125" s="11"/>
      <c r="G125" s="11"/>
      <c r="H125" s="11"/>
      <c r="I125" s="11"/>
      <c r="J125" s="114"/>
      <c r="K125" s="11"/>
      <c r="L125" s="14"/>
    </row>
    <row r="126" spans="1:12" ht="16.5" thickBot="1">
      <c r="A126" s="5">
        <v>30</v>
      </c>
      <c r="C126" s="6" t="s">
        <v>362</v>
      </c>
      <c r="D126" s="11"/>
      <c r="E126" s="115">
        <f>+E124+E118+E116+E104+E107</f>
        <v>86370500</v>
      </c>
      <c r="F126" s="11"/>
      <c r="G126" s="11"/>
      <c r="H126" s="40"/>
      <c r="I126" s="11"/>
      <c r="J126" s="115">
        <f>+J124+J118+J116+J104+J107</f>
        <v>86370500</v>
      </c>
      <c r="K126" s="11"/>
      <c r="L126" s="41"/>
    </row>
    <row r="127" spans="1:12" ht="16.5" thickTop="1">
      <c r="A127" s="5"/>
      <c r="C127" s="6"/>
      <c r="D127" s="11"/>
      <c r="E127" s="43"/>
      <c r="F127" s="11"/>
      <c r="G127" s="11"/>
      <c r="H127" s="40"/>
      <c r="I127" s="11"/>
      <c r="J127" s="43"/>
      <c r="K127" s="11"/>
      <c r="L127" s="41"/>
    </row>
    <row r="128" spans="1:12">
      <c r="A128" s="5" t="s">
        <v>304</v>
      </c>
      <c r="C128" s="6" t="s">
        <v>363</v>
      </c>
      <c r="D128" s="11"/>
      <c r="E128" s="43"/>
      <c r="F128" s="11"/>
      <c r="G128" s="11"/>
      <c r="H128" s="40"/>
      <c r="I128" s="11"/>
      <c r="J128" s="43"/>
      <c r="K128" s="11"/>
      <c r="L128" s="41"/>
    </row>
    <row r="129" spans="1:12" ht="16.5" thickBot="1">
      <c r="A129" s="5"/>
      <c r="C129" s="146" t="s">
        <v>364</v>
      </c>
      <c r="D129" s="11"/>
      <c r="E129" s="147">
        <f>E107</f>
        <v>33665000</v>
      </c>
      <c r="F129" s="11"/>
      <c r="G129" s="11"/>
      <c r="H129" s="40"/>
      <c r="I129" s="11"/>
      <c r="J129" s="147">
        <f>J107</f>
        <v>33665000</v>
      </c>
      <c r="K129" s="11"/>
      <c r="L129" s="41"/>
    </row>
    <row r="130" spans="1:12" ht="16.5" thickTop="1">
      <c r="A130" s="5"/>
      <c r="C130" s="6"/>
      <c r="D130" s="11"/>
      <c r="E130" s="43"/>
      <c r="F130" s="11"/>
      <c r="G130" s="11"/>
      <c r="H130" s="40"/>
      <c r="I130" s="11"/>
      <c r="J130" s="43"/>
      <c r="K130" s="11"/>
      <c r="L130" s="41"/>
    </row>
    <row r="131" spans="1:12">
      <c r="A131" s="5"/>
      <c r="C131" s="6"/>
      <c r="D131" s="11"/>
      <c r="E131" s="43"/>
      <c r="F131" s="11"/>
      <c r="G131" s="11"/>
      <c r="H131" s="40"/>
      <c r="I131" s="11"/>
      <c r="J131" s="43"/>
      <c r="K131" s="11"/>
      <c r="L131" s="41"/>
    </row>
    <row r="132" spans="1:12">
      <c r="A132" s="5"/>
      <c r="C132" s="6"/>
      <c r="D132" s="11"/>
      <c r="E132" s="43"/>
      <c r="F132" s="11"/>
      <c r="G132" s="11"/>
      <c r="H132" s="40"/>
      <c r="I132" s="11"/>
      <c r="J132" s="43"/>
      <c r="K132" s="11"/>
      <c r="L132" s="41"/>
    </row>
    <row r="133" spans="1:12">
      <c r="A133" s="5"/>
      <c r="C133" s="6"/>
      <c r="D133" s="11"/>
      <c r="E133" s="43"/>
      <c r="F133" s="11"/>
      <c r="G133" s="11"/>
      <c r="H133" s="40"/>
      <c r="I133" s="11"/>
      <c r="J133" s="43"/>
      <c r="K133" s="11"/>
      <c r="L133" s="41"/>
    </row>
    <row r="134" spans="1:12">
      <c r="A134" s="5"/>
      <c r="C134" s="6"/>
      <c r="D134" s="11"/>
      <c r="E134" s="43"/>
      <c r="F134" s="11"/>
      <c r="G134" s="11"/>
      <c r="H134" s="40"/>
      <c r="I134" s="11"/>
      <c r="J134" s="43"/>
      <c r="K134" s="11"/>
      <c r="L134" s="41"/>
    </row>
    <row r="135" spans="1:12">
      <c r="A135" s="5"/>
      <c r="C135" s="6"/>
      <c r="D135" s="11"/>
      <c r="E135" s="43"/>
      <c r="F135" s="11"/>
      <c r="G135" s="11"/>
      <c r="H135" s="40"/>
      <c r="I135" s="11"/>
      <c r="J135" s="43"/>
      <c r="K135" s="11"/>
      <c r="L135" s="41"/>
    </row>
    <row r="136" spans="1:12">
      <c r="A136" s="5"/>
      <c r="C136" s="6"/>
      <c r="D136" s="11"/>
      <c r="E136" s="43"/>
      <c r="F136" s="11"/>
      <c r="G136" s="11"/>
      <c r="H136" s="40"/>
      <c r="I136" s="11"/>
      <c r="J136" s="43"/>
      <c r="K136" s="11"/>
      <c r="L136" s="41"/>
    </row>
    <row r="137" spans="1:12">
      <c r="A137" s="5"/>
      <c r="C137" s="6"/>
      <c r="D137" s="11"/>
      <c r="E137" s="43"/>
      <c r="F137" s="11"/>
      <c r="G137" s="11"/>
      <c r="H137" s="40"/>
      <c r="I137" s="11"/>
      <c r="J137" s="43"/>
      <c r="K137" s="11"/>
      <c r="L137" s="41"/>
    </row>
    <row r="138" spans="1:12">
      <c r="A138" s="5"/>
      <c r="C138" s="6"/>
      <c r="D138" s="11"/>
      <c r="E138" s="43"/>
      <c r="F138" s="11"/>
      <c r="G138" s="11"/>
      <c r="H138" s="40"/>
      <c r="I138" s="11"/>
      <c r="J138" s="43"/>
      <c r="K138" s="11"/>
      <c r="L138" s="41"/>
    </row>
    <row r="139" spans="1:12">
      <c r="A139" s="5"/>
      <c r="C139" s="6"/>
      <c r="D139" s="11"/>
      <c r="E139" s="43"/>
      <c r="F139" s="11"/>
      <c r="G139" s="11"/>
      <c r="H139" s="40"/>
      <c r="I139" s="11"/>
      <c r="J139" s="43"/>
      <c r="K139" s="11"/>
      <c r="L139" s="41"/>
    </row>
    <row r="140" spans="1:12">
      <c r="A140" s="5"/>
      <c r="C140" s="6"/>
      <c r="D140" s="11"/>
      <c r="E140" s="43"/>
      <c r="F140" s="11"/>
      <c r="G140" s="11"/>
      <c r="H140" s="40"/>
      <c r="I140" s="11"/>
      <c r="J140" s="43"/>
      <c r="K140" s="11"/>
      <c r="L140" s="41"/>
    </row>
    <row r="141" spans="1:12">
      <c r="A141" s="5"/>
      <c r="C141" s="6"/>
      <c r="D141" s="11"/>
      <c r="E141" s="43"/>
      <c r="F141" s="11"/>
      <c r="G141" s="11"/>
      <c r="H141" s="40"/>
      <c r="I141" s="11"/>
      <c r="J141" s="43"/>
      <c r="K141" s="11"/>
      <c r="L141" s="41"/>
    </row>
    <row r="142" spans="1:12">
      <c r="A142" s="5"/>
      <c r="C142" s="6"/>
      <c r="D142" s="11"/>
      <c r="E142" s="43"/>
      <c r="F142" s="11"/>
      <c r="G142" s="11"/>
      <c r="H142" s="40"/>
      <c r="I142" s="11"/>
      <c r="J142" s="43"/>
      <c r="K142" s="11"/>
      <c r="L142" s="41"/>
    </row>
    <row r="143" spans="1:12">
      <c r="A143" s="5"/>
      <c r="C143" s="6"/>
      <c r="D143" s="11"/>
      <c r="E143" s="43"/>
      <c r="F143" s="11"/>
      <c r="G143" s="11"/>
      <c r="H143" s="40"/>
      <c r="I143" s="11"/>
      <c r="J143" s="43"/>
      <c r="K143" s="11"/>
      <c r="L143" s="41"/>
    </row>
    <row r="144" spans="1:12">
      <c r="A144" s="5"/>
      <c r="C144" s="6"/>
      <c r="D144" s="11"/>
      <c r="E144" s="43"/>
      <c r="F144" s="11"/>
      <c r="G144" s="11"/>
      <c r="H144" s="40"/>
      <c r="I144" s="11"/>
      <c r="J144" s="43"/>
      <c r="K144" s="11"/>
      <c r="L144" s="41"/>
    </row>
    <row r="145" spans="1:12">
      <c r="C145" s="2"/>
      <c r="D145" s="2"/>
      <c r="E145" s="3"/>
      <c r="F145" s="2"/>
      <c r="G145" s="2"/>
      <c r="H145" s="2"/>
      <c r="I145" s="4"/>
      <c r="J145" s="4"/>
      <c r="L145" s="102" t="s">
        <v>188</v>
      </c>
    </row>
    <row r="146" spans="1:12">
      <c r="C146" s="2"/>
      <c r="D146" s="2"/>
      <c r="E146" s="3"/>
      <c r="F146" s="2"/>
      <c r="G146" s="2"/>
      <c r="H146" s="2"/>
      <c r="I146" s="4"/>
      <c r="J146" s="4"/>
      <c r="K146" s="7"/>
      <c r="L146" s="29" t="s">
        <v>323</v>
      </c>
    </row>
    <row r="147" spans="1:12">
      <c r="C147" s="2"/>
      <c r="D147" s="2"/>
      <c r="E147" s="3"/>
      <c r="F147" s="2"/>
      <c r="G147" s="2"/>
      <c r="H147" s="2"/>
      <c r="I147" s="4"/>
      <c r="J147" s="4"/>
      <c r="K147" s="7"/>
      <c r="L147" s="29"/>
    </row>
    <row r="148" spans="1:12">
      <c r="C148" s="2" t="s">
        <v>0</v>
      </c>
      <c r="D148" s="2"/>
      <c r="E148" s="3" t="s">
        <v>1</v>
      </c>
      <c r="F148" s="2"/>
      <c r="G148" s="2"/>
      <c r="H148" s="2"/>
      <c r="I148" s="4"/>
      <c r="J148" s="2"/>
      <c r="K148" s="2"/>
      <c r="L148" s="315" t="str">
        <f>$L$4</f>
        <v>Projected For the 12 months ended 12/31/2013</v>
      </c>
    </row>
    <row r="149" spans="1:12">
      <c r="C149" s="2"/>
      <c r="D149" s="11" t="s">
        <v>2</v>
      </c>
      <c r="E149" s="11" t="s">
        <v>3</v>
      </c>
      <c r="F149" s="11"/>
      <c r="G149" s="11"/>
      <c r="H149" s="11"/>
      <c r="I149" s="4"/>
      <c r="J149" s="4"/>
      <c r="K149" s="7"/>
      <c r="L149" s="10"/>
    </row>
    <row r="150" spans="1:12">
      <c r="C150" s="2"/>
      <c r="D150" s="11"/>
      <c r="E150" s="11"/>
      <c r="F150" s="11"/>
      <c r="G150" s="11"/>
      <c r="H150" s="11"/>
      <c r="I150" s="4"/>
      <c r="J150" s="4"/>
      <c r="K150" s="7"/>
      <c r="L150" s="10"/>
    </row>
    <row r="151" spans="1:12">
      <c r="A151" s="5"/>
      <c r="D151" s="136"/>
      <c r="E151" s="135" t="str">
        <f>E7</f>
        <v>ATXI</v>
      </c>
      <c r="F151" s="137"/>
      <c r="G151" s="137"/>
      <c r="H151" s="137"/>
      <c r="K151" s="11"/>
      <c r="L151" s="14"/>
    </row>
    <row r="152" spans="1:12">
      <c r="A152" s="5"/>
      <c r="C152" s="30" t="s">
        <v>32</v>
      </c>
      <c r="D152" s="30" t="s">
        <v>33</v>
      </c>
      <c r="E152" s="30" t="s">
        <v>34</v>
      </c>
      <c r="F152" s="11" t="s">
        <v>2</v>
      </c>
      <c r="G152" s="11"/>
      <c r="H152" s="31" t="s">
        <v>35</v>
      </c>
      <c r="I152" s="11"/>
      <c r="J152" s="32" t="s">
        <v>36</v>
      </c>
      <c r="K152" s="11"/>
      <c r="L152" s="14"/>
    </row>
    <row r="153" spans="1:12">
      <c r="A153" s="5"/>
      <c r="C153" s="30"/>
      <c r="D153" s="4"/>
      <c r="E153" s="4"/>
      <c r="F153" s="4"/>
      <c r="G153" s="4"/>
      <c r="H153" s="4"/>
      <c r="I153" s="4"/>
      <c r="J153" s="4"/>
      <c r="K153" s="4"/>
      <c r="L153" s="45"/>
    </row>
    <row r="154" spans="1:12">
      <c r="A154" s="5" t="s">
        <v>4</v>
      </c>
      <c r="C154" s="6"/>
      <c r="D154" s="33" t="s">
        <v>37</v>
      </c>
      <c r="E154" s="11"/>
      <c r="F154" s="11"/>
      <c r="G154" s="11"/>
      <c r="H154" s="5"/>
      <c r="I154" s="11"/>
      <c r="J154" s="34" t="s">
        <v>38</v>
      </c>
      <c r="K154" s="11"/>
      <c r="L154" s="45"/>
    </row>
    <row r="155" spans="1:12" ht="16.5" thickBot="1">
      <c r="A155" s="103" t="s">
        <v>6</v>
      </c>
      <c r="C155" s="6"/>
      <c r="D155" s="35" t="s">
        <v>39</v>
      </c>
      <c r="E155" s="34" t="s">
        <v>40</v>
      </c>
      <c r="F155" s="36"/>
      <c r="G155" s="34" t="s">
        <v>41</v>
      </c>
      <c r="I155" s="36"/>
      <c r="J155" s="5" t="s">
        <v>42</v>
      </c>
      <c r="K155" s="11"/>
      <c r="L155" s="45"/>
    </row>
    <row r="156" spans="1:12">
      <c r="C156" s="6"/>
      <c r="D156" s="11"/>
      <c r="E156" s="116"/>
      <c r="F156" s="117"/>
      <c r="G156" s="118"/>
      <c r="I156" s="117"/>
      <c r="J156" s="116"/>
      <c r="K156" s="11"/>
      <c r="L156" s="14"/>
    </row>
    <row r="157" spans="1:12">
      <c r="A157" s="5"/>
      <c r="C157" s="6" t="s">
        <v>318</v>
      </c>
      <c r="D157" s="11"/>
      <c r="E157" s="11"/>
      <c r="F157" s="11"/>
      <c r="G157" s="11"/>
      <c r="H157" s="11"/>
      <c r="I157" s="11"/>
      <c r="J157" s="11"/>
      <c r="K157" s="11"/>
      <c r="L157" s="14"/>
    </row>
    <row r="158" spans="1:12">
      <c r="A158" s="5">
        <v>1</v>
      </c>
      <c r="C158" s="6" t="s">
        <v>59</v>
      </c>
      <c r="D158" s="11" t="s">
        <v>210</v>
      </c>
      <c r="E158" s="17">
        <v>41000</v>
      </c>
      <c r="F158" s="11"/>
      <c r="G158" s="11" t="s">
        <v>57</v>
      </c>
      <c r="H158" s="38">
        <f>J243</f>
        <v>1</v>
      </c>
      <c r="I158" s="11"/>
      <c r="J158" s="11">
        <f t="shared" ref="J158:J166" si="2">+H158*E158</f>
        <v>41000</v>
      </c>
      <c r="K158" s="7"/>
      <c r="L158" s="14"/>
    </row>
    <row r="159" spans="1:12">
      <c r="A159" s="94" t="s">
        <v>203</v>
      </c>
      <c r="B159" s="8"/>
      <c r="C159" s="46" t="s">
        <v>240</v>
      </c>
      <c r="D159" s="14"/>
      <c r="E159" s="17">
        <v>0</v>
      </c>
      <c r="F159" s="11"/>
      <c r="G159" s="119"/>
      <c r="H159" s="38">
        <v>1</v>
      </c>
      <c r="I159" s="11"/>
      <c r="J159" s="11">
        <f t="shared" si="2"/>
        <v>0</v>
      </c>
      <c r="K159" s="7"/>
      <c r="L159" s="14"/>
    </row>
    <row r="160" spans="1:12">
      <c r="A160" s="5">
        <v>2</v>
      </c>
      <c r="C160" s="6" t="s">
        <v>60</v>
      </c>
      <c r="D160" s="11" t="s">
        <v>211</v>
      </c>
      <c r="E160" s="17">
        <v>0</v>
      </c>
      <c r="F160" s="11"/>
      <c r="G160" s="11" t="s">
        <v>57</v>
      </c>
      <c r="H160" s="38">
        <f>+H158</f>
        <v>1</v>
      </c>
      <c r="I160" s="11"/>
      <c r="J160" s="11">
        <f t="shared" si="2"/>
        <v>0</v>
      </c>
      <c r="K160" s="7"/>
      <c r="L160" s="14"/>
    </row>
    <row r="161" spans="1:12">
      <c r="A161" s="5">
        <v>3</v>
      </c>
      <c r="C161" s="6" t="s">
        <v>61</v>
      </c>
      <c r="D161" s="11" t="s">
        <v>212</v>
      </c>
      <c r="E161" s="159">
        <v>883000</v>
      </c>
      <c r="F161" s="11"/>
      <c r="G161" s="11" t="s">
        <v>49</v>
      </c>
      <c r="H161" s="38">
        <f>+H94</f>
        <v>1</v>
      </c>
      <c r="I161" s="11"/>
      <c r="J161" s="11">
        <f t="shared" si="2"/>
        <v>883000</v>
      </c>
      <c r="K161" s="11"/>
      <c r="L161" s="14" t="s">
        <v>2</v>
      </c>
    </row>
    <row r="162" spans="1:12">
      <c r="A162" s="5">
        <v>4</v>
      </c>
      <c r="C162" s="6" t="s">
        <v>62</v>
      </c>
      <c r="D162" s="11"/>
      <c r="E162" s="17">
        <v>0</v>
      </c>
      <c r="F162" s="11"/>
      <c r="G162" s="11" t="str">
        <f>+G161</f>
        <v>W/S</v>
      </c>
      <c r="H162" s="38">
        <f>+H161</f>
        <v>1</v>
      </c>
      <c r="I162" s="11"/>
      <c r="J162" s="11">
        <f t="shared" si="2"/>
        <v>0</v>
      </c>
      <c r="K162" s="11"/>
      <c r="L162" s="14"/>
    </row>
    <row r="163" spans="1:12">
      <c r="A163" s="5">
        <v>5</v>
      </c>
      <c r="C163" s="46" t="s">
        <v>241</v>
      </c>
      <c r="D163" s="14"/>
      <c r="E163" s="17">
        <v>0</v>
      </c>
      <c r="F163" s="11"/>
      <c r="G163" s="11" t="str">
        <f>+G162</f>
        <v>W/S</v>
      </c>
      <c r="H163" s="38">
        <f>+H162</f>
        <v>1</v>
      </c>
      <c r="I163" s="11"/>
      <c r="J163" s="11">
        <f t="shared" si="2"/>
        <v>0</v>
      </c>
      <c r="K163" s="11"/>
      <c r="L163" s="14"/>
    </row>
    <row r="164" spans="1:12">
      <c r="A164" s="5" t="s">
        <v>181</v>
      </c>
      <c r="C164" s="46" t="s">
        <v>242</v>
      </c>
      <c r="D164" s="14"/>
      <c r="E164" s="17">
        <v>0</v>
      </c>
      <c r="F164" s="11"/>
      <c r="G164" s="47" t="str">
        <f>+G158</f>
        <v>TE</v>
      </c>
      <c r="H164" s="48">
        <f>+H158</f>
        <v>1</v>
      </c>
      <c r="I164" s="11"/>
      <c r="J164" s="11">
        <f t="shared" si="2"/>
        <v>0</v>
      </c>
      <c r="K164" s="11"/>
      <c r="L164" s="14"/>
    </row>
    <row r="165" spans="1:12">
      <c r="A165" s="5">
        <v>6</v>
      </c>
      <c r="C165" s="46" t="s">
        <v>50</v>
      </c>
      <c r="D165" s="14" t="str">
        <f>+D95</f>
        <v>356.1</v>
      </c>
      <c r="E165" s="17">
        <v>0</v>
      </c>
      <c r="F165" s="11"/>
      <c r="G165" s="11" t="s">
        <v>93</v>
      </c>
      <c r="H165" s="38">
        <f>+H95</f>
        <v>1</v>
      </c>
      <c r="I165" s="11"/>
      <c r="J165" s="11">
        <f t="shared" si="2"/>
        <v>0</v>
      </c>
      <c r="K165" s="11"/>
      <c r="L165" s="14"/>
    </row>
    <row r="166" spans="1:12" ht="16.5" thickBot="1">
      <c r="A166" s="5">
        <v>7</v>
      </c>
      <c r="C166" s="6" t="s">
        <v>63</v>
      </c>
      <c r="D166" s="11"/>
      <c r="E166" s="39">
        <v>0</v>
      </c>
      <c r="F166" s="11"/>
      <c r="G166" s="11" t="s">
        <v>2</v>
      </c>
      <c r="H166" s="38">
        <v>1</v>
      </c>
      <c r="I166" s="11"/>
      <c r="J166" s="106">
        <f t="shared" si="2"/>
        <v>0</v>
      </c>
      <c r="K166" s="11"/>
      <c r="L166" s="14"/>
    </row>
    <row r="167" spans="1:12">
      <c r="A167" s="5">
        <v>8</v>
      </c>
      <c r="C167" s="6" t="s">
        <v>243</v>
      </c>
      <c r="D167" s="11"/>
      <c r="E167" s="11">
        <f>+E158-E159-E160+E161-E162-E163+E164+E165+E166</f>
        <v>924000</v>
      </c>
      <c r="F167" s="11"/>
      <c r="G167" s="11"/>
      <c r="H167" s="11"/>
      <c r="I167" s="11"/>
      <c r="J167" s="11">
        <f>+J158-J159-J160+J161-J162-J163+J164+J165+J166</f>
        <v>924000</v>
      </c>
      <c r="K167" s="11"/>
      <c r="L167" s="14"/>
    </row>
    <row r="168" spans="1:12">
      <c r="A168" s="5"/>
      <c r="D168" s="11"/>
      <c r="F168" s="11"/>
      <c r="G168" s="11"/>
      <c r="H168" s="11"/>
      <c r="I168" s="11"/>
      <c r="K168" s="11"/>
      <c r="L168" s="14"/>
    </row>
    <row r="169" spans="1:12">
      <c r="A169" s="5"/>
      <c r="C169" s="6" t="s">
        <v>319</v>
      </c>
      <c r="D169" s="11"/>
      <c r="E169" s="11"/>
      <c r="F169" s="11"/>
      <c r="G169" s="11"/>
      <c r="H169" s="11"/>
      <c r="I169" s="11"/>
      <c r="J169" s="11"/>
      <c r="K169" s="11"/>
      <c r="L169" s="14"/>
    </row>
    <row r="170" spans="1:12">
      <c r="A170" s="5">
        <v>9</v>
      </c>
      <c r="C170" s="6" t="str">
        <f>+C158</f>
        <v xml:space="preserve">  Transmission </v>
      </c>
      <c r="D170" s="11" t="s">
        <v>64</v>
      </c>
      <c r="E170" s="17">
        <v>1006000</v>
      </c>
      <c r="F170" s="11"/>
      <c r="G170" s="11" t="s">
        <v>11</v>
      </c>
      <c r="H170" s="38">
        <f>+H118</f>
        <v>1</v>
      </c>
      <c r="I170" s="11"/>
      <c r="J170" s="11">
        <f>+H170*E170</f>
        <v>1006000</v>
      </c>
      <c r="K170" s="11"/>
      <c r="L170" s="41"/>
    </row>
    <row r="171" spans="1:12">
      <c r="A171" s="5" t="s">
        <v>365</v>
      </c>
      <c r="C171" s="25" t="s">
        <v>367</v>
      </c>
      <c r="D171" s="11" t="s">
        <v>366</v>
      </c>
      <c r="E171" s="17">
        <v>0</v>
      </c>
      <c r="F171" s="11"/>
      <c r="G171" s="11" t="s">
        <v>11</v>
      </c>
      <c r="H171" s="38">
        <f>J233</f>
        <v>1</v>
      </c>
      <c r="I171" s="11"/>
      <c r="J171" s="11">
        <f>+H171*E171</f>
        <v>0</v>
      </c>
      <c r="K171" s="11"/>
      <c r="L171" s="41"/>
    </row>
    <row r="172" spans="1:12">
      <c r="A172" s="5">
        <v>10</v>
      </c>
      <c r="C172" s="6" t="s">
        <v>48</v>
      </c>
      <c r="D172" s="11" t="s">
        <v>320</v>
      </c>
      <c r="E172" s="17">
        <v>0</v>
      </c>
      <c r="F172" s="11"/>
      <c r="G172" s="11" t="s">
        <v>49</v>
      </c>
      <c r="H172" s="38">
        <f>+H161</f>
        <v>1</v>
      </c>
      <c r="I172" s="11"/>
      <c r="J172" s="11">
        <f>+H172*E172</f>
        <v>0</v>
      </c>
      <c r="K172" s="11"/>
      <c r="L172" s="41"/>
    </row>
    <row r="173" spans="1:12" ht="16.5" thickBot="1">
      <c r="A173" s="5">
        <v>11</v>
      </c>
      <c r="C173" s="6" t="str">
        <f>+C165</f>
        <v xml:space="preserve">  Common</v>
      </c>
      <c r="D173" s="11" t="s">
        <v>213</v>
      </c>
      <c r="E173" s="39">
        <v>0</v>
      </c>
      <c r="F173" s="11"/>
      <c r="G173" s="11" t="s">
        <v>93</v>
      </c>
      <c r="H173" s="38">
        <f>+H165</f>
        <v>1</v>
      </c>
      <c r="I173" s="11"/>
      <c r="J173" s="106">
        <f>+H173*E173</f>
        <v>0</v>
      </c>
      <c r="K173" s="11"/>
      <c r="L173" s="41"/>
    </row>
    <row r="174" spans="1:12">
      <c r="A174" s="5">
        <v>12</v>
      </c>
      <c r="C174" s="6" t="s">
        <v>244</v>
      </c>
      <c r="D174" s="11"/>
      <c r="E174" s="11">
        <f>SUM(E170:E173)</f>
        <v>1006000</v>
      </c>
      <c r="F174" s="11"/>
      <c r="G174" s="11"/>
      <c r="H174" s="11"/>
      <c r="I174" s="11"/>
      <c r="J174" s="11">
        <f>SUM(J170:J173)</f>
        <v>1006000</v>
      </c>
      <c r="K174" s="11"/>
      <c r="L174" s="14"/>
    </row>
    <row r="175" spans="1:12">
      <c r="A175" s="5"/>
      <c r="C175" s="6"/>
      <c r="D175" s="11"/>
      <c r="E175" s="11"/>
      <c r="F175" s="11"/>
      <c r="G175" s="11"/>
      <c r="H175" s="11"/>
      <c r="I175" s="11"/>
      <c r="J175" s="11"/>
      <c r="K175" s="11"/>
      <c r="L175" s="14"/>
    </row>
    <row r="176" spans="1:12">
      <c r="A176" s="5" t="s">
        <v>2</v>
      </c>
      <c r="C176" s="6" t="s">
        <v>222</v>
      </c>
      <c r="E176" s="11"/>
      <c r="F176" s="11"/>
      <c r="G176" s="11"/>
      <c r="H176" s="11"/>
      <c r="I176" s="11"/>
      <c r="J176" s="11"/>
      <c r="K176" s="11"/>
      <c r="L176" s="14"/>
    </row>
    <row r="177" spans="1:12">
      <c r="A177" s="5"/>
      <c r="C177" s="6" t="s">
        <v>65</v>
      </c>
      <c r="F177" s="11"/>
      <c r="G177" s="11"/>
      <c r="I177" s="11"/>
      <c r="K177" s="11"/>
      <c r="L177" s="41"/>
    </row>
    <row r="178" spans="1:12">
      <c r="A178" s="5">
        <v>13</v>
      </c>
      <c r="C178" s="6" t="s">
        <v>66</v>
      </c>
      <c r="D178" s="11" t="s">
        <v>192</v>
      </c>
      <c r="E178" s="17">
        <v>0</v>
      </c>
      <c r="F178" s="11"/>
      <c r="G178" s="11" t="s">
        <v>49</v>
      </c>
      <c r="H178" s="15">
        <f>+H172</f>
        <v>1</v>
      </c>
      <c r="I178" s="11"/>
      <c r="J178" s="11">
        <f>+H178*E178</f>
        <v>0</v>
      </c>
      <c r="K178" s="11"/>
      <c r="L178" s="41"/>
    </row>
    <row r="179" spans="1:12">
      <c r="A179" s="5">
        <v>14</v>
      </c>
      <c r="C179" s="6" t="s">
        <v>67</v>
      </c>
      <c r="D179" s="11" t="str">
        <f>+D178</f>
        <v>263.i</v>
      </c>
      <c r="E179" s="17">
        <v>0</v>
      </c>
      <c r="F179" s="11"/>
      <c r="G179" s="11" t="str">
        <f>+G178</f>
        <v>W/S</v>
      </c>
      <c r="H179" s="15">
        <f>+H178</f>
        <v>1</v>
      </c>
      <c r="I179" s="11"/>
      <c r="J179" s="11">
        <f>+H179*E179</f>
        <v>0</v>
      </c>
      <c r="K179" s="11"/>
      <c r="L179" s="41"/>
    </row>
    <row r="180" spans="1:12">
      <c r="A180" s="5">
        <v>15</v>
      </c>
      <c r="C180" s="6" t="s">
        <v>68</v>
      </c>
      <c r="D180" s="11" t="s">
        <v>2</v>
      </c>
      <c r="F180" s="11"/>
      <c r="G180" s="11"/>
      <c r="I180" s="11"/>
      <c r="K180" s="11"/>
      <c r="L180" s="41"/>
    </row>
    <row r="181" spans="1:12">
      <c r="A181" s="5">
        <v>16</v>
      </c>
      <c r="C181" s="6" t="s">
        <v>69</v>
      </c>
      <c r="D181" s="11" t="s">
        <v>192</v>
      </c>
      <c r="E181" s="17">
        <v>0</v>
      </c>
      <c r="F181" s="11"/>
      <c r="G181" s="11" t="s">
        <v>58</v>
      </c>
      <c r="H181" s="15">
        <f>+H88</f>
        <v>1</v>
      </c>
      <c r="I181" s="11"/>
      <c r="J181" s="11">
        <f>+H181*E181</f>
        <v>0</v>
      </c>
      <c r="K181" s="11"/>
      <c r="L181" s="41"/>
    </row>
    <row r="182" spans="1:12">
      <c r="A182" s="5">
        <v>17</v>
      </c>
      <c r="C182" s="6" t="s">
        <v>70</v>
      </c>
      <c r="D182" s="11" t="s">
        <v>192</v>
      </c>
      <c r="E182" s="17">
        <v>0</v>
      </c>
      <c r="F182" s="11"/>
      <c r="G182" s="14" t="str">
        <f>+G110</f>
        <v>NA</v>
      </c>
      <c r="H182" s="49" t="s">
        <v>182</v>
      </c>
      <c r="I182" s="11"/>
      <c r="J182" s="11">
        <v>0</v>
      </c>
      <c r="K182" s="11"/>
      <c r="L182" s="41"/>
    </row>
    <row r="183" spans="1:12">
      <c r="A183" s="5">
        <v>18</v>
      </c>
      <c r="C183" s="6" t="s">
        <v>71</v>
      </c>
      <c r="D183" s="11" t="str">
        <f>+D182</f>
        <v>263.i</v>
      </c>
      <c r="E183" s="159">
        <v>25000</v>
      </c>
      <c r="F183" s="11"/>
      <c r="G183" s="11" t="str">
        <f>+G181</f>
        <v>GP</v>
      </c>
      <c r="H183" s="15">
        <f>+H181</f>
        <v>1</v>
      </c>
      <c r="I183" s="11"/>
      <c r="J183" s="11">
        <f>+H183*E183</f>
        <v>25000</v>
      </c>
      <c r="K183" s="11"/>
      <c r="L183" s="41"/>
    </row>
    <row r="184" spans="1:12" ht="16.5" thickBot="1">
      <c r="A184" s="5">
        <v>19</v>
      </c>
      <c r="C184" s="6" t="s">
        <v>72</v>
      </c>
      <c r="D184" s="11"/>
      <c r="E184" s="39">
        <v>0</v>
      </c>
      <c r="F184" s="11"/>
      <c r="G184" s="11" t="s">
        <v>58</v>
      </c>
      <c r="H184" s="15">
        <f>+H181</f>
        <v>1</v>
      </c>
      <c r="I184" s="11"/>
      <c r="J184" s="106">
        <f>+H184*E184</f>
        <v>0</v>
      </c>
      <c r="K184" s="11"/>
      <c r="L184" s="41"/>
    </row>
    <row r="185" spans="1:12">
      <c r="A185" s="5">
        <v>20</v>
      </c>
      <c r="C185" s="6" t="s">
        <v>73</v>
      </c>
      <c r="D185" s="11"/>
      <c r="E185" s="11">
        <f>SUM(E178:E184)</f>
        <v>25000</v>
      </c>
      <c r="F185" s="11"/>
      <c r="G185" s="11"/>
      <c r="H185" s="15"/>
      <c r="I185" s="11"/>
      <c r="J185" s="11">
        <f>SUM(J178:J184)</f>
        <v>25000</v>
      </c>
      <c r="K185" s="11"/>
      <c r="L185" s="14"/>
    </row>
    <row r="186" spans="1:12">
      <c r="A186" s="5"/>
      <c r="C186" s="6"/>
      <c r="D186" s="11"/>
      <c r="E186" s="11"/>
      <c r="F186" s="11"/>
      <c r="G186" s="11"/>
      <c r="H186" s="15"/>
      <c r="I186" s="11"/>
      <c r="J186" s="11"/>
      <c r="K186" s="11"/>
      <c r="L186" s="14"/>
    </row>
    <row r="187" spans="1:12">
      <c r="A187" s="5" t="s">
        <v>245</v>
      </c>
      <c r="C187" s="6"/>
      <c r="D187" s="11"/>
      <c r="E187" s="11"/>
      <c r="F187" s="11"/>
      <c r="G187" s="11"/>
      <c r="H187" s="15"/>
      <c r="I187" s="11"/>
      <c r="J187" s="11"/>
      <c r="K187" s="11"/>
      <c r="L187" s="14"/>
    </row>
    <row r="188" spans="1:12">
      <c r="A188" s="5" t="s">
        <v>2</v>
      </c>
      <c r="C188" s="6" t="s">
        <v>74</v>
      </c>
      <c r="D188" s="11" t="s">
        <v>246</v>
      </c>
      <c r="E188" s="11"/>
      <c r="F188" s="11"/>
      <c r="H188" s="50"/>
      <c r="I188" s="11"/>
      <c r="K188" s="11"/>
    </row>
    <row r="189" spans="1:12">
      <c r="A189" s="5">
        <v>21</v>
      </c>
      <c r="C189" s="51" t="s">
        <v>163</v>
      </c>
      <c r="D189" s="11"/>
      <c r="E189" s="52">
        <f>IF(E333&gt;0,1-(((1-E334)*(1-E333))/(1-E334*E333*E335)),0)</f>
        <v>0.41174999999999995</v>
      </c>
      <c r="F189" s="11"/>
      <c r="H189" s="50"/>
      <c r="I189" s="11"/>
      <c r="K189" s="11"/>
    </row>
    <row r="190" spans="1:12">
      <c r="A190" s="5">
        <v>22</v>
      </c>
      <c r="C190" s="1" t="s">
        <v>164</v>
      </c>
      <c r="D190" s="11"/>
      <c r="E190" s="52">
        <f>IF(J284&gt;0,(E189/(1-E189))*(1-J283/J274),0)</f>
        <v>0.57083602756468332</v>
      </c>
      <c r="F190" s="11"/>
      <c r="H190" s="50"/>
      <c r="I190" s="11"/>
      <c r="K190" s="11"/>
    </row>
    <row r="191" spans="1:12">
      <c r="A191" s="5"/>
      <c r="C191" s="6" t="s">
        <v>368</v>
      </c>
      <c r="D191" s="11"/>
      <c r="E191" s="11"/>
      <c r="F191" s="11"/>
      <c r="H191" s="50"/>
      <c r="I191" s="11"/>
      <c r="K191" s="11"/>
    </row>
    <row r="192" spans="1:12">
      <c r="A192" s="5"/>
      <c r="C192" s="6" t="s">
        <v>167</v>
      </c>
      <c r="D192" s="11"/>
      <c r="E192" s="11"/>
      <c r="F192" s="11"/>
      <c r="H192" s="50"/>
      <c r="I192" s="11"/>
      <c r="K192" s="11"/>
    </row>
    <row r="193" spans="1:12">
      <c r="A193" s="5">
        <v>23</v>
      </c>
      <c r="C193" s="51" t="s">
        <v>166</v>
      </c>
      <c r="D193" s="11"/>
      <c r="E193" s="53">
        <f>IF(E189&gt;0,1/(1-E189),0)</f>
        <v>1.6999575010624732</v>
      </c>
      <c r="F193" s="11"/>
      <c r="H193" s="50"/>
      <c r="I193" s="11"/>
      <c r="K193" s="11"/>
    </row>
    <row r="194" spans="1:12">
      <c r="A194" s="5">
        <v>24</v>
      </c>
      <c r="C194" s="6" t="s">
        <v>165</v>
      </c>
      <c r="D194" s="11"/>
      <c r="E194" s="17">
        <v>0</v>
      </c>
      <c r="F194" s="11"/>
      <c r="H194" s="50"/>
      <c r="I194" s="11"/>
      <c r="K194" s="11"/>
    </row>
    <row r="195" spans="1:12">
      <c r="A195" s="5"/>
      <c r="C195" s="6"/>
      <c r="D195" s="11"/>
      <c r="E195" s="11"/>
      <c r="F195" s="11"/>
      <c r="H195" s="50"/>
      <c r="I195" s="11"/>
      <c r="K195" s="11"/>
    </row>
    <row r="196" spans="1:12">
      <c r="A196" s="5">
        <v>25</v>
      </c>
      <c r="C196" s="51" t="s">
        <v>412</v>
      </c>
      <c r="D196" s="54"/>
      <c r="E196" s="11">
        <f>E190*(E200+E203)</f>
        <v>4188900.5866170363</v>
      </c>
      <c r="F196" s="11"/>
      <c r="G196" s="11" t="s">
        <v>45</v>
      </c>
      <c r="H196" s="15"/>
      <c r="I196" s="11"/>
      <c r="J196" s="11">
        <f>E190*(J200+J203)</f>
        <v>4188900.5866170363</v>
      </c>
      <c r="K196" s="11"/>
      <c r="L196" s="55" t="s">
        <v>2</v>
      </c>
    </row>
    <row r="197" spans="1:12" ht="16.5" thickBot="1">
      <c r="A197" s="5">
        <v>26</v>
      </c>
      <c r="C197" s="1" t="s">
        <v>168</v>
      </c>
      <c r="D197" s="54"/>
      <c r="E197" s="113">
        <f>E193*E194</f>
        <v>0</v>
      </c>
      <c r="F197" s="11"/>
      <c r="G197" s="1" t="s">
        <v>55</v>
      </c>
      <c r="H197" s="15">
        <f>H104</f>
        <v>1</v>
      </c>
      <c r="I197" s="11"/>
      <c r="J197" s="113">
        <f>H197*E197</f>
        <v>0</v>
      </c>
      <c r="K197" s="11"/>
      <c r="L197" s="55"/>
    </row>
    <row r="198" spans="1:12">
      <c r="A198" s="5">
        <v>27</v>
      </c>
      <c r="C198" s="56" t="s">
        <v>151</v>
      </c>
      <c r="D198" s="1" t="s">
        <v>169</v>
      </c>
      <c r="E198" s="44">
        <f>+E196+E197</f>
        <v>4188900.5866170363</v>
      </c>
      <c r="F198" s="11"/>
      <c r="G198" s="11" t="s">
        <v>2</v>
      </c>
      <c r="H198" s="15" t="s">
        <v>2</v>
      </c>
      <c r="I198" s="11"/>
      <c r="J198" s="44">
        <f>+J196+J197</f>
        <v>4188900.5866170363</v>
      </c>
      <c r="K198" s="11"/>
      <c r="L198" s="14"/>
    </row>
    <row r="199" spans="1:12">
      <c r="A199" s="5" t="s">
        <v>2</v>
      </c>
      <c r="D199" s="57"/>
      <c r="E199" s="11"/>
      <c r="F199" s="11"/>
      <c r="G199" s="11"/>
      <c r="H199" s="15"/>
      <c r="I199" s="11"/>
      <c r="J199" s="11"/>
      <c r="K199" s="11"/>
      <c r="L199" s="14"/>
    </row>
    <row r="200" spans="1:12">
      <c r="A200" s="5">
        <v>28</v>
      </c>
      <c r="C200" s="6" t="s">
        <v>369</v>
      </c>
      <c r="D200" s="40"/>
      <c r="E200" s="11">
        <f>+$J274*E126</f>
        <v>7336763.2907838263</v>
      </c>
      <c r="F200" s="11"/>
      <c r="G200" s="11" t="s">
        <v>45</v>
      </c>
      <c r="H200" s="50"/>
      <c r="I200" s="11"/>
      <c r="J200" s="11">
        <f>+$J274*J126</f>
        <v>7336763.2907838263</v>
      </c>
      <c r="K200" s="11"/>
    </row>
    <row r="201" spans="1:12">
      <c r="A201" s="5"/>
      <c r="C201" s="56" t="s">
        <v>247</v>
      </c>
      <c r="E201" s="11"/>
      <c r="F201" s="11"/>
      <c r="G201" s="11"/>
      <c r="H201" s="50"/>
      <c r="I201" s="11"/>
      <c r="J201" s="11"/>
      <c r="K201" s="11"/>
      <c r="L201" s="41"/>
    </row>
    <row r="202" spans="1:12">
      <c r="A202" s="5"/>
      <c r="C202" s="56"/>
      <c r="E202" s="11"/>
      <c r="F202" s="11"/>
      <c r="G202" s="11"/>
      <c r="H202" s="50"/>
      <c r="I202" s="11"/>
      <c r="J202" s="11"/>
      <c r="K202" s="11"/>
      <c r="L202" s="41"/>
    </row>
    <row r="203" spans="1:12">
      <c r="A203" s="5" t="s">
        <v>370</v>
      </c>
      <c r="C203" s="56" t="s">
        <v>371</v>
      </c>
      <c r="E203" s="14">
        <f>E129*J282</f>
        <v>1422.0800447139475</v>
      </c>
      <c r="F203" s="11"/>
      <c r="G203" s="11" t="s">
        <v>45</v>
      </c>
      <c r="H203" s="50"/>
      <c r="I203" s="11"/>
      <c r="J203" s="14">
        <f>J129*J282</f>
        <v>1422.0800447139475</v>
      </c>
      <c r="K203" s="11"/>
      <c r="L203" s="41"/>
    </row>
    <row r="204" spans="1:12">
      <c r="A204" s="5"/>
      <c r="C204" s="148" t="s">
        <v>373</v>
      </c>
      <c r="E204" s="11"/>
      <c r="F204" s="11"/>
      <c r="G204" s="11"/>
      <c r="H204" s="50"/>
      <c r="I204" s="11"/>
      <c r="J204" s="11"/>
      <c r="K204" s="11"/>
      <c r="L204" s="41"/>
    </row>
    <row r="205" spans="1:12">
      <c r="A205" s="5"/>
      <c r="C205" s="6"/>
      <c r="E205" s="43"/>
      <c r="F205" s="11"/>
      <c r="G205" s="11"/>
      <c r="H205" s="50"/>
      <c r="I205" s="11"/>
      <c r="J205" s="43"/>
      <c r="K205" s="11"/>
      <c r="L205" s="41"/>
    </row>
    <row r="206" spans="1:12">
      <c r="A206" s="5">
        <v>29</v>
      </c>
      <c r="C206" s="6" t="s">
        <v>372</v>
      </c>
      <c r="D206" s="11"/>
      <c r="E206" s="43">
        <f>+E200+E198+E185+E174+E167+E203</f>
        <v>13482085.957445577</v>
      </c>
      <c r="F206" s="11"/>
      <c r="G206" s="11"/>
      <c r="H206" s="11"/>
      <c r="I206" s="11"/>
      <c r="J206" s="43">
        <f>+J200+J198+J185+J174+J167+J203</f>
        <v>13482085.957445577</v>
      </c>
      <c r="K206" s="7"/>
      <c r="L206" s="10"/>
    </row>
    <row r="207" spans="1:12">
      <c r="A207" s="5"/>
      <c r="C207" s="6"/>
      <c r="D207" s="11"/>
      <c r="E207" s="43"/>
      <c r="F207" s="11"/>
      <c r="G207" s="11"/>
      <c r="H207" s="11"/>
      <c r="I207" s="11"/>
      <c r="J207" s="43"/>
      <c r="K207" s="7"/>
      <c r="L207" s="10"/>
    </row>
    <row r="208" spans="1:12">
      <c r="A208" s="5">
        <v>30</v>
      </c>
      <c r="C208" s="46" t="s">
        <v>225</v>
      </c>
      <c r="D208" s="14"/>
      <c r="E208" s="96"/>
      <c r="F208" s="11"/>
      <c r="G208" s="11"/>
      <c r="H208" s="11"/>
      <c r="I208" s="11"/>
      <c r="J208" s="43"/>
      <c r="K208" s="7"/>
      <c r="L208" s="10"/>
    </row>
    <row r="209" spans="1:12">
      <c r="C209" s="317" t="s">
        <v>414</v>
      </c>
      <c r="D209" s="317"/>
      <c r="F209" s="11"/>
      <c r="G209" s="11"/>
      <c r="H209" s="11"/>
      <c r="I209" s="11"/>
      <c r="J209" s="43"/>
      <c r="K209" s="7"/>
      <c r="L209" s="10"/>
    </row>
    <row r="210" spans="1:12">
      <c r="A210" s="5"/>
      <c r="C210" s="46" t="s">
        <v>413</v>
      </c>
      <c r="D210" s="14"/>
      <c r="E210" s="99">
        <v>0</v>
      </c>
      <c r="F210" s="11"/>
      <c r="G210" s="11"/>
      <c r="H210" s="11"/>
      <c r="I210" s="11"/>
      <c r="J210" s="140">
        <f>+E210</f>
        <v>0</v>
      </c>
      <c r="K210" s="7"/>
      <c r="L210" s="10"/>
    </row>
    <row r="211" spans="1:12">
      <c r="A211" s="5"/>
      <c r="C211" s="6"/>
      <c r="D211" s="11"/>
      <c r="E211" s="43"/>
      <c r="F211" s="11"/>
      <c r="G211" s="11"/>
      <c r="H211" s="11"/>
      <c r="I211" s="11"/>
      <c r="J211" s="43"/>
      <c r="K211" s="7"/>
      <c r="L211" s="10"/>
    </row>
    <row r="212" spans="1:12">
      <c r="A212" s="5" t="s">
        <v>304</v>
      </c>
      <c r="C212" s="46" t="s">
        <v>374</v>
      </c>
      <c r="D212" s="14"/>
      <c r="E212" s="96"/>
      <c r="F212" s="11"/>
      <c r="G212" s="11"/>
      <c r="H212" s="11"/>
      <c r="I212" s="11"/>
      <c r="J212" s="43"/>
      <c r="K212" s="7"/>
      <c r="L212" s="10"/>
    </row>
    <row r="213" spans="1:12">
      <c r="C213" s="317" t="s">
        <v>414</v>
      </c>
      <c r="D213" s="317"/>
      <c r="F213" s="11"/>
      <c r="G213" s="11"/>
      <c r="H213" s="11"/>
      <c r="I213" s="11"/>
      <c r="J213" s="43"/>
      <c r="K213" s="7"/>
      <c r="L213" s="10"/>
    </row>
    <row r="214" spans="1:12" ht="16.5" thickBot="1">
      <c r="A214" s="5"/>
      <c r="C214" s="46" t="s">
        <v>415</v>
      </c>
      <c r="D214" s="14"/>
      <c r="E214" s="140">
        <f>+'ATXI Attach MM'!S94</f>
        <v>5636927.5869380403</v>
      </c>
      <c r="F214" s="11"/>
      <c r="G214" s="11"/>
      <c r="H214" s="11"/>
      <c r="I214" s="11"/>
      <c r="J214" s="140">
        <f>+E214</f>
        <v>5636927.5869380403</v>
      </c>
      <c r="K214" s="7"/>
      <c r="L214" s="10"/>
    </row>
    <row r="215" spans="1:12" ht="16.5" thickBot="1">
      <c r="A215" s="5">
        <v>31</v>
      </c>
      <c r="C215" s="6" t="s">
        <v>221</v>
      </c>
      <c r="D215" s="11"/>
      <c r="E215" s="120">
        <f>+E206-E210-E214</f>
        <v>7845158.3705075365</v>
      </c>
      <c r="F215" s="11"/>
      <c r="G215" s="11"/>
      <c r="H215" s="11"/>
      <c r="I215" s="11"/>
      <c r="J215" s="120">
        <f>+J206-J210-J214</f>
        <v>7845158.3705075365</v>
      </c>
      <c r="K215" s="7"/>
      <c r="L215" s="10"/>
    </row>
    <row r="216" spans="1:12" ht="16.5" thickTop="1">
      <c r="A216" s="5"/>
      <c r="C216" s="6" t="s">
        <v>305</v>
      </c>
      <c r="D216" s="11"/>
      <c r="E216" s="43"/>
      <c r="F216" s="11"/>
      <c r="G216" s="11"/>
      <c r="H216" s="11"/>
      <c r="I216" s="11"/>
      <c r="J216" s="43"/>
      <c r="K216" s="7"/>
      <c r="L216" s="10"/>
    </row>
    <row r="217" spans="1:12">
      <c r="A217" s="5"/>
      <c r="C217" s="6"/>
      <c r="D217" s="11"/>
      <c r="E217" s="43"/>
      <c r="F217" s="11"/>
      <c r="G217" s="11"/>
      <c r="H217" s="11"/>
      <c r="I217" s="11"/>
      <c r="J217" s="43"/>
      <c r="K217" s="7"/>
      <c r="L217" s="10"/>
    </row>
    <row r="218" spans="1:12">
      <c r="A218" s="5"/>
      <c r="C218" s="6"/>
      <c r="D218" s="11"/>
      <c r="E218" s="43"/>
      <c r="F218" s="11"/>
      <c r="G218" s="11"/>
      <c r="H218" s="11"/>
      <c r="I218" s="11"/>
      <c r="J218" s="43"/>
      <c r="K218" s="7"/>
      <c r="L218" s="10"/>
    </row>
    <row r="219" spans="1:12">
      <c r="C219" s="2"/>
      <c r="D219" s="2"/>
      <c r="E219" s="3"/>
      <c r="F219" s="2"/>
      <c r="G219" s="2"/>
      <c r="H219" s="2"/>
      <c r="I219" s="4"/>
      <c r="J219" s="4"/>
      <c r="K219" s="7"/>
      <c r="L219" s="102" t="s">
        <v>188</v>
      </c>
    </row>
    <row r="220" spans="1:12">
      <c r="C220" s="2" t="s">
        <v>0</v>
      </c>
      <c r="D220" s="2"/>
      <c r="E220" s="3" t="s">
        <v>1</v>
      </c>
      <c r="F220" s="2"/>
      <c r="G220" s="2"/>
      <c r="H220" s="2"/>
      <c r="I220" s="4"/>
      <c r="J220" s="2"/>
      <c r="K220" s="2"/>
      <c r="L220" s="29" t="s">
        <v>324</v>
      </c>
    </row>
    <row r="221" spans="1:12">
      <c r="C221" s="2"/>
      <c r="D221" s="11" t="s">
        <v>2</v>
      </c>
      <c r="E221" s="11" t="s">
        <v>3</v>
      </c>
      <c r="F221" s="11"/>
      <c r="G221" s="11"/>
      <c r="H221" s="11"/>
      <c r="I221" s="4"/>
      <c r="J221" s="4"/>
      <c r="K221" s="7"/>
      <c r="L221" s="315" t="str">
        <f>$L$4</f>
        <v>Projected For the 12 months ended 12/31/2013</v>
      </c>
    </row>
    <row r="222" spans="1:12">
      <c r="A222" s="5"/>
      <c r="K222" s="11"/>
      <c r="L222" s="14"/>
    </row>
    <row r="223" spans="1:12">
      <c r="A223" s="5"/>
      <c r="D223" s="136"/>
      <c r="E223" s="135" t="str">
        <f>E7</f>
        <v>ATXI</v>
      </c>
      <c r="F223" s="137"/>
      <c r="G223" s="137"/>
      <c r="H223" s="137"/>
      <c r="K223" s="11"/>
      <c r="L223" s="14"/>
    </row>
    <row r="224" spans="1:12">
      <c r="A224" s="5"/>
      <c r="D224" s="37" t="s">
        <v>75</v>
      </c>
      <c r="F224" s="7"/>
      <c r="G224" s="7"/>
      <c r="H224" s="7"/>
      <c r="I224" s="7"/>
      <c r="J224" s="7"/>
      <c r="K224" s="11"/>
      <c r="L224" s="14"/>
    </row>
    <row r="225" spans="1:12">
      <c r="A225" s="5" t="s">
        <v>4</v>
      </c>
      <c r="C225" s="37"/>
      <c r="D225" s="7"/>
      <c r="E225" s="7"/>
      <c r="F225" s="7"/>
      <c r="G225" s="7"/>
      <c r="H225" s="7"/>
      <c r="I225" s="7"/>
      <c r="J225" s="7"/>
      <c r="K225" s="11"/>
      <c r="L225" s="14"/>
    </row>
    <row r="226" spans="1:12" ht="16.5" thickBot="1">
      <c r="A226" s="103" t="s">
        <v>6</v>
      </c>
      <c r="C226" s="58" t="s">
        <v>78</v>
      </c>
      <c r="D226" s="10"/>
      <c r="E226" s="10"/>
      <c r="F226" s="10"/>
      <c r="G226" s="10"/>
      <c r="H226" s="10"/>
      <c r="I226" s="8"/>
      <c r="J226" s="8"/>
      <c r="K226" s="14"/>
      <c r="L226" s="14"/>
    </row>
    <row r="227" spans="1:12">
      <c r="A227" s="5"/>
      <c r="C227" s="58"/>
      <c r="D227" s="10"/>
      <c r="E227" s="10"/>
      <c r="F227" s="10"/>
      <c r="G227" s="10"/>
      <c r="H227" s="10"/>
      <c r="I227" s="10"/>
      <c r="J227" s="10"/>
      <c r="K227" s="14"/>
      <c r="L227" s="14"/>
    </row>
    <row r="228" spans="1:12">
      <c r="A228" s="5">
        <v>1</v>
      </c>
      <c r="C228" s="19" t="s">
        <v>375</v>
      </c>
      <c r="D228" s="10"/>
      <c r="E228" s="14"/>
      <c r="F228" s="14"/>
      <c r="G228" s="14"/>
      <c r="H228" s="14"/>
      <c r="I228" s="14"/>
      <c r="J228" s="14">
        <f>E84+E107</f>
        <v>97103000</v>
      </c>
      <c r="K228" s="14"/>
      <c r="L228" s="14"/>
    </row>
    <row r="229" spans="1:12">
      <c r="A229" s="5">
        <v>2</v>
      </c>
      <c r="C229" s="19" t="s">
        <v>248</v>
      </c>
      <c r="D229" s="8"/>
      <c r="E229" s="8"/>
      <c r="F229" s="8"/>
      <c r="G229" s="8"/>
      <c r="H229" s="8"/>
      <c r="I229" s="8"/>
      <c r="J229" s="17">
        <v>0</v>
      </c>
      <c r="K229" s="14"/>
      <c r="L229" s="14"/>
    </row>
    <row r="230" spans="1:12" ht="16.5" thickBot="1">
      <c r="A230" s="5">
        <v>3</v>
      </c>
      <c r="C230" s="121" t="s">
        <v>249</v>
      </c>
      <c r="D230" s="122"/>
      <c r="E230" s="123"/>
      <c r="F230" s="14"/>
      <c r="G230" s="14"/>
      <c r="H230" s="59"/>
      <c r="I230" s="14"/>
      <c r="J230" s="39">
        <v>0</v>
      </c>
      <c r="K230" s="14"/>
      <c r="L230" s="14"/>
    </row>
    <row r="231" spans="1:12">
      <c r="A231" s="5">
        <v>4</v>
      </c>
      <c r="C231" s="19" t="s">
        <v>187</v>
      </c>
      <c r="D231" s="10"/>
      <c r="E231" s="14"/>
      <c r="F231" s="14"/>
      <c r="G231" s="14"/>
      <c r="H231" s="59"/>
      <c r="I231" s="14"/>
      <c r="J231" s="14">
        <f>J228-J229-J230</f>
        <v>97103000</v>
      </c>
      <c r="K231" s="14"/>
      <c r="L231" s="14"/>
    </row>
    <row r="232" spans="1:12" ht="9.9499999999999993" customHeight="1">
      <c r="A232" s="5"/>
      <c r="C232" s="8"/>
      <c r="D232" s="10"/>
      <c r="E232" s="14"/>
      <c r="F232" s="14"/>
      <c r="G232" s="14"/>
      <c r="H232" s="59"/>
      <c r="I232" s="14"/>
      <c r="J232" s="8"/>
      <c r="K232" s="14"/>
      <c r="L232" s="14"/>
    </row>
    <row r="233" spans="1:12">
      <c r="A233" s="5">
        <v>5</v>
      </c>
      <c r="C233" s="19" t="s">
        <v>250</v>
      </c>
      <c r="D233" s="60"/>
      <c r="E233" s="61"/>
      <c r="F233" s="61"/>
      <c r="G233" s="61"/>
      <c r="H233" s="62"/>
      <c r="I233" s="14" t="s">
        <v>79</v>
      </c>
      <c r="J233" s="42">
        <f>IF(J228&gt;0,J231/J228,0)</f>
        <v>1</v>
      </c>
      <c r="K233" s="14"/>
      <c r="L233" s="14"/>
    </row>
    <row r="234" spans="1:12" ht="9.9499999999999993" customHeight="1">
      <c r="A234" s="5"/>
      <c r="C234" s="8"/>
      <c r="D234" s="8"/>
      <c r="E234" s="8"/>
      <c r="F234" s="8"/>
      <c r="G234" s="8"/>
      <c r="H234" s="8"/>
      <c r="I234" s="8"/>
      <c r="J234" s="8"/>
      <c r="K234" s="14"/>
      <c r="L234" s="14"/>
    </row>
    <row r="235" spans="1:12">
      <c r="A235" s="5"/>
      <c r="C235" s="46" t="s">
        <v>76</v>
      </c>
      <c r="D235" s="8"/>
      <c r="E235" s="8"/>
      <c r="F235" s="8"/>
      <c r="G235" s="8"/>
      <c r="H235" s="8"/>
      <c r="I235" s="8"/>
      <c r="J235" s="8"/>
      <c r="K235" s="14"/>
      <c r="L235" s="14"/>
    </row>
    <row r="236" spans="1:12" ht="9.9499999999999993" customHeight="1">
      <c r="A236" s="5"/>
      <c r="C236" s="8"/>
      <c r="D236" s="8"/>
      <c r="E236" s="8"/>
      <c r="F236" s="8"/>
      <c r="G236" s="8"/>
      <c r="H236" s="8"/>
      <c r="I236" s="8"/>
      <c r="J236" s="8"/>
      <c r="K236" s="14"/>
      <c r="L236" s="14"/>
    </row>
    <row r="237" spans="1:12">
      <c r="A237" s="5">
        <v>6</v>
      </c>
      <c r="C237" s="8" t="s">
        <v>251</v>
      </c>
      <c r="D237" s="8"/>
      <c r="E237" s="10"/>
      <c r="F237" s="10"/>
      <c r="G237" s="10"/>
      <c r="H237" s="9"/>
      <c r="I237" s="10"/>
      <c r="J237" s="14">
        <f>E158</f>
        <v>41000</v>
      </c>
      <c r="K237" s="14"/>
      <c r="L237" s="14"/>
    </row>
    <row r="238" spans="1:12" ht="16.5" thickBot="1">
      <c r="A238" s="5">
        <v>7</v>
      </c>
      <c r="C238" s="121" t="s">
        <v>252</v>
      </c>
      <c r="D238" s="122"/>
      <c r="E238" s="123"/>
      <c r="F238" s="123"/>
      <c r="G238" s="14"/>
      <c r="H238" s="14"/>
      <c r="I238" s="14"/>
      <c r="J238" s="39">
        <v>0</v>
      </c>
      <c r="K238" s="14"/>
      <c r="L238" s="14"/>
    </row>
    <row r="239" spans="1:12">
      <c r="A239" s="5">
        <v>8</v>
      </c>
      <c r="C239" s="19" t="s">
        <v>253</v>
      </c>
      <c r="D239" s="60"/>
      <c r="E239" s="61"/>
      <c r="F239" s="61"/>
      <c r="G239" s="61"/>
      <c r="H239" s="62"/>
      <c r="I239" s="61"/>
      <c r="J239" s="14">
        <f>+J237-J238</f>
        <v>41000</v>
      </c>
      <c r="K239" s="8"/>
    </row>
    <row r="240" spans="1:12">
      <c r="A240" s="5"/>
      <c r="C240" s="19"/>
      <c r="D240" s="10"/>
      <c r="E240" s="14"/>
      <c r="F240" s="14"/>
      <c r="G240" s="14"/>
      <c r="H240" s="14"/>
      <c r="I240" s="8"/>
      <c r="J240" s="8"/>
      <c r="K240" s="8"/>
    </row>
    <row r="241" spans="1:12">
      <c r="A241" s="5">
        <v>9</v>
      </c>
      <c r="C241" s="19" t="s">
        <v>254</v>
      </c>
      <c r="D241" s="10"/>
      <c r="E241" s="14"/>
      <c r="F241" s="14"/>
      <c r="G241" s="14"/>
      <c r="H241" s="14"/>
      <c r="I241" s="14"/>
      <c r="J241" s="48">
        <f>IF(J237&gt;0,J239/J237,0)</f>
        <v>1</v>
      </c>
      <c r="K241" s="8"/>
    </row>
    <row r="242" spans="1:12">
      <c r="A242" s="5">
        <v>10</v>
      </c>
      <c r="C242" s="19" t="s">
        <v>255</v>
      </c>
      <c r="D242" s="10"/>
      <c r="E242" s="14"/>
      <c r="F242" s="14"/>
      <c r="G242" s="14"/>
      <c r="H242" s="14"/>
      <c r="I242" s="10" t="s">
        <v>11</v>
      </c>
      <c r="J242" s="63">
        <f>J233</f>
        <v>1</v>
      </c>
      <c r="K242" s="8"/>
    </row>
    <row r="243" spans="1:12">
      <c r="A243" s="5">
        <v>11</v>
      </c>
      <c r="C243" s="19" t="s">
        <v>256</v>
      </c>
      <c r="D243" s="10"/>
      <c r="E243" s="10"/>
      <c r="F243" s="10"/>
      <c r="G243" s="10"/>
      <c r="H243" s="10"/>
      <c r="I243" s="10" t="s">
        <v>77</v>
      </c>
      <c r="J243" s="64">
        <f>+J242*J241</f>
        <v>1</v>
      </c>
      <c r="K243" s="8"/>
    </row>
    <row r="244" spans="1:12">
      <c r="A244" s="5"/>
      <c r="D244" s="7"/>
      <c r="E244" s="11"/>
      <c r="F244" s="11"/>
      <c r="G244" s="11"/>
      <c r="H244" s="65"/>
      <c r="I244" s="11"/>
    </row>
    <row r="245" spans="1:12">
      <c r="A245" s="5" t="s">
        <v>2</v>
      </c>
      <c r="C245" s="6" t="s">
        <v>80</v>
      </c>
      <c r="D245" s="11"/>
      <c r="E245" s="11"/>
      <c r="F245" s="11"/>
      <c r="G245" s="11"/>
      <c r="H245" s="11"/>
      <c r="I245" s="11"/>
      <c r="J245" s="11"/>
      <c r="K245" s="11"/>
      <c r="L245" s="14"/>
    </row>
    <row r="246" spans="1:12" ht="16.5" thickBot="1">
      <c r="A246" s="5" t="s">
        <v>2</v>
      </c>
      <c r="C246" s="6"/>
      <c r="D246" s="106" t="s">
        <v>81</v>
      </c>
      <c r="E246" s="124" t="s">
        <v>82</v>
      </c>
      <c r="F246" s="124" t="s">
        <v>11</v>
      </c>
      <c r="G246" s="11"/>
      <c r="H246" s="124" t="s">
        <v>83</v>
      </c>
      <c r="I246" s="11"/>
      <c r="J246" s="11"/>
      <c r="K246" s="11"/>
      <c r="L246" s="14"/>
    </row>
    <row r="247" spans="1:12">
      <c r="A247" s="5">
        <v>12</v>
      </c>
      <c r="C247" s="6" t="s">
        <v>44</v>
      </c>
      <c r="D247" s="11" t="s">
        <v>214</v>
      </c>
      <c r="E247" s="17">
        <v>0</v>
      </c>
      <c r="F247" s="66">
        <v>0</v>
      </c>
      <c r="G247" s="66"/>
      <c r="H247" s="11">
        <f>E247*F247</f>
        <v>0</v>
      </c>
      <c r="I247" s="11"/>
      <c r="J247" s="11"/>
      <c r="K247" s="11"/>
      <c r="L247" s="14"/>
    </row>
    <row r="248" spans="1:12">
      <c r="A248" s="5">
        <v>13</v>
      </c>
      <c r="C248" s="6" t="s">
        <v>46</v>
      </c>
      <c r="D248" s="11" t="s">
        <v>215</v>
      </c>
      <c r="E248" s="159">
        <v>84000</v>
      </c>
      <c r="F248" s="66">
        <f>+J233</f>
        <v>1</v>
      </c>
      <c r="G248" s="66"/>
      <c r="H248" s="11">
        <f>E248*F248</f>
        <v>84000</v>
      </c>
      <c r="I248" s="11"/>
      <c r="J248" s="11"/>
      <c r="K248" s="11"/>
      <c r="L248" s="14"/>
    </row>
    <row r="249" spans="1:12">
      <c r="A249" s="5">
        <v>14</v>
      </c>
      <c r="C249" s="6" t="s">
        <v>47</v>
      </c>
      <c r="D249" s="11" t="s">
        <v>216</v>
      </c>
      <c r="E249" s="17">
        <v>0</v>
      </c>
      <c r="F249" s="66">
        <v>0</v>
      </c>
      <c r="G249" s="66"/>
      <c r="H249" s="11">
        <f>E249*F249</f>
        <v>0</v>
      </c>
      <c r="I249" s="11"/>
      <c r="J249" s="67" t="s">
        <v>84</v>
      </c>
      <c r="K249" s="11"/>
      <c r="L249" s="14"/>
    </row>
    <row r="250" spans="1:12" ht="16.5" thickBot="1">
      <c r="A250" s="5">
        <v>15</v>
      </c>
      <c r="C250" s="6" t="s">
        <v>85</v>
      </c>
      <c r="D250" s="11" t="s">
        <v>257</v>
      </c>
      <c r="E250" s="39">
        <v>0</v>
      </c>
      <c r="F250" s="66">
        <v>0</v>
      </c>
      <c r="G250" s="66"/>
      <c r="H250" s="106">
        <f>E250*F250</f>
        <v>0</v>
      </c>
      <c r="I250" s="11"/>
      <c r="J250" s="103" t="s">
        <v>86</v>
      </c>
      <c r="K250" s="11"/>
      <c r="L250" s="14"/>
    </row>
    <row r="251" spans="1:12">
      <c r="A251" s="5">
        <v>16</v>
      </c>
      <c r="C251" s="6" t="s">
        <v>179</v>
      </c>
      <c r="D251" s="11"/>
      <c r="E251" s="11">
        <f>SUM(E247:E250)</f>
        <v>84000</v>
      </c>
      <c r="F251" s="11"/>
      <c r="G251" s="11"/>
      <c r="H251" s="11">
        <f>SUM(H247:H250)</f>
        <v>84000</v>
      </c>
      <c r="I251" s="30" t="s">
        <v>87</v>
      </c>
      <c r="J251" s="38">
        <f>IF(H251&gt;0,H251/E251,0)</f>
        <v>1</v>
      </c>
      <c r="K251" s="65" t="s">
        <v>87</v>
      </c>
      <c r="L251" s="14" t="s">
        <v>171</v>
      </c>
    </row>
    <row r="252" spans="1:12">
      <c r="A252" s="5"/>
      <c r="C252" s="6"/>
      <c r="D252" s="11"/>
      <c r="E252" s="11"/>
      <c r="F252" s="11"/>
      <c r="G252" s="11"/>
      <c r="H252" s="11"/>
      <c r="I252" s="11"/>
      <c r="J252" s="11"/>
      <c r="K252" s="11"/>
      <c r="L252" s="14"/>
    </row>
    <row r="253" spans="1:12">
      <c r="A253" s="5"/>
      <c r="C253" s="6" t="s">
        <v>258</v>
      </c>
      <c r="D253" s="11"/>
      <c r="E253" s="11"/>
      <c r="F253" s="11"/>
      <c r="G253" s="11"/>
      <c r="H253" s="11"/>
      <c r="I253" s="11"/>
      <c r="J253" s="11"/>
      <c r="K253" s="11"/>
      <c r="L253" s="14"/>
    </row>
    <row r="254" spans="1:12">
      <c r="A254" s="5"/>
      <c r="C254" s="6"/>
      <c r="D254" s="11"/>
      <c r="E254" s="33" t="s">
        <v>82</v>
      </c>
      <c r="F254" s="11"/>
      <c r="G254" s="11"/>
      <c r="H254" s="65" t="s">
        <v>88</v>
      </c>
      <c r="I254" s="50" t="s">
        <v>2</v>
      </c>
      <c r="J254" s="40" t="str">
        <f>+J249</f>
        <v>W&amp;S Allocator</v>
      </c>
    </row>
    <row r="255" spans="1:12">
      <c r="A255" s="5">
        <v>17</v>
      </c>
      <c r="C255" s="6" t="s">
        <v>89</v>
      </c>
      <c r="D255" s="11" t="s">
        <v>90</v>
      </c>
      <c r="E255" s="17">
        <v>63438000</v>
      </c>
      <c r="F255" s="11"/>
      <c r="H255" s="5" t="s">
        <v>91</v>
      </c>
      <c r="I255" s="68"/>
      <c r="J255" s="5" t="s">
        <v>92</v>
      </c>
      <c r="K255" s="11"/>
      <c r="L255" s="9" t="s">
        <v>93</v>
      </c>
    </row>
    <row r="256" spans="1:12">
      <c r="A256" s="5">
        <v>18</v>
      </c>
      <c r="C256" s="6" t="s">
        <v>94</v>
      </c>
      <c r="D256" s="11" t="s">
        <v>193</v>
      </c>
      <c r="E256" s="17">
        <v>0</v>
      </c>
      <c r="F256" s="11"/>
      <c r="H256" s="15">
        <f>IF(E258&gt;0,E255/E258,0)</f>
        <v>1</v>
      </c>
      <c r="I256" s="65" t="s">
        <v>95</v>
      </c>
      <c r="J256" s="15">
        <f>J251</f>
        <v>1</v>
      </c>
      <c r="K256" s="50" t="s">
        <v>87</v>
      </c>
      <c r="L256" s="69">
        <f>J256*H256</f>
        <v>1</v>
      </c>
    </row>
    <row r="257" spans="1:12" ht="16.5" thickBot="1">
      <c r="A257" s="5">
        <v>19</v>
      </c>
      <c r="C257" s="125" t="s">
        <v>96</v>
      </c>
      <c r="D257" s="106" t="s">
        <v>194</v>
      </c>
      <c r="E257" s="39">
        <v>0</v>
      </c>
      <c r="F257" s="11"/>
      <c r="G257" s="11"/>
      <c r="H257" s="11" t="s">
        <v>2</v>
      </c>
      <c r="I257" s="11"/>
      <c r="J257" s="11"/>
      <c r="K257" s="11"/>
      <c r="L257" s="14"/>
    </row>
    <row r="258" spans="1:12">
      <c r="A258" s="5">
        <v>20</v>
      </c>
      <c r="C258" s="6" t="s">
        <v>152</v>
      </c>
      <c r="D258" s="11"/>
      <c r="E258" s="11">
        <f>E255+E256+E257</f>
        <v>63438000</v>
      </c>
      <c r="F258" s="11"/>
      <c r="G258" s="11"/>
      <c r="H258" s="11"/>
      <c r="I258" s="11"/>
      <c r="J258" s="11"/>
      <c r="K258" s="11"/>
      <c r="L258" s="14"/>
    </row>
    <row r="259" spans="1:12" ht="16.5" thickBot="1">
      <c r="A259" s="5"/>
      <c r="B259" s="4"/>
      <c r="D259" s="11"/>
      <c r="E259" s="11"/>
      <c r="F259" s="11"/>
      <c r="G259" s="11"/>
      <c r="H259" s="11"/>
      <c r="I259" s="11"/>
      <c r="J259" s="124" t="s">
        <v>82</v>
      </c>
      <c r="K259" s="11"/>
      <c r="L259" s="14"/>
    </row>
    <row r="260" spans="1:12">
      <c r="A260" s="5">
        <v>21</v>
      </c>
      <c r="B260" s="4"/>
      <c r="C260" s="2" t="s">
        <v>97</v>
      </c>
      <c r="D260" s="11" t="s">
        <v>197</v>
      </c>
      <c r="E260" s="11"/>
      <c r="F260" s="11"/>
      <c r="G260" s="11"/>
      <c r="H260" s="11"/>
      <c r="I260" s="11"/>
      <c r="J260" s="310">
        <v>1388000</v>
      </c>
      <c r="K260" s="11"/>
      <c r="L260" s="14"/>
    </row>
    <row r="261" spans="1:12">
      <c r="A261" s="5"/>
      <c r="C261" s="6"/>
      <c r="D261" s="11"/>
      <c r="E261" s="11"/>
      <c r="F261" s="11"/>
      <c r="G261" s="11"/>
      <c r="H261" s="11"/>
      <c r="I261" s="11"/>
      <c r="J261" s="11"/>
      <c r="K261" s="11"/>
      <c r="L261" s="14"/>
    </row>
    <row r="262" spans="1:12">
      <c r="A262" s="5">
        <v>22</v>
      </c>
      <c r="B262" s="4"/>
      <c r="C262" s="2"/>
      <c r="D262" s="11" t="s">
        <v>98</v>
      </c>
      <c r="E262" s="11"/>
      <c r="F262" s="11"/>
      <c r="G262" s="11"/>
      <c r="H262" s="11"/>
      <c r="I262" s="14"/>
      <c r="J262" s="70">
        <v>0</v>
      </c>
      <c r="K262" s="11"/>
      <c r="L262" s="14"/>
    </row>
    <row r="263" spans="1:12">
      <c r="A263" s="5"/>
      <c r="B263" s="4"/>
      <c r="C263" s="2"/>
      <c r="D263" s="11"/>
      <c r="E263" s="11"/>
      <c r="F263" s="11"/>
      <c r="G263" s="11"/>
      <c r="H263" s="11"/>
      <c r="I263" s="11"/>
      <c r="J263" s="11"/>
      <c r="K263" s="11"/>
      <c r="L263" s="14"/>
    </row>
    <row r="264" spans="1:12">
      <c r="A264" s="5"/>
      <c r="B264" s="4"/>
      <c r="C264" s="2" t="s">
        <v>376</v>
      </c>
      <c r="D264" s="11"/>
      <c r="E264" s="11"/>
      <c r="F264" s="11"/>
      <c r="G264" s="11"/>
      <c r="H264" s="11"/>
      <c r="I264" s="11"/>
      <c r="J264" s="11"/>
      <c r="K264" s="11"/>
      <c r="L264" s="14"/>
    </row>
    <row r="265" spans="1:12">
      <c r="A265" s="5">
        <v>23</v>
      </c>
      <c r="B265" s="4"/>
      <c r="C265" s="2"/>
      <c r="D265" s="11" t="s">
        <v>198</v>
      </c>
      <c r="E265" s="4"/>
      <c r="F265" s="11"/>
      <c r="G265" s="11"/>
      <c r="H265" s="11"/>
      <c r="I265" s="11"/>
      <c r="J265" s="159">
        <v>49540000</v>
      </c>
      <c r="K265" s="11"/>
      <c r="L265" s="14"/>
    </row>
    <row r="266" spans="1:12">
      <c r="A266" s="5">
        <v>24</v>
      </c>
      <c r="B266" s="4"/>
      <c r="C266" s="2"/>
      <c r="D266" s="11" t="s">
        <v>180</v>
      </c>
      <c r="E266" s="11"/>
      <c r="F266" s="11"/>
      <c r="G266" s="11"/>
      <c r="H266" s="11"/>
      <c r="I266" s="11"/>
      <c r="J266" s="71">
        <f>-E272</f>
        <v>0</v>
      </c>
      <c r="K266" s="11"/>
      <c r="L266" s="14"/>
    </row>
    <row r="267" spans="1:12" ht="16.5" thickBot="1">
      <c r="A267" s="5">
        <v>25</v>
      </c>
      <c r="B267" s="4"/>
      <c r="C267" s="2"/>
      <c r="D267" s="11" t="s">
        <v>199</v>
      </c>
      <c r="E267" s="11"/>
      <c r="F267" s="11"/>
      <c r="G267" s="11"/>
      <c r="H267" s="11"/>
      <c r="I267" s="11"/>
      <c r="J267" s="39">
        <v>0</v>
      </c>
      <c r="K267" s="11"/>
      <c r="L267" s="14"/>
    </row>
    <row r="268" spans="1:12">
      <c r="A268" s="5">
        <v>26</v>
      </c>
      <c r="B268" s="4"/>
      <c r="C268" s="4"/>
      <c r="D268" s="11" t="s">
        <v>99</v>
      </c>
      <c r="E268" s="4" t="s">
        <v>100</v>
      </c>
      <c r="F268" s="4"/>
      <c r="G268" s="4"/>
      <c r="H268" s="4"/>
      <c r="I268" s="4"/>
      <c r="J268" s="11">
        <f>+J265+J266+J267</f>
        <v>49540000</v>
      </c>
      <c r="K268" s="11"/>
      <c r="L268" s="14"/>
    </row>
    <row r="269" spans="1:12">
      <c r="A269" s="5"/>
      <c r="C269" s="6"/>
      <c r="D269" s="11"/>
      <c r="E269" s="11"/>
      <c r="F269" s="11"/>
      <c r="G269" s="11"/>
      <c r="H269" s="65" t="s">
        <v>101</v>
      </c>
      <c r="I269" s="11"/>
      <c r="J269" s="11"/>
      <c r="K269" s="11"/>
      <c r="L269" s="14"/>
    </row>
    <row r="270" spans="1:12" ht="16.5" thickBot="1">
      <c r="A270" s="5"/>
      <c r="C270" s="6" t="s">
        <v>377</v>
      </c>
      <c r="D270" s="11"/>
      <c r="E270" s="103" t="s">
        <v>82</v>
      </c>
      <c r="F270" s="103" t="s">
        <v>102</v>
      </c>
      <c r="G270" s="11"/>
      <c r="H270" s="103" t="s">
        <v>103</v>
      </c>
      <c r="I270" s="11"/>
      <c r="J270" s="103" t="s">
        <v>104</v>
      </c>
      <c r="K270" s="11"/>
      <c r="L270" s="14"/>
    </row>
    <row r="271" spans="1:12">
      <c r="A271" s="5">
        <v>27</v>
      </c>
      <c r="C271" s="153" t="s">
        <v>393</v>
      </c>
      <c r="E271" s="159">
        <v>39000000</v>
      </c>
      <c r="F271" s="138">
        <f>IF($E$274&gt;0,E271/$E$274,0)</f>
        <v>0.44047887960243959</v>
      </c>
      <c r="G271" s="73"/>
      <c r="H271" s="73">
        <f>IF(E271&gt;0,J260/E271,0)</f>
        <v>3.5589743589743587E-2</v>
      </c>
      <c r="J271" s="73">
        <f>H271*F271</f>
        <v>1.5676530381748363E-2</v>
      </c>
      <c r="K271" s="74" t="s">
        <v>105</v>
      </c>
    </row>
    <row r="272" spans="1:12">
      <c r="A272" s="5">
        <v>28</v>
      </c>
      <c r="C272" s="154" t="s">
        <v>394</v>
      </c>
      <c r="E272" s="17">
        <v>0</v>
      </c>
      <c r="F272" s="72">
        <f>IF($E$274&gt;0,E272/$E$274,0)</f>
        <v>0</v>
      </c>
      <c r="G272" s="73"/>
      <c r="H272" s="73">
        <f>IF(E272&gt;0,J262/E272,0)</f>
        <v>0</v>
      </c>
      <c r="J272" s="73">
        <f>H272*F272</f>
        <v>0</v>
      </c>
      <c r="K272" s="11"/>
    </row>
    <row r="273" spans="1:12" ht="16.5" thickBot="1">
      <c r="A273" s="5">
        <v>29</v>
      </c>
      <c r="C273" s="153" t="s">
        <v>395</v>
      </c>
      <c r="E273" s="160">
        <f>J265</f>
        <v>49540000</v>
      </c>
      <c r="F273" s="138">
        <f>IF($E$274&gt;0,E273/$E$274,0)</f>
        <v>0.55952112039756041</v>
      </c>
      <c r="G273" s="73"/>
      <c r="H273" s="75">
        <v>0.12379999999999999</v>
      </c>
      <c r="J273" s="126">
        <f>H273*F273</f>
        <v>6.9268714705217976E-2</v>
      </c>
      <c r="K273" s="11"/>
    </row>
    <row r="274" spans="1:12">
      <c r="A274" s="5">
        <v>30</v>
      </c>
      <c r="C274" s="6" t="s">
        <v>175</v>
      </c>
      <c r="E274" s="11">
        <f>E273+E272+E271</f>
        <v>88540000</v>
      </c>
      <c r="F274" s="11" t="s">
        <v>2</v>
      </c>
      <c r="G274" s="11"/>
      <c r="H274" s="11"/>
      <c r="I274" s="11"/>
      <c r="J274" s="73">
        <f>SUM(J271:J273)</f>
        <v>8.4945245086966339E-2</v>
      </c>
      <c r="K274" s="74" t="s">
        <v>106</v>
      </c>
    </row>
    <row r="275" spans="1:12">
      <c r="A275" s="5"/>
      <c r="C275" s="6"/>
      <c r="E275" s="11"/>
      <c r="F275" s="11"/>
      <c r="G275" s="11"/>
      <c r="H275" s="65" t="s">
        <v>101</v>
      </c>
      <c r="I275" s="11"/>
      <c r="J275" s="11"/>
      <c r="K275" s="74"/>
    </row>
    <row r="276" spans="1:12" ht="16.5" thickBot="1">
      <c r="C276" s="1" t="s">
        <v>378</v>
      </c>
      <c r="E276" s="103" t="s">
        <v>82</v>
      </c>
      <c r="F276" s="103" t="s">
        <v>102</v>
      </c>
      <c r="G276" s="11"/>
      <c r="H276" s="103" t="s">
        <v>103</v>
      </c>
      <c r="I276" s="11"/>
      <c r="J276" s="103" t="s">
        <v>104</v>
      </c>
    </row>
    <row r="277" spans="1:12">
      <c r="A277" s="24" t="s">
        <v>304</v>
      </c>
      <c r="C277" s="152" t="s">
        <v>382</v>
      </c>
      <c r="E277" s="14"/>
      <c r="F277" s="158">
        <v>0.44</v>
      </c>
      <c r="G277" s="11"/>
      <c r="H277" s="149">
        <f>H271</f>
        <v>3.5589743589743587E-2</v>
      </c>
      <c r="I277" s="11"/>
      <c r="J277" s="73">
        <f>H277*F277</f>
        <v>1.5659487179487178E-2</v>
      </c>
    </row>
    <row r="278" spans="1:12">
      <c r="A278" s="24" t="s">
        <v>379</v>
      </c>
      <c r="C278" s="152" t="s">
        <v>383</v>
      </c>
      <c r="E278" s="14"/>
      <c r="F278" s="158">
        <v>0</v>
      </c>
      <c r="G278" s="11"/>
      <c r="H278" s="57">
        <v>0</v>
      </c>
      <c r="I278" s="11"/>
      <c r="J278" s="73">
        <f>H278*F278</f>
        <v>0</v>
      </c>
    </row>
    <row r="279" spans="1:12" ht="16.5" thickBot="1">
      <c r="A279" s="24" t="s">
        <v>380</v>
      </c>
      <c r="C279" s="152" t="s">
        <v>99</v>
      </c>
      <c r="E279" s="96"/>
      <c r="F279" s="158">
        <v>0.56000000000000005</v>
      </c>
      <c r="G279" s="11"/>
      <c r="H279" s="150">
        <v>0.12379999999999999</v>
      </c>
      <c r="I279" s="11"/>
      <c r="J279" s="126">
        <f>H279*F279</f>
        <v>6.9328000000000001E-2</v>
      </c>
    </row>
    <row r="280" spans="1:12">
      <c r="A280" s="24" t="s">
        <v>381</v>
      </c>
      <c r="C280" s="1" t="s">
        <v>384</v>
      </c>
      <c r="F280" s="11"/>
      <c r="G280" s="11"/>
      <c r="H280" s="11"/>
      <c r="I280" s="11"/>
      <c r="J280" s="73">
        <f>SUM(J277:J279)</f>
        <v>8.4987487179487176E-2</v>
      </c>
      <c r="K280" s="151" t="s">
        <v>106</v>
      </c>
    </row>
    <row r="281" spans="1:12" ht="9.9499999999999993" customHeight="1">
      <c r="F281" s="11"/>
      <c r="G281" s="11"/>
      <c r="H281" s="11"/>
      <c r="I281" s="11"/>
    </row>
    <row r="282" spans="1:12">
      <c r="A282" s="24" t="s">
        <v>385</v>
      </c>
      <c r="C282" s="1" t="s">
        <v>389</v>
      </c>
      <c r="F282" s="11"/>
      <c r="G282" s="11"/>
      <c r="H282" s="11"/>
      <c r="I282" s="11"/>
      <c r="J282" s="57">
        <f>J280-J274</f>
        <v>4.2242092520836105E-5</v>
      </c>
    </row>
    <row r="283" spans="1:12">
      <c r="A283" s="24" t="s">
        <v>386</v>
      </c>
      <c r="C283" s="1" t="s">
        <v>388</v>
      </c>
      <c r="D283" s="1" t="s">
        <v>390</v>
      </c>
      <c r="F283" s="11"/>
      <c r="G283" s="11"/>
      <c r="H283" s="11"/>
      <c r="I283" s="11"/>
      <c r="J283" s="157">
        <f>((E126-E129)/E126)*J271+(E129/E126)*J277</f>
        <v>1.5669887379749732E-2</v>
      </c>
    </row>
    <row r="284" spans="1:12">
      <c r="A284" s="24" t="s">
        <v>387</v>
      </c>
      <c r="C284" s="1" t="s">
        <v>408</v>
      </c>
      <c r="D284" s="1" t="s">
        <v>391</v>
      </c>
      <c r="F284" s="11"/>
      <c r="G284" s="11"/>
      <c r="H284" s="11"/>
      <c r="I284" s="11"/>
      <c r="J284" s="157">
        <f>((E126-E129)/E126)*J274+(E129/E126)*J280</f>
        <v>8.4961709968432969E-2</v>
      </c>
    </row>
    <row r="285" spans="1:12" ht="9.9499999999999993" customHeight="1">
      <c r="A285" s="5"/>
      <c r="L285" s="14"/>
    </row>
    <row r="286" spans="1:12">
      <c r="A286" s="5"/>
      <c r="C286" s="2" t="s">
        <v>107</v>
      </c>
      <c r="D286" s="4"/>
      <c r="E286" s="4"/>
      <c r="F286" s="4"/>
      <c r="G286" s="4"/>
      <c r="H286" s="4"/>
      <c r="I286" s="4"/>
      <c r="J286" s="4"/>
      <c r="K286" s="4"/>
      <c r="L286" s="19"/>
    </row>
    <row r="287" spans="1:12" ht="16.5" thickBot="1">
      <c r="A287" s="5"/>
      <c r="C287" s="2"/>
      <c r="D287" s="2"/>
      <c r="E287" s="2"/>
      <c r="F287" s="2"/>
      <c r="G287" s="2"/>
      <c r="H287" s="2"/>
      <c r="I287" s="2"/>
      <c r="J287" s="103" t="s">
        <v>153</v>
      </c>
      <c r="K287" s="76"/>
    </row>
    <row r="288" spans="1:12">
      <c r="A288" s="5"/>
      <c r="C288" s="2" t="s">
        <v>108</v>
      </c>
      <c r="D288" s="4"/>
      <c r="E288" s="4" t="s">
        <v>109</v>
      </c>
      <c r="F288" s="4" t="s">
        <v>110</v>
      </c>
      <c r="G288" s="4"/>
      <c r="H288" s="77" t="s">
        <v>2</v>
      </c>
      <c r="I288" s="78"/>
      <c r="J288" s="79"/>
      <c r="K288" s="79"/>
    </row>
    <row r="289" spans="1:12">
      <c r="A289" s="5">
        <v>31</v>
      </c>
      <c r="C289" s="1" t="s">
        <v>143</v>
      </c>
      <c r="D289" s="4"/>
      <c r="E289" s="4"/>
      <c r="G289" s="4"/>
      <c r="I289" s="78"/>
      <c r="J289" s="80">
        <v>0</v>
      </c>
      <c r="K289" s="81"/>
    </row>
    <row r="290" spans="1:12" ht="16.5" thickBot="1">
      <c r="A290" s="5">
        <v>32</v>
      </c>
      <c r="C290" s="114" t="s">
        <v>177</v>
      </c>
      <c r="D290" s="127"/>
      <c r="E290" s="114"/>
      <c r="F290" s="128"/>
      <c r="G290" s="128"/>
      <c r="H290" s="128"/>
      <c r="I290" s="4"/>
      <c r="J290" s="129">
        <v>0</v>
      </c>
      <c r="K290" s="82"/>
    </row>
    <row r="291" spans="1:12">
      <c r="A291" s="5">
        <v>33</v>
      </c>
      <c r="C291" s="1" t="s">
        <v>111</v>
      </c>
      <c r="D291" s="7"/>
      <c r="F291" s="4"/>
      <c r="G291" s="4"/>
      <c r="H291" s="4"/>
      <c r="I291" s="4"/>
      <c r="J291" s="83">
        <f>+J289-J290</f>
        <v>0</v>
      </c>
      <c r="K291" s="81"/>
    </row>
    <row r="292" spans="1:12">
      <c r="A292" s="5"/>
      <c r="C292" s="1" t="s">
        <v>2</v>
      </c>
      <c r="D292" s="7"/>
      <c r="F292" s="4"/>
      <c r="G292" s="4"/>
      <c r="H292" s="28"/>
      <c r="I292" s="4"/>
      <c r="J292" s="84" t="s">
        <v>2</v>
      </c>
      <c r="K292" s="79"/>
      <c r="L292" s="85"/>
    </row>
    <row r="293" spans="1:12">
      <c r="A293" s="5">
        <v>34</v>
      </c>
      <c r="C293" s="2" t="s">
        <v>259</v>
      </c>
      <c r="D293" s="7"/>
      <c r="F293" s="4"/>
      <c r="G293" s="4"/>
      <c r="H293" s="86"/>
      <c r="I293" s="4"/>
      <c r="J293" s="100">
        <v>0</v>
      </c>
      <c r="K293" s="79"/>
      <c r="L293" s="85"/>
    </row>
    <row r="294" spans="1:12">
      <c r="A294" s="5"/>
      <c r="D294" s="4"/>
      <c r="E294" s="4"/>
      <c r="F294" s="4"/>
      <c r="G294" s="4"/>
      <c r="H294" s="4"/>
      <c r="I294" s="4"/>
      <c r="J294" s="84"/>
      <c r="K294" s="79"/>
      <c r="L294" s="85"/>
    </row>
    <row r="295" spans="1:12">
      <c r="C295" s="2" t="s">
        <v>260</v>
      </c>
      <c r="D295" s="4"/>
      <c r="E295" s="4" t="s">
        <v>195</v>
      </c>
      <c r="F295" s="4"/>
      <c r="G295" s="4"/>
      <c r="H295" s="4"/>
      <c r="I295" s="4"/>
      <c r="L295" s="87"/>
    </row>
    <row r="296" spans="1:12">
      <c r="A296" s="5">
        <v>35</v>
      </c>
      <c r="C296" s="2" t="s">
        <v>112</v>
      </c>
      <c r="D296" s="11"/>
      <c r="E296" s="11"/>
      <c r="F296" s="11"/>
      <c r="G296" s="11"/>
      <c r="H296" s="11"/>
      <c r="I296" s="11"/>
      <c r="J296" s="101">
        <v>8730000</v>
      </c>
      <c r="K296" s="88"/>
      <c r="L296" s="87"/>
    </row>
    <row r="297" spans="1:12">
      <c r="A297" s="5">
        <v>36</v>
      </c>
      <c r="C297" s="98" t="s">
        <v>176</v>
      </c>
      <c r="D297" s="97"/>
      <c r="E297" s="97"/>
      <c r="F297" s="97"/>
      <c r="G297" s="97"/>
      <c r="H297" s="4"/>
      <c r="I297" s="4"/>
      <c r="J297" s="311">
        <v>7099000</v>
      </c>
      <c r="L297" s="89"/>
    </row>
    <row r="298" spans="1:12">
      <c r="A298" s="5" t="s">
        <v>218</v>
      </c>
      <c r="C298" s="98" t="s">
        <v>325</v>
      </c>
      <c r="D298" s="97"/>
      <c r="E298" s="97"/>
      <c r="F298" s="97"/>
      <c r="G298" s="97"/>
      <c r="H298" s="4"/>
      <c r="I298" s="4"/>
      <c r="J298" s="311">
        <v>0</v>
      </c>
      <c r="L298" s="89"/>
    </row>
    <row r="299" spans="1:12" ht="16.5" thickBot="1">
      <c r="A299" s="5" t="s">
        <v>306</v>
      </c>
      <c r="C299" s="130" t="s">
        <v>307</v>
      </c>
      <c r="D299" s="128"/>
      <c r="E299" s="128"/>
      <c r="F299" s="128"/>
      <c r="G299" s="128"/>
      <c r="H299" s="4"/>
      <c r="I299" s="4"/>
      <c r="J299" s="312">
        <v>1143000</v>
      </c>
      <c r="L299" s="89"/>
    </row>
    <row r="300" spans="1:12">
      <c r="A300" s="5">
        <v>37</v>
      </c>
      <c r="C300" s="90" t="s">
        <v>308</v>
      </c>
      <c r="D300" s="5"/>
      <c r="E300" s="11"/>
      <c r="F300" s="11"/>
      <c r="G300" s="11"/>
      <c r="H300" s="11"/>
      <c r="I300" s="4"/>
      <c r="J300" s="91">
        <f>+J296-J297-J298-J299</f>
        <v>488000</v>
      </c>
      <c r="K300" s="88"/>
      <c r="L300" s="92"/>
    </row>
    <row r="301" spans="1:12" hidden="1">
      <c r="A301" s="5"/>
      <c r="C301" s="90"/>
      <c r="D301" s="5"/>
      <c r="E301" s="11"/>
      <c r="F301" s="11"/>
      <c r="G301" s="11"/>
      <c r="H301" s="11"/>
      <c r="I301" s="4"/>
      <c r="J301" s="91"/>
      <c r="K301" s="88"/>
      <c r="L301" s="92"/>
    </row>
    <row r="302" spans="1:12">
      <c r="C302" s="2" t="s">
        <v>0</v>
      </c>
      <c r="D302" s="2"/>
      <c r="E302" s="3" t="s">
        <v>1</v>
      </c>
      <c r="F302" s="2"/>
      <c r="G302" s="2"/>
      <c r="H302" s="2"/>
      <c r="I302" s="4"/>
      <c r="J302" s="4"/>
      <c r="L302" s="102" t="s">
        <v>188</v>
      </c>
    </row>
    <row r="303" spans="1:12">
      <c r="C303" s="2"/>
      <c r="D303" s="11" t="s">
        <v>2</v>
      </c>
      <c r="E303" s="11" t="s">
        <v>3</v>
      </c>
      <c r="F303" s="11"/>
      <c r="G303" s="2"/>
      <c r="H303" s="2"/>
      <c r="I303" s="4"/>
      <c r="J303" s="4"/>
      <c r="K303" s="7"/>
      <c r="L303" s="29" t="s">
        <v>326</v>
      </c>
    </row>
    <row r="304" spans="1:12">
      <c r="G304" s="11"/>
      <c r="H304" s="11"/>
      <c r="I304" s="4"/>
      <c r="J304" s="4"/>
      <c r="K304" s="7"/>
      <c r="L304" s="29"/>
    </row>
    <row r="305" spans="1:12">
      <c r="C305" s="90"/>
      <c r="D305" s="136"/>
      <c r="E305" s="135" t="str">
        <f>E7</f>
        <v>ATXI</v>
      </c>
      <c r="F305" s="137"/>
      <c r="G305" s="137"/>
      <c r="H305" s="137"/>
      <c r="I305" s="4"/>
      <c r="J305" s="4"/>
      <c r="K305" s="7"/>
      <c r="L305" s="315" t="str">
        <f>$L$4</f>
        <v>Projected For the 12 months ended 12/31/2013</v>
      </c>
    </row>
    <row r="306" spans="1:12">
      <c r="A306" s="5"/>
      <c r="B306" s="4"/>
      <c r="I306" s="4"/>
      <c r="J306" s="93"/>
      <c r="K306" s="79"/>
      <c r="L306" s="92"/>
    </row>
    <row r="307" spans="1:12">
      <c r="A307" s="5"/>
      <c r="B307" s="4"/>
      <c r="C307" s="2" t="s">
        <v>261</v>
      </c>
      <c r="D307" s="5"/>
      <c r="E307" s="11"/>
      <c r="F307" s="11"/>
      <c r="G307" s="11"/>
      <c r="H307" s="11"/>
      <c r="I307" s="4"/>
      <c r="J307" s="11"/>
      <c r="K307" s="4"/>
      <c r="L307" s="14"/>
    </row>
    <row r="308" spans="1:12">
      <c r="A308" s="5" t="s">
        <v>113</v>
      </c>
      <c r="B308" s="4"/>
      <c r="C308" s="2" t="s">
        <v>262</v>
      </c>
      <c r="D308" s="5"/>
      <c r="E308" s="11"/>
      <c r="F308" s="11"/>
      <c r="G308" s="11"/>
      <c r="H308" s="11"/>
      <c r="I308" s="4"/>
      <c r="J308" s="11"/>
      <c r="K308" s="4"/>
      <c r="L308" s="14"/>
    </row>
    <row r="309" spans="1:12" ht="16.5" thickBot="1">
      <c r="A309" s="103" t="s">
        <v>114</v>
      </c>
      <c r="B309" s="4"/>
      <c r="C309" s="2"/>
      <c r="D309" s="4"/>
      <c r="E309" s="11"/>
      <c r="F309" s="11"/>
      <c r="G309" s="11"/>
      <c r="H309" s="11"/>
      <c r="I309" s="4"/>
      <c r="J309" s="11"/>
      <c r="K309" s="4"/>
      <c r="L309" s="14"/>
    </row>
    <row r="310" spans="1:12">
      <c r="A310" s="5" t="s">
        <v>115</v>
      </c>
      <c r="B310" s="4"/>
      <c r="C310" s="58" t="s">
        <v>309</v>
      </c>
      <c r="D310" s="19"/>
      <c r="E310" s="14"/>
      <c r="F310" s="14"/>
      <c r="G310" s="14"/>
      <c r="H310" s="14"/>
      <c r="I310" s="19"/>
      <c r="J310" s="14"/>
      <c r="K310" s="19"/>
      <c r="L310" s="14"/>
    </row>
    <row r="311" spans="1:12">
      <c r="A311" s="5" t="s">
        <v>116</v>
      </c>
      <c r="B311" s="4"/>
      <c r="C311" s="58" t="s">
        <v>310</v>
      </c>
      <c r="D311" s="19"/>
      <c r="E311" s="14"/>
      <c r="F311" s="14"/>
      <c r="G311" s="14"/>
      <c r="H311" s="14"/>
      <c r="I311" s="19"/>
      <c r="J311" s="14"/>
      <c r="K311" s="19"/>
      <c r="L311" s="14"/>
    </row>
    <row r="312" spans="1:12">
      <c r="A312" s="5" t="s">
        <v>117</v>
      </c>
      <c r="B312" s="4"/>
      <c r="C312" s="58" t="s">
        <v>311</v>
      </c>
      <c r="D312" s="19"/>
      <c r="E312" s="19"/>
      <c r="F312" s="19"/>
      <c r="G312" s="19"/>
      <c r="H312" s="19"/>
      <c r="I312" s="19"/>
      <c r="J312" s="14"/>
      <c r="K312" s="19"/>
      <c r="L312" s="19"/>
    </row>
    <row r="313" spans="1:12">
      <c r="A313" s="5" t="s">
        <v>118</v>
      </c>
      <c r="B313" s="4"/>
      <c r="C313" s="58" t="s">
        <v>311</v>
      </c>
      <c r="D313" s="19"/>
      <c r="E313" s="19"/>
      <c r="F313" s="19"/>
      <c r="G313" s="19"/>
      <c r="H313" s="19"/>
      <c r="I313" s="19"/>
      <c r="J313" s="14"/>
      <c r="K313" s="19"/>
      <c r="L313" s="19"/>
    </row>
    <row r="314" spans="1:12">
      <c r="A314" s="5" t="s">
        <v>119</v>
      </c>
      <c r="B314" s="4"/>
      <c r="C314" s="19" t="s">
        <v>183</v>
      </c>
      <c r="D314" s="19"/>
      <c r="E314" s="19"/>
      <c r="F314" s="19"/>
      <c r="G314" s="19"/>
      <c r="H314" s="19"/>
      <c r="I314" s="19"/>
      <c r="J314" s="19"/>
      <c r="K314" s="19"/>
      <c r="L314" s="19"/>
    </row>
    <row r="315" spans="1:12">
      <c r="A315" s="5" t="s">
        <v>120</v>
      </c>
      <c r="B315" s="4"/>
      <c r="C315" s="19" t="s">
        <v>263</v>
      </c>
      <c r="D315" s="19"/>
      <c r="E315" s="19"/>
      <c r="F315" s="19"/>
      <c r="G315" s="19"/>
      <c r="H315" s="19"/>
      <c r="I315" s="19"/>
      <c r="J315" s="19"/>
      <c r="K315" s="19"/>
      <c r="L315" s="19"/>
    </row>
    <row r="316" spans="1:12">
      <c r="A316" s="5"/>
      <c r="B316" s="4"/>
      <c r="C316" s="19" t="s">
        <v>264</v>
      </c>
      <c r="D316" s="19"/>
      <c r="E316" s="19"/>
      <c r="F316" s="19"/>
      <c r="G316" s="19"/>
      <c r="H316" s="19"/>
      <c r="I316" s="19"/>
      <c r="J316" s="19"/>
      <c r="K316" s="19"/>
      <c r="L316" s="19"/>
    </row>
    <row r="317" spans="1:12">
      <c r="A317" s="5"/>
      <c r="B317" s="4"/>
      <c r="C317" s="19" t="s">
        <v>265</v>
      </c>
      <c r="D317" s="19"/>
      <c r="E317" s="19"/>
      <c r="F317" s="19"/>
      <c r="G317" s="19"/>
      <c r="H317" s="19"/>
      <c r="I317" s="19"/>
      <c r="J317" s="19"/>
      <c r="K317" s="19"/>
      <c r="L317" s="19"/>
    </row>
    <row r="318" spans="1:12">
      <c r="A318" s="5" t="s">
        <v>121</v>
      </c>
      <c r="B318" s="4"/>
      <c r="C318" s="19" t="s">
        <v>122</v>
      </c>
      <c r="D318" s="19"/>
      <c r="E318" s="19"/>
      <c r="F318" s="19"/>
      <c r="G318" s="19"/>
      <c r="H318" s="19"/>
      <c r="I318" s="19"/>
      <c r="J318" s="19"/>
      <c r="K318" s="19"/>
      <c r="L318" s="19"/>
    </row>
    <row r="319" spans="1:12">
      <c r="A319" s="5" t="s">
        <v>123</v>
      </c>
      <c r="B319" s="4"/>
      <c r="C319" s="19" t="s">
        <v>266</v>
      </c>
      <c r="D319" s="19"/>
      <c r="E319" s="19"/>
      <c r="F319" s="19"/>
      <c r="G319" s="19"/>
      <c r="H319" s="19"/>
      <c r="I319" s="19"/>
      <c r="J319" s="19"/>
      <c r="K319" s="19"/>
      <c r="L319" s="19"/>
    </row>
    <row r="320" spans="1:12">
      <c r="A320" s="5"/>
      <c r="B320" s="4"/>
      <c r="C320" s="19" t="s">
        <v>267</v>
      </c>
      <c r="D320" s="19"/>
      <c r="E320" s="19"/>
      <c r="F320" s="19"/>
      <c r="G320" s="19"/>
      <c r="H320" s="19"/>
      <c r="I320" s="19"/>
      <c r="J320" s="19"/>
      <c r="K320" s="19"/>
      <c r="L320" s="19"/>
    </row>
    <row r="321" spans="1:12">
      <c r="A321" s="5" t="s">
        <v>124</v>
      </c>
      <c r="B321" s="4"/>
      <c r="C321" s="19" t="s">
        <v>268</v>
      </c>
      <c r="D321" s="19"/>
      <c r="E321" s="19"/>
      <c r="F321" s="19"/>
      <c r="G321" s="19"/>
      <c r="H321" s="19"/>
      <c r="I321" s="19"/>
      <c r="J321" s="19"/>
      <c r="K321" s="19"/>
      <c r="L321" s="19"/>
    </row>
    <row r="322" spans="1:12">
      <c r="A322" s="5"/>
      <c r="B322" s="4"/>
      <c r="C322" s="8" t="s">
        <v>269</v>
      </c>
      <c r="D322" s="19"/>
      <c r="E322" s="19"/>
      <c r="F322" s="19"/>
      <c r="G322" s="19"/>
      <c r="H322" s="19"/>
      <c r="I322" s="19"/>
      <c r="J322" s="19"/>
      <c r="K322" s="19"/>
      <c r="L322" s="19"/>
    </row>
    <row r="323" spans="1:12">
      <c r="A323" s="5"/>
      <c r="B323" s="4"/>
      <c r="C323" s="19" t="s">
        <v>270</v>
      </c>
      <c r="D323" s="19"/>
      <c r="E323" s="19"/>
      <c r="F323" s="19"/>
      <c r="G323" s="19"/>
      <c r="H323" s="19"/>
      <c r="I323" s="19"/>
      <c r="J323" s="19"/>
      <c r="K323" s="19"/>
      <c r="L323" s="19"/>
    </row>
    <row r="324" spans="1:12">
      <c r="A324" s="5" t="s">
        <v>125</v>
      </c>
      <c r="B324" s="4"/>
      <c r="C324" s="19" t="s">
        <v>271</v>
      </c>
      <c r="D324" s="19"/>
      <c r="E324" s="19"/>
      <c r="F324" s="19"/>
      <c r="G324" s="19"/>
      <c r="H324" s="19"/>
      <c r="I324" s="19"/>
      <c r="J324" s="19"/>
      <c r="K324" s="19"/>
      <c r="L324" s="19"/>
    </row>
    <row r="325" spans="1:12">
      <c r="A325" s="5"/>
      <c r="B325" s="4"/>
      <c r="C325" s="19" t="s">
        <v>272</v>
      </c>
      <c r="D325" s="19"/>
      <c r="E325" s="19"/>
      <c r="F325" s="19"/>
      <c r="G325" s="19"/>
      <c r="H325" s="19"/>
      <c r="I325" s="19"/>
      <c r="J325" s="19"/>
      <c r="K325" s="19"/>
      <c r="L325" s="19"/>
    </row>
    <row r="326" spans="1:12">
      <c r="A326" s="5"/>
      <c r="B326" s="4"/>
      <c r="C326" s="19" t="s">
        <v>273</v>
      </c>
      <c r="D326" s="19"/>
      <c r="E326" s="19"/>
      <c r="F326" s="19"/>
      <c r="G326" s="19"/>
      <c r="H326" s="19"/>
      <c r="I326" s="19"/>
      <c r="J326" s="19"/>
      <c r="K326" s="19"/>
      <c r="L326" s="19"/>
    </row>
    <row r="327" spans="1:12">
      <c r="A327" s="5" t="s">
        <v>126</v>
      </c>
      <c r="B327" s="4"/>
      <c r="C327" s="19" t="s">
        <v>274</v>
      </c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1:12">
      <c r="A328" s="5"/>
      <c r="B328" s="4"/>
      <c r="C328" s="19" t="s">
        <v>275</v>
      </c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1:12">
      <c r="A329" s="5"/>
      <c r="B329" s="4"/>
      <c r="C329" s="19" t="s">
        <v>276</v>
      </c>
      <c r="D329" s="19"/>
      <c r="E329" s="19"/>
      <c r="F329" s="19"/>
      <c r="G329" s="19"/>
      <c r="H329" s="19"/>
      <c r="I329" s="19"/>
      <c r="J329" s="19"/>
      <c r="K329" s="19"/>
      <c r="L329" s="19"/>
    </row>
    <row r="330" spans="1:12">
      <c r="A330" s="5"/>
      <c r="B330" s="4"/>
      <c r="C330" s="19" t="s">
        <v>277</v>
      </c>
      <c r="D330" s="19"/>
      <c r="E330" s="19"/>
      <c r="F330" s="19"/>
      <c r="G330" s="19"/>
      <c r="H330" s="19"/>
      <c r="I330" s="19"/>
      <c r="J330" s="19"/>
      <c r="K330" s="19"/>
      <c r="L330" s="19"/>
    </row>
    <row r="331" spans="1:12">
      <c r="A331" s="5"/>
      <c r="B331" s="4"/>
      <c r="C331" s="19" t="s">
        <v>278</v>
      </c>
      <c r="D331" s="19"/>
      <c r="E331" s="19"/>
      <c r="F331" s="19"/>
      <c r="G331" s="19"/>
      <c r="H331" s="19"/>
      <c r="I331" s="19"/>
      <c r="J331" s="19"/>
      <c r="K331" s="19"/>
      <c r="L331" s="19"/>
    </row>
    <row r="332" spans="1:12">
      <c r="A332" s="5"/>
      <c r="B332" s="4"/>
      <c r="C332" s="19" t="s">
        <v>279</v>
      </c>
      <c r="D332" s="19"/>
      <c r="E332" s="19"/>
      <c r="F332" s="19"/>
      <c r="G332" s="19"/>
      <c r="H332" s="19"/>
      <c r="I332" s="19"/>
      <c r="J332" s="19"/>
      <c r="K332" s="19"/>
      <c r="L332" s="19"/>
    </row>
    <row r="333" spans="1:12">
      <c r="A333" s="5" t="s">
        <v>2</v>
      </c>
      <c r="B333" s="4"/>
      <c r="C333" s="19" t="s">
        <v>280</v>
      </c>
      <c r="D333" s="19" t="s">
        <v>158</v>
      </c>
      <c r="E333" s="131">
        <v>0.35</v>
      </c>
      <c r="F333" s="19"/>
      <c r="G333" s="19"/>
      <c r="H333" s="19"/>
      <c r="I333" s="19"/>
      <c r="J333" s="19"/>
      <c r="K333" s="19"/>
      <c r="L333" s="19"/>
    </row>
    <row r="334" spans="1:12">
      <c r="A334" s="5"/>
      <c r="B334" s="4"/>
      <c r="C334" s="19"/>
      <c r="D334" s="19" t="s">
        <v>159</v>
      </c>
      <c r="E334" s="131">
        <v>9.5000000000000001E-2</v>
      </c>
      <c r="F334" s="19" t="s">
        <v>160</v>
      </c>
      <c r="G334" s="19"/>
      <c r="H334" s="19"/>
      <c r="I334" s="19"/>
      <c r="J334" s="19"/>
      <c r="K334" s="19"/>
      <c r="L334" s="19"/>
    </row>
    <row r="335" spans="1:12">
      <c r="A335" s="5"/>
      <c r="B335" s="4"/>
      <c r="C335" s="19"/>
      <c r="D335" s="19" t="s">
        <v>161</v>
      </c>
      <c r="E335" s="131">
        <v>0</v>
      </c>
      <c r="F335" s="19" t="s">
        <v>162</v>
      </c>
      <c r="G335" s="19"/>
      <c r="H335" s="19"/>
      <c r="I335" s="19"/>
      <c r="J335" s="19"/>
      <c r="K335" s="19"/>
      <c r="L335" s="19"/>
    </row>
    <row r="336" spans="1:12">
      <c r="A336" s="5" t="s">
        <v>127</v>
      </c>
      <c r="B336" s="4"/>
      <c r="C336" s="19" t="s">
        <v>205</v>
      </c>
      <c r="D336" s="19"/>
      <c r="E336" s="19"/>
      <c r="F336" s="19"/>
      <c r="G336" s="19"/>
      <c r="H336" s="19"/>
      <c r="I336" s="19"/>
      <c r="J336" s="132"/>
      <c r="K336" s="132"/>
      <c r="L336" s="19"/>
    </row>
    <row r="337" spans="1:12">
      <c r="A337" s="5" t="s">
        <v>128</v>
      </c>
      <c r="B337" s="4"/>
      <c r="C337" s="19" t="s">
        <v>281</v>
      </c>
      <c r="D337" s="19"/>
      <c r="E337" s="19"/>
      <c r="F337" s="19"/>
      <c r="G337" s="19"/>
      <c r="H337" s="19"/>
      <c r="I337" s="19"/>
      <c r="J337" s="19"/>
      <c r="K337" s="19"/>
      <c r="L337" s="19"/>
    </row>
    <row r="338" spans="1:12">
      <c r="A338" s="5"/>
      <c r="B338" s="4"/>
      <c r="C338" s="19" t="s">
        <v>282</v>
      </c>
      <c r="D338" s="19"/>
      <c r="E338" s="19"/>
      <c r="F338" s="19"/>
      <c r="G338" s="19"/>
      <c r="H338" s="19"/>
      <c r="I338" s="19"/>
      <c r="J338" s="19"/>
      <c r="K338" s="19"/>
      <c r="L338" s="19"/>
    </row>
    <row r="339" spans="1:12">
      <c r="A339" s="5" t="s">
        <v>129</v>
      </c>
      <c r="B339" s="4"/>
      <c r="C339" s="19" t="s">
        <v>283</v>
      </c>
      <c r="D339" s="19"/>
      <c r="E339" s="19"/>
      <c r="F339" s="19"/>
      <c r="G339" s="19"/>
      <c r="H339" s="19"/>
      <c r="I339" s="19"/>
      <c r="J339" s="19"/>
      <c r="K339" s="19"/>
      <c r="L339" s="19"/>
    </row>
    <row r="340" spans="1:12">
      <c r="A340" s="5"/>
      <c r="B340" s="4"/>
      <c r="C340" s="19" t="s">
        <v>284</v>
      </c>
      <c r="D340" s="19"/>
      <c r="E340" s="19"/>
      <c r="F340" s="19"/>
      <c r="G340" s="19"/>
      <c r="H340" s="19"/>
      <c r="I340" s="19"/>
      <c r="J340" s="19"/>
      <c r="K340" s="19"/>
      <c r="L340" s="19"/>
    </row>
    <row r="341" spans="1:12">
      <c r="A341" s="5"/>
      <c r="B341" s="4"/>
      <c r="C341" s="19" t="s">
        <v>285</v>
      </c>
      <c r="D341" s="19"/>
      <c r="E341" s="19"/>
      <c r="F341" s="19"/>
      <c r="G341" s="19"/>
      <c r="H341" s="19"/>
      <c r="I341" s="19"/>
      <c r="J341" s="19"/>
      <c r="K341" s="19"/>
      <c r="L341" s="19"/>
    </row>
    <row r="342" spans="1:12">
      <c r="A342" s="5" t="s">
        <v>130</v>
      </c>
      <c r="B342" s="4"/>
      <c r="C342" s="19" t="s">
        <v>178</v>
      </c>
      <c r="D342" s="19"/>
      <c r="E342" s="19"/>
      <c r="F342" s="19"/>
      <c r="G342" s="19"/>
      <c r="H342" s="19"/>
      <c r="I342" s="19"/>
      <c r="J342" s="19"/>
      <c r="K342" s="19"/>
      <c r="L342" s="19"/>
    </row>
    <row r="343" spans="1:12">
      <c r="A343" s="5" t="s">
        <v>131</v>
      </c>
      <c r="B343" s="4"/>
      <c r="C343" s="19" t="s">
        <v>286</v>
      </c>
      <c r="D343" s="19"/>
      <c r="E343" s="19"/>
      <c r="F343" s="19"/>
      <c r="G343" s="19"/>
      <c r="H343" s="19"/>
      <c r="I343" s="19"/>
      <c r="J343" s="19"/>
      <c r="K343" s="19"/>
      <c r="L343" s="19"/>
    </row>
    <row r="344" spans="1:12">
      <c r="A344" s="5"/>
      <c r="B344" s="4"/>
      <c r="C344" s="19" t="s">
        <v>287</v>
      </c>
      <c r="D344" s="19"/>
      <c r="E344" s="19"/>
      <c r="F344" s="19"/>
      <c r="G344" s="19"/>
      <c r="H344" s="19"/>
      <c r="I344" s="19"/>
      <c r="J344" s="19"/>
      <c r="K344" s="19"/>
      <c r="L344" s="19"/>
    </row>
    <row r="345" spans="1:12">
      <c r="A345" s="5"/>
      <c r="B345" s="4"/>
      <c r="C345" s="19" t="s">
        <v>288</v>
      </c>
      <c r="D345" s="19"/>
      <c r="E345" s="19"/>
      <c r="F345" s="19"/>
      <c r="G345" s="19"/>
      <c r="H345" s="19"/>
      <c r="I345" s="19"/>
      <c r="J345" s="19"/>
      <c r="K345" s="19"/>
      <c r="L345" s="19"/>
    </row>
    <row r="346" spans="1:12">
      <c r="A346" s="5" t="s">
        <v>132</v>
      </c>
      <c r="B346" s="4"/>
      <c r="C346" s="19" t="s">
        <v>289</v>
      </c>
      <c r="D346" s="19"/>
      <c r="E346" s="19"/>
      <c r="F346" s="19"/>
      <c r="G346" s="19"/>
      <c r="H346" s="19"/>
      <c r="I346" s="19"/>
      <c r="J346" s="19"/>
      <c r="K346" s="19"/>
      <c r="L346" s="19"/>
    </row>
    <row r="347" spans="1:12">
      <c r="A347" s="5"/>
      <c r="B347" s="4"/>
      <c r="C347" s="19" t="s">
        <v>290</v>
      </c>
      <c r="D347" s="19"/>
      <c r="E347" s="19"/>
      <c r="F347" s="19"/>
      <c r="G347" s="19"/>
      <c r="H347" s="19"/>
      <c r="I347" s="19"/>
      <c r="J347" s="19"/>
      <c r="K347" s="19"/>
      <c r="L347" s="19"/>
    </row>
    <row r="348" spans="1:12">
      <c r="A348" s="5" t="s">
        <v>133</v>
      </c>
      <c r="B348" s="4"/>
      <c r="C348" s="19" t="s">
        <v>134</v>
      </c>
      <c r="D348" s="19"/>
      <c r="E348" s="19"/>
      <c r="F348" s="19"/>
      <c r="G348" s="19"/>
      <c r="H348" s="19"/>
      <c r="I348" s="19"/>
      <c r="J348" s="19"/>
      <c r="K348" s="19"/>
      <c r="L348" s="19"/>
    </row>
    <row r="349" spans="1:12">
      <c r="A349" s="5" t="s">
        <v>184</v>
      </c>
      <c r="B349" s="4"/>
      <c r="C349" s="19" t="s">
        <v>291</v>
      </c>
      <c r="D349" s="19"/>
      <c r="E349" s="19"/>
      <c r="F349" s="19"/>
      <c r="G349" s="19"/>
      <c r="H349" s="19"/>
      <c r="I349" s="19"/>
      <c r="J349" s="19"/>
      <c r="K349" s="19"/>
      <c r="L349" s="19"/>
    </row>
    <row r="350" spans="1:12">
      <c r="B350" s="4"/>
      <c r="C350" s="19" t="s">
        <v>292</v>
      </c>
      <c r="D350" s="19"/>
      <c r="E350" s="19"/>
      <c r="F350" s="19"/>
      <c r="G350" s="19"/>
      <c r="H350" s="19"/>
      <c r="I350" s="19"/>
      <c r="J350" s="19"/>
      <c r="K350" s="19"/>
      <c r="L350" s="19"/>
    </row>
    <row r="351" spans="1:12">
      <c r="C351" s="10" t="s">
        <v>293</v>
      </c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>
      <c r="A352" s="24" t="s">
        <v>186</v>
      </c>
      <c r="C352" s="10" t="s">
        <v>294</v>
      </c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>
      <c r="C353" s="10" t="s">
        <v>295</v>
      </c>
      <c r="D353" s="133"/>
      <c r="E353" s="10"/>
      <c r="F353" s="10"/>
      <c r="G353" s="10"/>
      <c r="H353" s="10"/>
      <c r="I353" s="10"/>
      <c r="J353" s="10"/>
      <c r="K353" s="10"/>
      <c r="L353" s="10"/>
    </row>
    <row r="354" spans="1:12">
      <c r="C354" s="10" t="s">
        <v>296</v>
      </c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>
      <c r="C355" s="10" t="s">
        <v>297</v>
      </c>
      <c r="D355" s="10"/>
      <c r="E355" s="133"/>
      <c r="F355" s="10"/>
      <c r="G355" s="10"/>
      <c r="H355" s="10"/>
      <c r="I355" s="10"/>
      <c r="J355" s="10"/>
      <c r="K355" s="10"/>
      <c r="L355" s="10"/>
    </row>
    <row r="356" spans="1:12">
      <c r="A356" s="24" t="s">
        <v>196</v>
      </c>
      <c r="C356" s="10" t="s">
        <v>206</v>
      </c>
      <c r="D356" s="7"/>
      <c r="E356" s="7"/>
      <c r="F356" s="7"/>
      <c r="G356" s="7"/>
      <c r="H356" s="7"/>
      <c r="I356" s="7"/>
      <c r="J356" s="10"/>
      <c r="K356" s="10"/>
      <c r="L356" s="10"/>
    </row>
    <row r="357" spans="1:12" s="8" customFormat="1">
      <c r="A357" s="134" t="s">
        <v>207</v>
      </c>
      <c r="C357" s="10" t="s">
        <v>327</v>
      </c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>
      <c r="A358" s="24" t="s">
        <v>219</v>
      </c>
      <c r="C358" s="10" t="s">
        <v>298</v>
      </c>
      <c r="D358" s="7"/>
      <c r="E358" s="7"/>
      <c r="F358" s="7"/>
      <c r="G358" s="7"/>
      <c r="H358" s="7"/>
      <c r="I358" s="7"/>
      <c r="J358" s="10"/>
      <c r="K358" s="10"/>
      <c r="L358" s="10"/>
    </row>
    <row r="359" spans="1:12">
      <c r="A359" s="24"/>
      <c r="C359" s="10" t="s">
        <v>299</v>
      </c>
      <c r="D359" s="7"/>
      <c r="E359" s="7"/>
      <c r="F359" s="7"/>
      <c r="G359" s="7"/>
      <c r="H359" s="7"/>
      <c r="I359" s="7"/>
      <c r="J359" s="10"/>
      <c r="K359" s="10"/>
      <c r="L359" s="10"/>
    </row>
    <row r="360" spans="1:12">
      <c r="A360" s="24" t="s">
        <v>220</v>
      </c>
      <c r="C360" s="10" t="s">
        <v>328</v>
      </c>
      <c r="D360" s="7"/>
      <c r="E360" s="7"/>
      <c r="F360" s="7"/>
      <c r="G360" s="7"/>
      <c r="H360" s="7"/>
      <c r="I360" s="7"/>
      <c r="J360" s="10"/>
      <c r="K360" s="10"/>
      <c r="L360" s="10"/>
    </row>
    <row r="361" spans="1:12">
      <c r="A361" s="24"/>
      <c r="C361" s="10" t="s">
        <v>300</v>
      </c>
      <c r="D361" s="7"/>
      <c r="E361" s="7"/>
      <c r="F361" s="7"/>
      <c r="G361" s="7"/>
      <c r="H361" s="7"/>
      <c r="I361" s="7"/>
      <c r="J361" s="10"/>
      <c r="K361" s="10"/>
      <c r="L361" s="10"/>
    </row>
    <row r="362" spans="1:12">
      <c r="A362" s="24" t="s">
        <v>302</v>
      </c>
      <c r="C362" s="10" t="s">
        <v>396</v>
      </c>
      <c r="D362" s="7"/>
      <c r="E362" s="7"/>
      <c r="F362" s="7"/>
      <c r="G362" s="7"/>
      <c r="H362" s="7"/>
      <c r="I362" s="7"/>
      <c r="J362" s="10"/>
      <c r="K362" s="10"/>
      <c r="L362" s="10"/>
    </row>
    <row r="363" spans="1:12">
      <c r="A363" s="24"/>
      <c r="C363" s="10" t="s">
        <v>397</v>
      </c>
      <c r="D363" s="7"/>
      <c r="E363" s="7"/>
      <c r="F363" s="7"/>
      <c r="G363" s="7"/>
      <c r="H363" s="7"/>
      <c r="I363" s="7"/>
      <c r="J363" s="10"/>
      <c r="K363" s="10"/>
      <c r="L363" s="10"/>
    </row>
    <row r="364" spans="1:12">
      <c r="A364" s="24"/>
      <c r="C364" s="10" t="s">
        <v>398</v>
      </c>
      <c r="D364" s="7"/>
      <c r="E364" s="7"/>
      <c r="F364" s="7"/>
      <c r="G364" s="7"/>
      <c r="H364" s="7"/>
      <c r="I364" s="7"/>
      <c r="J364" s="10"/>
      <c r="K364" s="10"/>
      <c r="L364" s="10"/>
    </row>
    <row r="365" spans="1:12">
      <c r="A365" s="24" t="s">
        <v>303</v>
      </c>
      <c r="C365" s="318" t="s">
        <v>409</v>
      </c>
      <c r="D365" s="318"/>
      <c r="E365" s="318"/>
      <c r="F365" s="318"/>
      <c r="G365" s="318"/>
      <c r="H365" s="318"/>
      <c r="I365" s="318"/>
      <c r="J365" s="318"/>
      <c r="K365" s="318"/>
      <c r="L365" s="318"/>
    </row>
    <row r="366" spans="1:12">
      <c r="A366" s="24" t="s">
        <v>312</v>
      </c>
      <c r="C366" s="10" t="s">
        <v>314</v>
      </c>
      <c r="D366" s="7"/>
      <c r="E366" s="7"/>
      <c r="F366" s="7"/>
      <c r="G366" s="7"/>
      <c r="H366" s="7"/>
      <c r="I366" s="7"/>
      <c r="J366" s="10"/>
      <c r="K366" s="10"/>
      <c r="L366" s="10"/>
    </row>
    <row r="367" spans="1:12">
      <c r="A367" s="24"/>
      <c r="C367" s="10" t="s">
        <v>315</v>
      </c>
      <c r="D367" s="7"/>
      <c r="E367" s="7"/>
      <c r="F367" s="7"/>
      <c r="G367" s="7"/>
      <c r="H367" s="7"/>
      <c r="I367" s="7"/>
      <c r="J367" s="10"/>
      <c r="K367" s="10"/>
      <c r="L367" s="10"/>
    </row>
    <row r="368" spans="1:12">
      <c r="A368" s="24" t="s">
        <v>313</v>
      </c>
      <c r="C368" s="10" t="s">
        <v>410</v>
      </c>
      <c r="D368" s="7"/>
      <c r="E368" s="7"/>
      <c r="F368" s="7"/>
      <c r="G368" s="7"/>
      <c r="H368" s="7"/>
      <c r="I368" s="7"/>
      <c r="J368" s="7"/>
      <c r="K368" s="7"/>
      <c r="L368" s="10"/>
    </row>
    <row r="369" spans="1:12">
      <c r="A369" s="24"/>
      <c r="C369" s="10" t="s">
        <v>316</v>
      </c>
      <c r="D369" s="7"/>
      <c r="E369" s="7"/>
      <c r="F369" s="7"/>
      <c r="G369" s="7"/>
      <c r="H369" s="7"/>
      <c r="I369" s="7"/>
      <c r="J369" s="7"/>
      <c r="K369" s="7"/>
      <c r="L369" s="10"/>
    </row>
    <row r="370" spans="1:12">
      <c r="A370" s="141" t="s">
        <v>331</v>
      </c>
      <c r="B370" s="141"/>
      <c r="C370" s="142" t="s">
        <v>329</v>
      </c>
    </row>
    <row r="371" spans="1:12">
      <c r="A371" s="141" t="s">
        <v>332</v>
      </c>
      <c r="B371" s="143"/>
      <c r="C371" s="144" t="s">
        <v>330</v>
      </c>
    </row>
    <row r="372" spans="1:12">
      <c r="A372" s="24" t="s">
        <v>399</v>
      </c>
      <c r="C372" s="1" t="s">
        <v>400</v>
      </c>
    </row>
    <row r="373" spans="1:12">
      <c r="A373" s="24" t="s">
        <v>401</v>
      </c>
      <c r="C373" s="1" t="s">
        <v>402</v>
      </c>
    </row>
    <row r="374" spans="1:12">
      <c r="C374" s="152" t="s">
        <v>403</v>
      </c>
      <c r="G374" s="161">
        <v>0</v>
      </c>
    </row>
    <row r="375" spans="1:12" ht="16.5" thickBot="1">
      <c r="C375" s="152" t="s">
        <v>404</v>
      </c>
      <c r="G375" s="162"/>
    </row>
    <row r="376" spans="1:12">
      <c r="C376" s="152" t="s">
        <v>405</v>
      </c>
      <c r="G376" s="155">
        <f>G375-G374</f>
        <v>0</v>
      </c>
    </row>
    <row r="377" spans="1:12" ht="16.5" thickBot="1">
      <c r="C377" s="152" t="s">
        <v>406</v>
      </c>
      <c r="G377" s="163"/>
    </row>
    <row r="378" spans="1:12">
      <c r="G378" s="156">
        <f>G376*G377</f>
        <v>0</v>
      </c>
    </row>
    <row r="379" spans="1:12">
      <c r="C379" s="1" t="s">
        <v>411</v>
      </c>
    </row>
  </sheetData>
  <mergeCells count="3">
    <mergeCell ref="C209:D209"/>
    <mergeCell ref="C213:D213"/>
    <mergeCell ref="C365:L365"/>
  </mergeCells>
  <phoneticPr fontId="8" type="noConversion"/>
  <pageMargins left="0.5" right="0.5" top="0.75" bottom="0.5" header="0.75" footer="0.25"/>
  <pageSetup scale="56" orientation="portrait" r:id="rId1"/>
  <headerFooter alignWithMargins="0">
    <oddHeader xml:space="preserve">&amp;R  </oddHeader>
    <oddFooter>&amp;L&amp;F</oddFooter>
  </headerFooter>
  <rowBreaks count="4" manualBreakCount="4">
    <brk id="69" max="16383" man="1"/>
    <brk id="144" max="11" man="1"/>
    <brk id="218" max="11" man="1"/>
    <brk id="30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309"/>
  <sheetViews>
    <sheetView zoomScale="70" zoomScaleNormal="70" workbookViewId="0"/>
  </sheetViews>
  <sheetFormatPr defaultRowHeight="15"/>
  <cols>
    <col min="1" max="1" width="6" style="164" customWidth="1"/>
    <col min="2" max="2" width="1.44140625" style="164" customWidth="1"/>
    <col min="3" max="3" width="15.77734375" style="164" customWidth="1"/>
    <col min="4" max="4" width="10.21875" style="164" customWidth="1"/>
    <col min="5" max="5" width="13.33203125" style="164" bestFit="1" customWidth="1"/>
    <col min="6" max="6" width="12.88671875" style="164" customWidth="1"/>
    <col min="7" max="7" width="13.5546875" style="164" customWidth="1"/>
    <col min="8" max="8" width="14.44140625" style="164" customWidth="1"/>
    <col min="9" max="9" width="12.33203125" style="164" customWidth="1"/>
    <col min="10" max="10" width="14.109375" style="164" customWidth="1"/>
    <col min="11" max="11" width="12.21875" style="164" customWidth="1"/>
    <col min="12" max="12" width="12.33203125" style="164" customWidth="1"/>
    <col min="13" max="14" width="12.6640625" style="164" customWidth="1"/>
    <col min="15" max="15" width="12.77734375" style="164" customWidth="1"/>
    <col min="16" max="16" width="12.44140625" style="164" customWidth="1"/>
    <col min="17" max="17" width="16" style="164" customWidth="1"/>
    <col min="18" max="18" width="12.33203125" style="164" customWidth="1"/>
    <col min="19" max="19" width="13.88671875" style="164" customWidth="1"/>
    <col min="20" max="20" width="1.88671875" style="164" customWidth="1"/>
    <col min="21" max="21" width="13" style="164" customWidth="1"/>
    <col min="22" max="16384" width="8.88671875" style="164"/>
  </cols>
  <sheetData>
    <row r="1" spans="1:70">
      <c r="S1" s="165"/>
    </row>
    <row r="2" spans="1:70">
      <c r="S2" s="165"/>
    </row>
    <row r="4" spans="1:70">
      <c r="S4" s="165" t="s">
        <v>416</v>
      </c>
    </row>
    <row r="5" spans="1:70">
      <c r="C5" s="166" t="s">
        <v>417</v>
      </c>
      <c r="D5" s="166"/>
      <c r="E5" s="166"/>
      <c r="F5" s="166"/>
      <c r="G5" s="166"/>
      <c r="H5" s="166"/>
      <c r="I5" s="166"/>
      <c r="J5" s="167" t="s">
        <v>1</v>
      </c>
      <c r="K5" s="167"/>
      <c r="L5" s="166"/>
      <c r="M5" s="166"/>
      <c r="N5" s="166"/>
      <c r="O5" s="166"/>
      <c r="P5" s="168"/>
      <c r="R5" s="169"/>
      <c r="S5" s="170" t="s">
        <v>615</v>
      </c>
      <c r="T5" s="171"/>
      <c r="U5" s="172"/>
      <c r="V5" s="172"/>
      <c r="W5" s="171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</row>
    <row r="6" spans="1:70">
      <c r="C6" s="166"/>
      <c r="D6" s="166"/>
      <c r="E6" s="166"/>
      <c r="F6" s="166"/>
      <c r="G6" s="166"/>
      <c r="H6" s="174" t="s">
        <v>2</v>
      </c>
      <c r="I6" s="174"/>
      <c r="J6" s="174" t="s">
        <v>418</v>
      </c>
      <c r="K6" s="174"/>
      <c r="L6" s="174"/>
      <c r="M6" s="174"/>
      <c r="N6" s="174"/>
      <c r="O6" s="174"/>
      <c r="P6" s="168"/>
      <c r="R6" s="169"/>
      <c r="S6" s="168"/>
      <c r="T6" s="171"/>
      <c r="U6" s="175"/>
      <c r="V6" s="172"/>
      <c r="W6" s="171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</row>
    <row r="7" spans="1:70"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R7" s="169"/>
      <c r="S7" s="169" t="s">
        <v>419</v>
      </c>
      <c r="T7" s="171"/>
      <c r="U7" s="172"/>
      <c r="V7" s="172"/>
      <c r="W7" s="171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</row>
    <row r="8" spans="1:70">
      <c r="A8" s="176"/>
      <c r="C8" s="169"/>
      <c r="D8" s="169"/>
      <c r="E8" s="169"/>
      <c r="F8" s="169"/>
      <c r="G8" s="169"/>
      <c r="H8" s="169"/>
      <c r="I8" s="169"/>
      <c r="J8" s="177" t="s">
        <v>333</v>
      </c>
      <c r="K8" s="177"/>
      <c r="L8" s="169"/>
      <c r="M8" s="169"/>
      <c r="N8" s="169"/>
      <c r="O8" s="169"/>
      <c r="P8" s="169"/>
      <c r="Q8" s="169"/>
      <c r="R8" s="169"/>
      <c r="S8" s="169"/>
      <c r="T8" s="171"/>
      <c r="U8" s="172"/>
      <c r="V8" s="172"/>
      <c r="W8" s="171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</row>
    <row r="9" spans="1:70">
      <c r="A9" s="176"/>
      <c r="C9" s="169"/>
      <c r="D9" s="169"/>
      <c r="E9" s="169"/>
      <c r="F9" s="169"/>
      <c r="G9" s="169"/>
      <c r="H9" s="169"/>
      <c r="I9" s="169"/>
      <c r="J9" s="178"/>
      <c r="K9" s="178"/>
      <c r="L9" s="169"/>
      <c r="M9" s="169"/>
      <c r="N9" s="169"/>
      <c r="O9" s="169"/>
      <c r="P9" s="169"/>
      <c r="Q9" s="169"/>
      <c r="R9" s="169"/>
      <c r="S9" s="169"/>
      <c r="T9" s="171"/>
      <c r="U9" s="172"/>
      <c r="V9" s="172"/>
      <c r="W9" s="171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</row>
    <row r="10" spans="1:70">
      <c r="A10" s="176"/>
      <c r="C10" s="169" t="s">
        <v>420</v>
      </c>
      <c r="D10" s="169"/>
      <c r="E10" s="169"/>
      <c r="F10" s="169"/>
      <c r="G10" s="169"/>
      <c r="H10" s="169"/>
      <c r="I10" s="169"/>
      <c r="J10" s="178"/>
      <c r="K10" s="178"/>
      <c r="L10" s="169"/>
      <c r="M10" s="169"/>
      <c r="N10" s="169"/>
      <c r="O10" s="169"/>
      <c r="P10" s="169"/>
      <c r="Q10" s="169"/>
      <c r="R10" s="169"/>
      <c r="S10" s="169"/>
      <c r="T10" s="171"/>
      <c r="U10" s="172"/>
      <c r="V10" s="172"/>
      <c r="W10" s="171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</row>
    <row r="11" spans="1:70">
      <c r="A11" s="176"/>
      <c r="C11" s="169" t="s">
        <v>421</v>
      </c>
      <c r="D11" s="169"/>
      <c r="E11" s="169"/>
      <c r="F11" s="169"/>
      <c r="G11" s="169"/>
      <c r="H11" s="169"/>
      <c r="I11" s="169"/>
      <c r="J11" s="178"/>
      <c r="K11" s="178"/>
      <c r="Q11" s="169"/>
      <c r="R11" s="169"/>
      <c r="S11" s="169"/>
      <c r="T11" s="171"/>
      <c r="U11" s="171"/>
      <c r="V11" s="171"/>
      <c r="W11" s="171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</row>
    <row r="12" spans="1:70">
      <c r="A12" s="176"/>
      <c r="C12" s="169"/>
      <c r="D12" s="169"/>
      <c r="E12" s="169"/>
      <c r="F12" s="169"/>
      <c r="G12" s="169"/>
      <c r="H12" s="169"/>
      <c r="I12" s="169"/>
      <c r="J12" s="169"/>
      <c r="K12" s="169"/>
      <c r="Q12" s="179"/>
      <c r="R12" s="169"/>
      <c r="S12" s="169"/>
      <c r="T12" s="171"/>
      <c r="U12" s="171"/>
      <c r="V12" s="171"/>
      <c r="W12" s="171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</row>
    <row r="13" spans="1:70">
      <c r="C13" s="180" t="s">
        <v>32</v>
      </c>
      <c r="D13" s="180"/>
      <c r="E13" s="180"/>
      <c r="F13" s="180"/>
      <c r="G13" s="180"/>
      <c r="H13" s="180" t="s">
        <v>33</v>
      </c>
      <c r="I13" s="180"/>
      <c r="J13" s="180" t="s">
        <v>34</v>
      </c>
      <c r="K13" s="180"/>
      <c r="L13" s="181" t="s">
        <v>35</v>
      </c>
      <c r="R13" s="174"/>
      <c r="S13" s="181"/>
      <c r="T13" s="182"/>
      <c r="U13" s="181"/>
      <c r="V13" s="182"/>
      <c r="W13" s="18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</row>
    <row r="14" spans="1:70" ht="15.75">
      <c r="C14" s="184"/>
      <c r="D14" s="184"/>
      <c r="E14" s="184"/>
      <c r="F14" s="184"/>
      <c r="G14" s="184"/>
      <c r="H14" s="185" t="s">
        <v>188</v>
      </c>
      <c r="I14" s="185"/>
      <c r="J14" s="174"/>
      <c r="K14" s="174"/>
      <c r="R14" s="174"/>
      <c r="T14" s="182"/>
      <c r="U14" s="186"/>
      <c r="V14" s="186"/>
      <c r="W14" s="18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</row>
    <row r="15" spans="1:70" ht="15.75">
      <c r="A15" s="176" t="s">
        <v>4</v>
      </c>
      <c r="C15" s="184"/>
      <c r="D15" s="184"/>
      <c r="E15" s="184"/>
      <c r="F15" s="184"/>
      <c r="G15" s="184"/>
      <c r="H15" s="187" t="s">
        <v>39</v>
      </c>
      <c r="I15" s="187"/>
      <c r="J15" s="188" t="s">
        <v>38</v>
      </c>
      <c r="K15" s="188"/>
      <c r="L15" s="188" t="s">
        <v>10</v>
      </c>
      <c r="R15" s="174"/>
      <c r="T15" s="171"/>
      <c r="U15" s="189"/>
      <c r="V15" s="186"/>
      <c r="W15" s="18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</row>
    <row r="16" spans="1:70" ht="15.75">
      <c r="A16" s="176" t="s">
        <v>6</v>
      </c>
      <c r="C16" s="190"/>
      <c r="D16" s="190"/>
      <c r="E16" s="190"/>
      <c r="F16" s="190"/>
      <c r="G16" s="190"/>
      <c r="H16" s="174"/>
      <c r="I16" s="174"/>
      <c r="J16" s="174"/>
      <c r="K16" s="174"/>
      <c r="L16" s="174"/>
      <c r="R16" s="174"/>
      <c r="S16" s="174"/>
      <c r="T16" s="171"/>
      <c r="U16" s="182"/>
      <c r="V16" s="182"/>
      <c r="W16" s="18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</row>
    <row r="17" spans="1:70" ht="15.75">
      <c r="A17" s="191"/>
      <c r="C17" s="184"/>
      <c r="D17" s="184"/>
      <c r="E17" s="184"/>
      <c r="F17" s="184"/>
      <c r="G17" s="184"/>
      <c r="H17" s="174"/>
      <c r="I17" s="174"/>
      <c r="J17" s="174"/>
      <c r="K17" s="174"/>
      <c r="L17" s="174"/>
      <c r="R17" s="174"/>
      <c r="S17" s="174"/>
      <c r="T17" s="171"/>
      <c r="U17" s="182"/>
      <c r="V17" s="182"/>
      <c r="W17" s="18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</row>
    <row r="18" spans="1:70">
      <c r="A18" s="192">
        <v>1</v>
      </c>
      <c r="C18" s="184" t="s">
        <v>422</v>
      </c>
      <c r="D18" s="184"/>
      <c r="E18" s="184"/>
      <c r="F18" s="184"/>
      <c r="G18" s="184"/>
      <c r="H18" s="193" t="s">
        <v>423</v>
      </c>
      <c r="I18" s="193"/>
      <c r="J18" s="194">
        <f>+'ATXI Attach O'!E84+'ATXI Attach O'!J107</f>
        <v>97103000</v>
      </c>
      <c r="K18" s="174"/>
      <c r="R18" s="174"/>
      <c r="S18" s="174"/>
      <c r="T18" s="171"/>
      <c r="U18" s="182"/>
      <c r="V18" s="182"/>
      <c r="W18" s="18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</row>
    <row r="19" spans="1:70">
      <c r="A19" s="192" t="s">
        <v>203</v>
      </c>
      <c r="C19" s="184" t="s">
        <v>424</v>
      </c>
      <c r="D19" s="184"/>
      <c r="E19" s="184"/>
      <c r="F19" s="184"/>
      <c r="G19" s="184"/>
      <c r="H19" s="193" t="s">
        <v>425</v>
      </c>
      <c r="I19" s="193"/>
      <c r="J19" s="195">
        <f>+'ATXI Attach O'!J92</f>
        <v>2652000</v>
      </c>
      <c r="K19" s="196"/>
      <c r="R19" s="174"/>
      <c r="S19" s="174"/>
      <c r="T19" s="171"/>
      <c r="U19" s="182"/>
      <c r="V19" s="182"/>
      <c r="W19" s="18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</row>
    <row r="20" spans="1:70">
      <c r="A20" s="192">
        <v>2</v>
      </c>
      <c r="C20" s="184" t="s">
        <v>426</v>
      </c>
      <c r="D20" s="184"/>
      <c r="E20" s="184"/>
      <c r="F20" s="184"/>
      <c r="G20" s="184"/>
      <c r="H20" s="193" t="s">
        <v>427</v>
      </c>
      <c r="I20" s="193"/>
      <c r="J20" s="197">
        <f>J18-J19</f>
        <v>94451000</v>
      </c>
      <c r="K20" s="198"/>
      <c r="R20" s="174"/>
      <c r="S20" s="174"/>
      <c r="T20" s="171"/>
      <c r="U20" s="182"/>
      <c r="V20" s="182"/>
      <c r="W20" s="18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</row>
    <row r="21" spans="1:70">
      <c r="A21" s="192"/>
      <c r="H21" s="193"/>
      <c r="I21" s="193"/>
      <c r="R21" s="174"/>
      <c r="S21" s="174"/>
      <c r="T21" s="171"/>
      <c r="U21" s="182"/>
      <c r="V21" s="182"/>
      <c r="W21" s="18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</row>
    <row r="22" spans="1:70">
      <c r="A22" s="192"/>
      <c r="C22" s="184" t="s">
        <v>428</v>
      </c>
      <c r="D22" s="184"/>
      <c r="E22" s="184"/>
      <c r="F22" s="184"/>
      <c r="G22" s="184"/>
      <c r="H22" s="193"/>
      <c r="I22" s="193"/>
      <c r="J22" s="174"/>
      <c r="K22" s="174"/>
      <c r="L22" s="174"/>
      <c r="R22" s="174"/>
      <c r="S22" s="174"/>
      <c r="T22" s="182"/>
      <c r="U22" s="182"/>
      <c r="V22" s="182"/>
      <c r="W22" s="18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</row>
    <row r="23" spans="1:70">
      <c r="A23" s="192">
        <v>3</v>
      </c>
      <c r="C23" s="184" t="s">
        <v>429</v>
      </c>
      <c r="D23" s="184"/>
      <c r="E23" s="184"/>
      <c r="F23" s="184"/>
      <c r="G23" s="184"/>
      <c r="H23" s="193" t="s">
        <v>430</v>
      </c>
      <c r="I23" s="193"/>
      <c r="J23" s="194">
        <f>+'ATXI Attach O'!J167</f>
        <v>924000</v>
      </c>
      <c r="K23" s="174"/>
      <c r="R23" s="174"/>
      <c r="S23" s="174"/>
      <c r="T23" s="182"/>
      <c r="U23" s="182"/>
      <c r="V23" s="182"/>
      <c r="W23" s="18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</row>
    <row r="24" spans="1:70">
      <c r="A24" s="192" t="s">
        <v>431</v>
      </c>
      <c r="C24" s="184" t="s">
        <v>432</v>
      </c>
      <c r="D24" s="184"/>
      <c r="E24" s="184"/>
      <c r="F24" s="184"/>
      <c r="G24" s="184"/>
      <c r="H24" s="193" t="s">
        <v>433</v>
      </c>
      <c r="I24" s="193"/>
      <c r="J24" s="194">
        <f>+'ATXI Attach O'!J158</f>
        <v>41000</v>
      </c>
      <c r="K24" s="174"/>
      <c r="R24" s="174"/>
      <c r="S24" s="174"/>
      <c r="T24" s="182"/>
      <c r="U24" s="182"/>
      <c r="V24" s="182"/>
      <c r="W24" s="18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</row>
    <row r="25" spans="1:70">
      <c r="A25" s="192" t="s">
        <v>434</v>
      </c>
      <c r="C25" s="184" t="s">
        <v>435</v>
      </c>
      <c r="D25" s="184"/>
      <c r="E25" s="184"/>
      <c r="F25" s="184"/>
      <c r="G25" s="184"/>
      <c r="H25" s="193" t="s">
        <v>436</v>
      </c>
      <c r="I25" s="193"/>
      <c r="J25" s="194">
        <f>+'ATXI Attach O'!J159</f>
        <v>0</v>
      </c>
      <c r="K25" s="174"/>
      <c r="R25" s="174"/>
      <c r="S25" s="174"/>
      <c r="T25" s="182"/>
      <c r="U25" s="182"/>
      <c r="V25" s="182"/>
      <c r="W25" s="18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</row>
    <row r="26" spans="1:70">
      <c r="A26" s="192" t="s">
        <v>437</v>
      </c>
      <c r="C26" s="184" t="s">
        <v>438</v>
      </c>
      <c r="D26" s="184"/>
      <c r="E26" s="184"/>
      <c r="F26" s="184"/>
      <c r="G26" s="184"/>
      <c r="H26" s="193" t="s">
        <v>439</v>
      </c>
      <c r="I26" s="193"/>
      <c r="J26" s="195">
        <f>+'ATXI Attach O'!J160</f>
        <v>0</v>
      </c>
      <c r="K26" s="196"/>
      <c r="R26" s="174"/>
      <c r="S26" s="174"/>
      <c r="T26" s="182"/>
      <c r="U26" s="182"/>
      <c r="V26" s="182"/>
      <c r="W26" s="18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</row>
    <row r="27" spans="1:70">
      <c r="A27" s="192" t="s">
        <v>440</v>
      </c>
      <c r="C27" s="184" t="s">
        <v>441</v>
      </c>
      <c r="D27" s="184"/>
      <c r="E27" s="184"/>
      <c r="F27" s="184"/>
      <c r="G27" s="184"/>
      <c r="H27" s="193" t="s">
        <v>442</v>
      </c>
      <c r="I27" s="193"/>
      <c r="J27" s="197">
        <f>J24-(J25+J26)</f>
        <v>41000</v>
      </c>
      <c r="K27" s="174"/>
      <c r="R27" s="174"/>
      <c r="S27" s="174"/>
      <c r="T27" s="182"/>
      <c r="U27" s="182"/>
      <c r="V27" s="182"/>
      <c r="W27" s="18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</row>
    <row r="28" spans="1:70">
      <c r="A28" s="192"/>
      <c r="C28" s="184"/>
      <c r="D28" s="184"/>
      <c r="E28" s="184"/>
      <c r="F28" s="184"/>
      <c r="G28" s="184"/>
      <c r="H28" s="193"/>
      <c r="I28" s="193"/>
      <c r="J28" s="174"/>
      <c r="K28" s="174"/>
      <c r="R28" s="174"/>
      <c r="S28" s="174"/>
      <c r="T28" s="182"/>
      <c r="U28" s="182"/>
      <c r="V28" s="182"/>
      <c r="W28" s="18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</row>
    <row r="29" spans="1:70" ht="15.75">
      <c r="A29" s="192">
        <v>4</v>
      </c>
      <c r="C29" s="190" t="s">
        <v>443</v>
      </c>
      <c r="D29" s="190"/>
      <c r="E29" s="190"/>
      <c r="F29" s="190"/>
      <c r="G29" s="184"/>
      <c r="H29" s="193" t="s">
        <v>444</v>
      </c>
      <c r="I29" s="193"/>
      <c r="J29" s="199">
        <f>IF(J27=0,0,J27/J19)</f>
        <v>1.5460030165912519E-2</v>
      </c>
      <c r="K29" s="199"/>
      <c r="L29" s="200">
        <f>J29</f>
        <v>1.5460030165912519E-2</v>
      </c>
      <c r="R29" s="174"/>
      <c r="S29" s="174"/>
      <c r="T29" s="182"/>
      <c r="U29" s="182"/>
      <c r="V29" s="182"/>
      <c r="W29" s="18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</row>
    <row r="30" spans="1:70">
      <c r="A30" s="192"/>
      <c r="C30" s="184"/>
      <c r="D30" s="184"/>
      <c r="E30" s="184"/>
      <c r="F30" s="184"/>
      <c r="G30" s="184"/>
      <c r="H30" s="193"/>
      <c r="I30" s="193"/>
      <c r="J30" s="174"/>
      <c r="K30" s="174"/>
      <c r="R30" s="174"/>
      <c r="S30" s="174"/>
      <c r="T30" s="182"/>
      <c r="U30" s="182"/>
      <c r="V30" s="182"/>
      <c r="W30" s="18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</row>
    <row r="31" spans="1:70">
      <c r="A31" s="192"/>
      <c r="C31" s="184"/>
      <c r="D31" s="184"/>
      <c r="E31" s="184"/>
      <c r="F31" s="184"/>
      <c r="G31" s="184"/>
      <c r="H31" s="193"/>
      <c r="I31" s="193"/>
      <c r="J31" s="174"/>
      <c r="K31" s="174"/>
      <c r="R31" s="174"/>
      <c r="S31" s="174"/>
      <c r="T31" s="182"/>
      <c r="U31" s="182"/>
      <c r="V31" s="182"/>
      <c r="W31" s="18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</row>
    <row r="32" spans="1:70" ht="15.75">
      <c r="A32" s="192"/>
      <c r="C32" s="184" t="s">
        <v>445</v>
      </c>
      <c r="D32" s="184"/>
      <c r="E32" s="184"/>
      <c r="F32" s="184"/>
      <c r="G32" s="184"/>
      <c r="H32" s="193"/>
      <c r="I32" s="193"/>
      <c r="J32" s="201"/>
      <c r="K32" s="201"/>
      <c r="L32" s="202"/>
      <c r="R32" s="174"/>
      <c r="S32" s="199"/>
      <c r="T32" s="203"/>
      <c r="U32" s="204"/>
      <c r="V32" s="182"/>
      <c r="W32" s="18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</row>
    <row r="33" spans="1:70" ht="15.75">
      <c r="A33" s="192" t="s">
        <v>446</v>
      </c>
      <c r="C33" s="184" t="s">
        <v>447</v>
      </c>
      <c r="D33" s="184"/>
      <c r="E33" s="184"/>
      <c r="F33" s="184"/>
      <c r="G33" s="184"/>
      <c r="H33" s="193" t="s">
        <v>448</v>
      </c>
      <c r="I33" s="193"/>
      <c r="J33" s="197">
        <f>J23-J27</f>
        <v>883000</v>
      </c>
      <c r="K33" s="201"/>
      <c r="L33" s="202"/>
      <c r="R33" s="174"/>
      <c r="S33" s="199"/>
      <c r="T33" s="203"/>
      <c r="U33" s="204"/>
      <c r="V33" s="182"/>
      <c r="W33" s="18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</row>
    <row r="34" spans="1:70" ht="15.75">
      <c r="A34" s="192" t="s">
        <v>449</v>
      </c>
      <c r="C34" s="184" t="s">
        <v>450</v>
      </c>
      <c r="D34" s="184"/>
      <c r="E34" s="184"/>
      <c r="F34" s="184"/>
      <c r="G34" s="184"/>
      <c r="H34" s="193" t="s">
        <v>451</v>
      </c>
      <c r="I34" s="193"/>
      <c r="J34" s="201">
        <f>IF(J33=0,0,J33/J18)</f>
        <v>9.0934368660082598E-3</v>
      </c>
      <c r="K34" s="201"/>
      <c r="L34" s="202">
        <f>J34</f>
        <v>9.0934368660082598E-3</v>
      </c>
      <c r="R34" s="174"/>
      <c r="S34" s="199"/>
      <c r="T34" s="203"/>
      <c r="U34" s="204"/>
      <c r="V34" s="182"/>
      <c r="W34" s="18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</row>
    <row r="35" spans="1:70" ht="15.75">
      <c r="A35" s="192"/>
      <c r="C35" s="184"/>
      <c r="D35" s="184"/>
      <c r="E35" s="184"/>
      <c r="F35" s="184"/>
      <c r="G35" s="184"/>
      <c r="H35" s="193"/>
      <c r="I35" s="193"/>
      <c r="J35" s="201"/>
      <c r="K35" s="201"/>
      <c r="L35" s="202"/>
      <c r="R35" s="174"/>
      <c r="S35" s="199"/>
      <c r="T35" s="203"/>
      <c r="U35" s="204"/>
      <c r="V35" s="182"/>
      <c r="W35" s="18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</row>
    <row r="36" spans="1:70" ht="15.75">
      <c r="A36" s="205"/>
      <c r="B36" s="173"/>
      <c r="C36" s="184" t="s">
        <v>452</v>
      </c>
      <c r="D36" s="184"/>
      <c r="E36" s="184"/>
      <c r="F36" s="184"/>
      <c r="G36" s="184"/>
      <c r="H36" s="206"/>
      <c r="I36" s="206"/>
      <c r="J36" s="174"/>
      <c r="K36" s="174"/>
      <c r="L36" s="174"/>
      <c r="O36" s="173"/>
      <c r="P36" s="173"/>
      <c r="R36" s="174"/>
      <c r="S36" s="199"/>
      <c r="T36" s="203"/>
      <c r="U36" s="204"/>
      <c r="V36" s="182"/>
      <c r="W36" s="18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</row>
    <row r="37" spans="1:70" ht="15.75">
      <c r="A37" s="205" t="s">
        <v>453</v>
      </c>
      <c r="B37" s="173"/>
      <c r="C37" s="184" t="s">
        <v>454</v>
      </c>
      <c r="D37" s="184"/>
      <c r="E37" s="184"/>
      <c r="F37" s="184"/>
      <c r="G37" s="184"/>
      <c r="H37" s="193" t="s">
        <v>455</v>
      </c>
      <c r="I37" s="193"/>
      <c r="J37" s="194">
        <f>+'ATXI Attach O'!J172+'ATXI Attach O'!J173</f>
        <v>0</v>
      </c>
      <c r="K37" s="174"/>
      <c r="L37" s="173"/>
      <c r="O37" s="173"/>
      <c r="P37" s="173"/>
      <c r="R37" s="174"/>
      <c r="S37" s="199"/>
      <c r="T37" s="203"/>
      <c r="U37" s="204"/>
      <c r="V37" s="182"/>
      <c r="W37" s="18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</row>
    <row r="38" spans="1:70" ht="15.75">
      <c r="A38" s="205" t="s">
        <v>456</v>
      </c>
      <c r="B38" s="173"/>
      <c r="C38" s="184" t="s">
        <v>457</v>
      </c>
      <c r="D38" s="184"/>
      <c r="E38" s="184"/>
      <c r="F38" s="184"/>
      <c r="G38" s="184"/>
      <c r="H38" s="193" t="s">
        <v>458</v>
      </c>
      <c r="I38" s="193"/>
      <c r="J38" s="201">
        <f>IF(J37=0,0,J37/J18)</f>
        <v>0</v>
      </c>
      <c r="K38" s="201"/>
      <c r="L38" s="202">
        <f>J38</f>
        <v>0</v>
      </c>
      <c r="O38" s="173"/>
      <c r="P38" s="173"/>
      <c r="R38" s="174"/>
      <c r="S38" s="199"/>
      <c r="T38" s="203"/>
      <c r="U38" s="204"/>
      <c r="V38" s="182"/>
      <c r="W38" s="18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</row>
    <row r="39" spans="1:70" ht="15.75">
      <c r="A39" s="192"/>
      <c r="C39" s="184"/>
      <c r="D39" s="184"/>
      <c r="E39" s="184"/>
      <c r="F39" s="184"/>
      <c r="G39" s="184"/>
      <c r="H39" s="193"/>
      <c r="I39" s="193"/>
      <c r="J39" s="201"/>
      <c r="K39" s="201"/>
      <c r="L39" s="202"/>
      <c r="R39" s="174"/>
      <c r="S39" s="199"/>
      <c r="T39" s="203"/>
      <c r="U39" s="204"/>
      <c r="V39" s="182"/>
      <c r="W39" s="18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</row>
    <row r="40" spans="1:70">
      <c r="A40" s="207"/>
      <c r="C40" s="184" t="s">
        <v>459</v>
      </c>
      <c r="D40" s="184"/>
      <c r="E40" s="184"/>
      <c r="F40" s="184"/>
      <c r="G40" s="184"/>
      <c r="H40" s="206"/>
      <c r="I40" s="206"/>
      <c r="J40" s="174"/>
      <c r="K40" s="174"/>
      <c r="L40" s="174"/>
      <c r="R40" s="174"/>
      <c r="S40" s="174"/>
      <c r="T40" s="182"/>
      <c r="U40" s="174"/>
      <c r="V40" s="182"/>
      <c r="W40" s="18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</row>
    <row r="41" spans="1:70" ht="15.75">
      <c r="A41" s="207" t="s">
        <v>460</v>
      </c>
      <c r="C41" s="184" t="s">
        <v>461</v>
      </c>
      <c r="D41" s="184"/>
      <c r="E41" s="184"/>
      <c r="F41" s="184"/>
      <c r="G41" s="184"/>
      <c r="H41" s="193" t="s">
        <v>462</v>
      </c>
      <c r="I41" s="193"/>
      <c r="J41" s="194">
        <f>+'ATXI Attach O'!J185</f>
        <v>25000</v>
      </c>
      <c r="K41" s="174"/>
      <c r="R41" s="174"/>
      <c r="S41" s="208"/>
      <c r="T41" s="182"/>
      <c r="U41" s="209"/>
      <c r="V41" s="186"/>
      <c r="W41" s="18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</row>
    <row r="42" spans="1:70" ht="15.75">
      <c r="A42" s="207" t="s">
        <v>463</v>
      </c>
      <c r="C42" s="184" t="s">
        <v>464</v>
      </c>
      <c r="D42" s="184"/>
      <c r="E42" s="184"/>
      <c r="F42" s="184"/>
      <c r="G42" s="184"/>
      <c r="H42" s="193" t="s">
        <v>465</v>
      </c>
      <c r="I42" s="193"/>
      <c r="J42" s="201">
        <f>IF(J41=0,0,J41/J18)</f>
        <v>2.574585749152961E-4</v>
      </c>
      <c r="K42" s="201"/>
      <c r="L42" s="202">
        <f>J42</f>
        <v>2.574585749152961E-4</v>
      </c>
      <c r="R42" s="174"/>
      <c r="S42" s="199"/>
      <c r="T42" s="182"/>
      <c r="U42" s="204"/>
      <c r="V42" s="186"/>
      <c r="W42" s="18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</row>
    <row r="43" spans="1:70">
      <c r="A43" s="207"/>
      <c r="C43" s="184"/>
      <c r="D43" s="184"/>
      <c r="E43" s="184"/>
      <c r="F43" s="184"/>
      <c r="G43" s="184"/>
      <c r="H43" s="193"/>
      <c r="I43" s="193"/>
      <c r="J43" s="174"/>
      <c r="K43" s="174"/>
      <c r="L43" s="174"/>
      <c r="R43" s="174"/>
      <c r="V43" s="182"/>
      <c r="W43" s="18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</row>
    <row r="44" spans="1:70" ht="15.75">
      <c r="A44" s="210" t="s">
        <v>466</v>
      </c>
      <c r="B44" s="211"/>
      <c r="C44" s="190" t="s">
        <v>467</v>
      </c>
      <c r="D44" s="190"/>
      <c r="E44" s="190"/>
      <c r="F44" s="190"/>
      <c r="G44" s="190"/>
      <c r="H44" s="185" t="s">
        <v>468</v>
      </c>
      <c r="I44" s="185"/>
      <c r="J44" s="212">
        <f>J34+J38+J42</f>
        <v>9.350895440923556E-3</v>
      </c>
      <c r="K44" s="212"/>
      <c r="L44" s="212">
        <f>L34+L38+L42</f>
        <v>9.350895440923556E-3</v>
      </c>
      <c r="R44" s="174"/>
      <c r="V44" s="182"/>
      <c r="W44" s="18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</row>
    <row r="45" spans="1:70">
      <c r="A45" s="207"/>
      <c r="C45" s="184"/>
      <c r="D45" s="184"/>
      <c r="E45" s="184"/>
      <c r="F45" s="184"/>
      <c r="G45" s="184"/>
      <c r="H45" s="193"/>
      <c r="I45" s="193"/>
      <c r="J45" s="174"/>
      <c r="K45" s="174"/>
      <c r="L45" s="174"/>
      <c r="R45" s="174"/>
      <c r="S45" s="174"/>
      <c r="T45" s="182"/>
      <c r="U45" s="213"/>
      <c r="V45" s="182"/>
      <c r="W45" s="18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</row>
    <row r="46" spans="1:70">
      <c r="A46" s="205"/>
      <c r="B46" s="214"/>
      <c r="C46" s="174" t="s">
        <v>469</v>
      </c>
      <c r="D46" s="174"/>
      <c r="E46" s="174"/>
      <c r="F46" s="174"/>
      <c r="G46" s="174"/>
      <c r="H46" s="193"/>
      <c r="I46" s="193"/>
      <c r="J46" s="174"/>
      <c r="K46" s="174"/>
      <c r="L46" s="174"/>
      <c r="R46" s="215"/>
      <c r="S46" s="214"/>
      <c r="V46" s="186"/>
      <c r="W46" s="182" t="s">
        <v>2</v>
      </c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</row>
    <row r="47" spans="1:70">
      <c r="A47" s="207" t="s">
        <v>470</v>
      </c>
      <c r="B47" s="214"/>
      <c r="C47" s="174" t="s">
        <v>151</v>
      </c>
      <c r="D47" s="174"/>
      <c r="E47" s="174"/>
      <c r="F47" s="174"/>
      <c r="G47" s="174"/>
      <c r="H47" s="193" t="s">
        <v>471</v>
      </c>
      <c r="I47" s="193"/>
      <c r="J47" s="194">
        <f>+'ATXI Attach O'!J198</f>
        <v>4188900.5866170363</v>
      </c>
      <c r="K47" s="174"/>
      <c r="L47" s="174"/>
      <c r="R47" s="215"/>
      <c r="S47" s="214"/>
      <c r="V47" s="186"/>
      <c r="W47" s="182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</row>
    <row r="48" spans="1:70">
      <c r="A48" s="207" t="s">
        <v>472</v>
      </c>
      <c r="B48" s="214"/>
      <c r="C48" s="174" t="s">
        <v>473</v>
      </c>
      <c r="D48" s="174"/>
      <c r="E48" s="174"/>
      <c r="F48" s="174"/>
      <c r="G48" s="174"/>
      <c r="H48" s="193" t="s">
        <v>474</v>
      </c>
      <c r="I48" s="193"/>
      <c r="J48" s="201">
        <f>IF(J47=0,0,J47/J20)</f>
        <v>4.4349986623932372E-2</v>
      </c>
      <c r="K48" s="201"/>
      <c r="L48" s="202">
        <f>J48</f>
        <v>4.4349986623932372E-2</v>
      </c>
      <c r="R48" s="215"/>
      <c r="S48" s="214"/>
      <c r="T48" s="182"/>
      <c r="U48" s="182"/>
      <c r="V48" s="186"/>
      <c r="W48" s="182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</row>
    <row r="49" spans="1:70">
      <c r="A49" s="207"/>
      <c r="C49" s="174"/>
      <c r="D49" s="174"/>
      <c r="E49" s="174"/>
      <c r="F49" s="174"/>
      <c r="G49" s="174"/>
      <c r="H49" s="193"/>
      <c r="I49" s="193"/>
      <c r="J49" s="174"/>
      <c r="K49" s="174"/>
      <c r="L49" s="174"/>
      <c r="R49" s="174"/>
      <c r="T49" s="171"/>
      <c r="U49" s="182"/>
      <c r="V49" s="171"/>
      <c r="W49" s="18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</row>
    <row r="50" spans="1:70">
      <c r="A50" s="207"/>
      <c r="C50" s="184" t="s">
        <v>475</v>
      </c>
      <c r="D50" s="184"/>
      <c r="E50" s="184"/>
      <c r="F50" s="184"/>
      <c r="G50" s="184"/>
      <c r="H50" s="216"/>
      <c r="I50" s="216"/>
      <c r="R50" s="174"/>
      <c r="T50" s="182"/>
      <c r="U50" s="182"/>
      <c r="V50" s="182"/>
      <c r="W50" s="18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</row>
    <row r="51" spans="1:70">
      <c r="A51" s="207" t="s">
        <v>476</v>
      </c>
      <c r="C51" s="184" t="s">
        <v>477</v>
      </c>
      <c r="D51" s="184"/>
      <c r="E51" s="184"/>
      <c r="F51" s="184"/>
      <c r="G51" s="184"/>
      <c r="H51" s="193" t="s">
        <v>478</v>
      </c>
      <c r="I51" s="193"/>
      <c r="J51" s="194">
        <f>+'ATXI Attach O'!J200</f>
        <v>7336763.2907838263</v>
      </c>
      <c r="K51" s="174"/>
      <c r="L51" s="174"/>
      <c r="R51" s="174"/>
      <c r="T51" s="182"/>
      <c r="U51" s="182"/>
      <c r="V51" s="182"/>
      <c r="W51" s="18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</row>
    <row r="52" spans="1:70">
      <c r="A52" s="207" t="s">
        <v>479</v>
      </c>
      <c r="B52" s="214"/>
      <c r="C52" s="174" t="s">
        <v>480</v>
      </c>
      <c r="D52" s="174"/>
      <c r="E52" s="174"/>
      <c r="F52" s="174"/>
      <c r="G52" s="174"/>
      <c r="H52" s="193" t="s">
        <v>481</v>
      </c>
      <c r="I52" s="193"/>
      <c r="J52" s="217">
        <f>IF(J51=0,0,J51/J20)</f>
        <v>7.7677984254098165E-2</v>
      </c>
      <c r="K52" s="217"/>
      <c r="L52" s="202">
        <f>J52</f>
        <v>7.7677984254098165E-2</v>
      </c>
      <c r="R52" s="174"/>
      <c r="U52" s="218"/>
      <c r="V52" s="186"/>
      <c r="W52" s="182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3"/>
      <c r="BR52" s="173"/>
    </row>
    <row r="53" spans="1:70">
      <c r="A53" s="207"/>
      <c r="C53" s="184"/>
      <c r="D53" s="184"/>
      <c r="E53" s="184"/>
      <c r="F53" s="184"/>
      <c r="G53" s="184"/>
      <c r="H53" s="193"/>
      <c r="I53" s="193"/>
      <c r="J53" s="174"/>
      <c r="K53" s="174"/>
      <c r="L53" s="174"/>
      <c r="R53" s="174"/>
      <c r="S53" s="216"/>
      <c r="T53" s="182"/>
      <c r="U53" s="182"/>
      <c r="V53" s="182"/>
      <c r="W53" s="18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</row>
    <row r="54" spans="1:70" ht="15.75">
      <c r="A54" s="210" t="s">
        <v>482</v>
      </c>
      <c r="B54" s="211"/>
      <c r="C54" s="190" t="s">
        <v>483</v>
      </c>
      <c r="D54" s="190"/>
      <c r="E54" s="190"/>
      <c r="F54" s="190"/>
      <c r="G54" s="190"/>
      <c r="H54" s="185" t="s">
        <v>484</v>
      </c>
      <c r="I54" s="185"/>
      <c r="J54" s="219"/>
      <c r="K54" s="219"/>
      <c r="L54" s="212">
        <f>L48+L52</f>
        <v>0.12202797087803054</v>
      </c>
      <c r="R54" s="174"/>
      <c r="S54" s="216"/>
      <c r="T54" s="182"/>
      <c r="U54" s="182"/>
      <c r="V54" s="182"/>
      <c r="W54" s="18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3"/>
      <c r="BR54" s="173"/>
    </row>
    <row r="55" spans="1:70">
      <c r="R55" s="220"/>
      <c r="S55" s="220"/>
      <c r="T55" s="182"/>
      <c r="U55" s="182"/>
      <c r="V55" s="182"/>
      <c r="W55" s="18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</row>
    <row r="56" spans="1:70">
      <c r="C56" s="164" t="s">
        <v>485</v>
      </c>
      <c r="R56" s="220"/>
      <c r="S56" s="220"/>
      <c r="T56" s="182"/>
      <c r="U56" s="182"/>
      <c r="V56" s="182"/>
      <c r="W56" s="18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</row>
    <row r="57" spans="1:70" ht="15.75">
      <c r="A57" s="210" t="s">
        <v>486</v>
      </c>
      <c r="C57" s="164" t="s">
        <v>487</v>
      </c>
      <c r="H57" s="164" t="s">
        <v>488</v>
      </c>
      <c r="J57" s="202">
        <f>+'ATXI Attach O'!J282</f>
        <v>4.2242092520836105E-5</v>
      </c>
      <c r="L57" s="200">
        <f>J57</f>
        <v>4.2242092520836105E-5</v>
      </c>
      <c r="R57" s="220"/>
      <c r="S57" s="220"/>
      <c r="T57" s="182"/>
      <c r="U57" s="182"/>
      <c r="V57" s="182"/>
      <c r="W57" s="18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</row>
    <row r="58" spans="1:70">
      <c r="A58" s="176"/>
      <c r="C58" s="221"/>
      <c r="D58" s="221"/>
      <c r="E58" s="221"/>
      <c r="F58" s="221"/>
      <c r="G58" s="221"/>
      <c r="H58" s="221"/>
      <c r="I58" s="221"/>
      <c r="J58" s="174"/>
      <c r="K58" s="174"/>
      <c r="L58" s="221"/>
      <c r="M58" s="221"/>
      <c r="N58" s="221"/>
      <c r="O58" s="221"/>
      <c r="P58" s="221"/>
      <c r="R58" s="174"/>
      <c r="S58" s="174"/>
      <c r="T58" s="182"/>
      <c r="U58" s="182"/>
      <c r="V58" s="186"/>
      <c r="W58" s="182" t="s">
        <v>2</v>
      </c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</row>
    <row r="59" spans="1:70">
      <c r="S59" s="165"/>
    </row>
    <row r="60" spans="1:70">
      <c r="S60" s="165"/>
    </row>
    <row r="62" spans="1:70">
      <c r="A62" s="176"/>
      <c r="C62" s="221"/>
      <c r="D62" s="221"/>
      <c r="E62" s="221"/>
      <c r="F62" s="221"/>
      <c r="G62" s="221"/>
      <c r="H62" s="221"/>
      <c r="I62" s="221"/>
      <c r="J62" s="174"/>
      <c r="K62" s="174"/>
      <c r="L62" s="221"/>
      <c r="M62" s="221"/>
      <c r="N62" s="221"/>
      <c r="O62" s="221"/>
      <c r="P62" s="221"/>
      <c r="R62" s="174"/>
      <c r="S62" s="165" t="s">
        <v>416</v>
      </c>
      <c r="T62" s="182"/>
      <c r="U62" s="171"/>
      <c r="V62" s="182"/>
      <c r="W62" s="18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</row>
    <row r="63" spans="1:70">
      <c r="A63" s="176"/>
      <c r="C63" s="184" t="str">
        <f>C5</f>
        <v>Formula Rate calculation</v>
      </c>
      <c r="D63" s="184"/>
      <c r="E63" s="184"/>
      <c r="F63" s="184"/>
      <c r="G63" s="184"/>
      <c r="H63" s="221"/>
      <c r="I63" s="221"/>
      <c r="J63" s="221" t="str">
        <f>J5</f>
        <v xml:space="preserve">     Rate Formula Template</v>
      </c>
      <c r="K63" s="221"/>
      <c r="L63" s="221"/>
      <c r="M63" s="221"/>
      <c r="N63" s="221"/>
      <c r="O63" s="221"/>
      <c r="P63" s="221"/>
      <c r="R63" s="174"/>
      <c r="S63" s="222" t="str">
        <f>S5</f>
        <v>For  the 12 months ended 12/31/13</v>
      </c>
      <c r="T63" s="182"/>
      <c r="U63" s="171"/>
      <c r="V63" s="182"/>
      <c r="W63" s="18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</row>
    <row r="64" spans="1:70">
      <c r="A64" s="176"/>
      <c r="C64" s="184"/>
      <c r="D64" s="184"/>
      <c r="E64" s="184"/>
      <c r="F64" s="184"/>
      <c r="G64" s="184"/>
      <c r="H64" s="221"/>
      <c r="I64" s="221"/>
      <c r="J64" s="221" t="str">
        <f>J6</f>
        <v xml:space="preserve"> Utilizing Attachment O Data</v>
      </c>
      <c r="K64" s="221"/>
      <c r="L64" s="221"/>
      <c r="M64" s="221"/>
      <c r="N64" s="221"/>
      <c r="O64" s="221"/>
      <c r="P64" s="221"/>
      <c r="Q64" s="174"/>
      <c r="R64" s="174"/>
      <c r="T64" s="182"/>
      <c r="U64" s="171"/>
      <c r="V64" s="182"/>
      <c r="W64" s="18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</row>
    <row r="65" spans="1:70" ht="14.25" customHeight="1">
      <c r="A65" s="176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R65" s="174"/>
      <c r="S65" s="221" t="s">
        <v>489</v>
      </c>
      <c r="T65" s="182"/>
      <c r="U65" s="171"/>
      <c r="V65" s="182"/>
      <c r="W65" s="18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</row>
    <row r="66" spans="1:70">
      <c r="A66" s="176"/>
      <c r="H66" s="221"/>
      <c r="I66" s="221"/>
      <c r="J66" s="221" t="str">
        <f>J8</f>
        <v>ATXI</v>
      </c>
      <c r="K66" s="221"/>
      <c r="L66" s="221"/>
      <c r="M66" s="221"/>
      <c r="N66" s="221"/>
      <c r="O66" s="221"/>
      <c r="P66" s="221"/>
      <c r="Q66" s="221"/>
      <c r="R66" s="174"/>
      <c r="S66" s="174"/>
      <c r="T66" s="182"/>
      <c r="U66" s="171"/>
      <c r="V66" s="182"/>
      <c r="W66" s="18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</row>
    <row r="67" spans="1:70">
      <c r="A67" s="176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2"/>
      <c r="U67" s="171"/>
      <c r="V67" s="182"/>
      <c r="W67" s="18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</row>
    <row r="68" spans="1:70" ht="15.75">
      <c r="A68" s="176"/>
      <c r="C68" s="221"/>
      <c r="D68" s="221"/>
      <c r="E68" s="221"/>
      <c r="F68" s="221"/>
      <c r="G68" s="221"/>
      <c r="H68" s="190" t="s">
        <v>490</v>
      </c>
      <c r="I68" s="190"/>
      <c r="L68" s="169"/>
      <c r="M68" s="169"/>
      <c r="N68" s="169"/>
      <c r="O68" s="169"/>
      <c r="P68" s="169"/>
      <c r="Q68" s="169"/>
      <c r="R68" s="174"/>
      <c r="S68" s="174"/>
      <c r="T68" s="182"/>
      <c r="U68" s="171"/>
      <c r="V68" s="182"/>
      <c r="W68" s="18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</row>
    <row r="69" spans="1:70" ht="15.75">
      <c r="A69" s="176"/>
      <c r="C69" s="221"/>
      <c r="D69" s="221"/>
      <c r="E69" s="221"/>
      <c r="F69" s="221"/>
      <c r="G69" s="221"/>
      <c r="H69" s="190"/>
      <c r="I69" s="190"/>
      <c r="L69" s="169"/>
      <c r="M69" s="169"/>
      <c r="N69" s="169"/>
      <c r="O69" s="169"/>
      <c r="P69" s="169"/>
      <c r="Q69" s="169"/>
      <c r="R69" s="174"/>
      <c r="S69" s="174"/>
      <c r="T69" s="182"/>
      <c r="U69" s="171"/>
      <c r="V69" s="182"/>
      <c r="W69" s="18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</row>
    <row r="70" spans="1:70" ht="15.75">
      <c r="A70" s="223"/>
      <c r="C70" s="224" t="s">
        <v>32</v>
      </c>
      <c r="D70" s="224" t="s">
        <v>33</v>
      </c>
      <c r="E70" s="224" t="s">
        <v>34</v>
      </c>
      <c r="F70" s="224" t="s">
        <v>35</v>
      </c>
      <c r="G70" s="224" t="s">
        <v>36</v>
      </c>
      <c r="H70" s="224" t="s">
        <v>491</v>
      </c>
      <c r="I70" s="224" t="s">
        <v>492</v>
      </c>
      <c r="J70" s="224" t="s">
        <v>493</v>
      </c>
      <c r="K70" s="224" t="s">
        <v>494</v>
      </c>
      <c r="L70" s="224" t="s">
        <v>495</v>
      </c>
      <c r="M70" s="224" t="s">
        <v>496</v>
      </c>
      <c r="N70" s="224" t="s">
        <v>497</v>
      </c>
      <c r="O70" s="224" t="s">
        <v>498</v>
      </c>
      <c r="P70" s="224" t="s">
        <v>499</v>
      </c>
      <c r="Q70" s="224" t="s">
        <v>500</v>
      </c>
      <c r="R70" s="224" t="s">
        <v>501</v>
      </c>
      <c r="S70" s="224" t="s">
        <v>502</v>
      </c>
      <c r="T70" s="182"/>
      <c r="U70" s="171"/>
      <c r="V70" s="182"/>
      <c r="W70" s="18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</row>
    <row r="71" spans="1:70" ht="85.5" customHeight="1">
      <c r="A71" s="225" t="s">
        <v>503</v>
      </c>
      <c r="B71" s="226"/>
      <c r="C71" s="227" t="s">
        <v>504</v>
      </c>
      <c r="D71" s="227" t="s">
        <v>505</v>
      </c>
      <c r="E71" s="227" t="s">
        <v>506</v>
      </c>
      <c r="F71" s="227" t="s">
        <v>507</v>
      </c>
      <c r="G71" s="227" t="s">
        <v>508</v>
      </c>
      <c r="H71" s="228" t="s">
        <v>509</v>
      </c>
      <c r="I71" s="228" t="s">
        <v>510</v>
      </c>
      <c r="J71" s="229" t="s">
        <v>511</v>
      </c>
      <c r="K71" s="230" t="s">
        <v>512</v>
      </c>
      <c r="L71" s="228" t="s">
        <v>513</v>
      </c>
      <c r="M71" s="228" t="s">
        <v>483</v>
      </c>
      <c r="N71" s="228" t="s">
        <v>514</v>
      </c>
      <c r="O71" s="230" t="s">
        <v>515</v>
      </c>
      <c r="P71" s="228" t="s">
        <v>516</v>
      </c>
      <c r="Q71" s="231" t="s">
        <v>517</v>
      </c>
      <c r="R71" s="232" t="s">
        <v>518</v>
      </c>
      <c r="S71" s="231" t="s">
        <v>519</v>
      </c>
      <c r="T71" s="203"/>
      <c r="U71" s="171"/>
      <c r="V71" s="182"/>
      <c r="W71" s="18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3"/>
      <c r="BA71" s="173"/>
      <c r="BB71" s="173"/>
      <c r="BC71" s="173"/>
      <c r="BD71" s="173"/>
      <c r="BE71" s="173"/>
      <c r="BF71" s="173"/>
      <c r="BG71" s="173"/>
      <c r="BH71" s="173"/>
      <c r="BI71" s="173"/>
      <c r="BJ71" s="173"/>
      <c r="BK71" s="173"/>
      <c r="BL71" s="173"/>
      <c r="BM71" s="173"/>
      <c r="BN71" s="173"/>
      <c r="BO71" s="173"/>
      <c r="BP71" s="173"/>
      <c r="BQ71" s="173"/>
      <c r="BR71" s="173"/>
    </row>
    <row r="72" spans="1:70" ht="46.5" customHeight="1">
      <c r="A72" s="233"/>
      <c r="B72" s="234"/>
      <c r="C72" s="234"/>
      <c r="D72" s="234"/>
      <c r="E72" s="235" t="s">
        <v>18</v>
      </c>
      <c r="F72" s="234"/>
      <c r="G72" s="234" t="s">
        <v>520</v>
      </c>
      <c r="H72" s="235" t="s">
        <v>521</v>
      </c>
      <c r="I72" s="236" t="s">
        <v>522</v>
      </c>
      <c r="J72" s="235" t="s">
        <v>523</v>
      </c>
      <c r="K72" s="237" t="s">
        <v>524</v>
      </c>
      <c r="L72" s="235" t="s">
        <v>525</v>
      </c>
      <c r="M72" s="236" t="s">
        <v>526</v>
      </c>
      <c r="N72" s="238" t="s">
        <v>527</v>
      </c>
      <c r="O72" s="239" t="s">
        <v>528</v>
      </c>
      <c r="P72" s="236" t="s">
        <v>529</v>
      </c>
      <c r="Q72" s="240" t="s">
        <v>530</v>
      </c>
      <c r="R72" s="241" t="s">
        <v>531</v>
      </c>
      <c r="S72" s="242" t="s">
        <v>532</v>
      </c>
      <c r="T72" s="182"/>
      <c r="U72" s="171"/>
      <c r="V72" s="182"/>
      <c r="W72" s="18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173"/>
    </row>
    <row r="73" spans="1:70">
      <c r="A73" s="243" t="s">
        <v>533</v>
      </c>
      <c r="B73" s="169"/>
      <c r="C73" s="169"/>
      <c r="D73" s="169"/>
      <c r="E73" s="169"/>
      <c r="F73" s="169"/>
      <c r="G73" s="169"/>
      <c r="H73" s="169"/>
      <c r="I73" s="169"/>
      <c r="J73" s="169"/>
      <c r="K73" s="244"/>
      <c r="L73" s="169"/>
      <c r="M73" s="169"/>
      <c r="N73" s="169"/>
      <c r="O73" s="244"/>
      <c r="P73" s="169"/>
      <c r="Q73" s="244"/>
      <c r="R73" s="174"/>
      <c r="S73" s="245"/>
      <c r="T73" s="182"/>
      <c r="U73" s="171"/>
      <c r="V73" s="182"/>
      <c r="W73" s="18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</row>
    <row r="74" spans="1:70">
      <c r="A74" s="246" t="s">
        <v>203</v>
      </c>
      <c r="C74" s="164" t="s">
        <v>616</v>
      </c>
      <c r="D74" s="247">
        <v>2237</v>
      </c>
      <c r="E74" s="248">
        <v>13801511</v>
      </c>
      <c r="F74" s="248">
        <v>0</v>
      </c>
      <c r="G74" s="202">
        <f>$L$29</f>
        <v>1.5460030165912519E-2</v>
      </c>
      <c r="H74" s="249">
        <f>F74*G74</f>
        <v>0</v>
      </c>
      <c r="I74" s="202">
        <f>$L$44</f>
        <v>9.350895440923556E-3</v>
      </c>
      <c r="J74" s="164">
        <f>E74*I74</f>
        <v>129056.48628775631</v>
      </c>
      <c r="K74" s="250">
        <f>H74+J74</f>
        <v>129056.48628775631</v>
      </c>
      <c r="L74" s="249">
        <f>E74-F74</f>
        <v>13801511</v>
      </c>
      <c r="M74" s="202">
        <f>$L$54</f>
        <v>0.12202797087803054</v>
      </c>
      <c r="N74" s="202">
        <f>$L$57</f>
        <v>4.2242092520836105E-5</v>
      </c>
      <c r="O74" s="251">
        <f>L74*(M74+N74)</f>
        <v>1684753.3870854075</v>
      </c>
      <c r="P74" s="248">
        <v>0</v>
      </c>
      <c r="Q74" s="251">
        <f>K74+O74+P74</f>
        <v>1813809.8733731639</v>
      </c>
      <c r="R74" s="252">
        <v>0</v>
      </c>
      <c r="S74" s="253">
        <f>Q74+R74</f>
        <v>1813809.8733731639</v>
      </c>
      <c r="T74" s="254"/>
      <c r="U74" s="254"/>
      <c r="V74" s="254"/>
      <c r="W74" s="254"/>
      <c r="X74" s="254"/>
      <c r="Y74" s="254"/>
      <c r="Z74" s="254"/>
    </row>
    <row r="75" spans="1:70">
      <c r="A75" s="246" t="s">
        <v>534</v>
      </c>
      <c r="C75" s="164" t="s">
        <v>617</v>
      </c>
      <c r="D75" s="247">
        <v>2239</v>
      </c>
      <c r="E75" s="248">
        <v>3083519</v>
      </c>
      <c r="F75" s="248">
        <v>0</v>
      </c>
      <c r="G75" s="202">
        <f t="shared" ref="G75:G77" si="0">$L$29</f>
        <v>1.5460030165912519E-2</v>
      </c>
      <c r="H75" s="249">
        <f>F75*G75</f>
        <v>0</v>
      </c>
      <c r="I75" s="202">
        <f t="shared" ref="I75:I77" si="1">$L$44</f>
        <v>9.350895440923556E-3</v>
      </c>
      <c r="J75" s="164">
        <f>E75*I75</f>
        <v>28833.663759101164</v>
      </c>
      <c r="K75" s="250">
        <f>H75+J75</f>
        <v>28833.663759101164</v>
      </c>
      <c r="L75" s="249">
        <f>E75-F75</f>
        <v>3083519</v>
      </c>
      <c r="M75" s="202">
        <f t="shared" ref="M75:M77" si="2">$L$54</f>
        <v>0.12202797087803054</v>
      </c>
      <c r="N75" s="202">
        <f t="shared" ref="N75:N77" si="3">$L$57</f>
        <v>4.2242092520836105E-5</v>
      </c>
      <c r="O75" s="251">
        <f>L75*(M75+N75)</f>
        <v>376405.8210287416</v>
      </c>
      <c r="P75" s="248">
        <v>0</v>
      </c>
      <c r="Q75" s="251">
        <f>K75+O75+P75</f>
        <v>405239.48478784278</v>
      </c>
      <c r="R75" s="252">
        <v>0</v>
      </c>
      <c r="S75" s="253">
        <f>Q75+R75</f>
        <v>405239.48478784278</v>
      </c>
      <c r="T75" s="254"/>
      <c r="U75" s="254"/>
      <c r="V75" s="254"/>
      <c r="W75" s="254"/>
      <c r="X75" s="254"/>
      <c r="Y75" s="254"/>
      <c r="Z75" s="254"/>
    </row>
    <row r="76" spans="1:70">
      <c r="A76" s="246" t="s">
        <v>535</v>
      </c>
      <c r="C76" s="164" t="s">
        <v>618</v>
      </c>
      <c r="D76" s="247">
        <v>3017</v>
      </c>
      <c r="E76" s="248">
        <v>23644040</v>
      </c>
      <c r="F76" s="248">
        <v>0</v>
      </c>
      <c r="G76" s="202">
        <f t="shared" si="0"/>
        <v>1.5460030165912519E-2</v>
      </c>
      <c r="H76" s="249">
        <f>F76*G76</f>
        <v>0</v>
      </c>
      <c r="I76" s="202">
        <f t="shared" si="1"/>
        <v>9.350895440923556E-3</v>
      </c>
      <c r="J76" s="164">
        <f>E76*I76</f>
        <v>221092.94584101418</v>
      </c>
      <c r="K76" s="250">
        <f>H76+J76</f>
        <v>221092.94584101418</v>
      </c>
      <c r="L76" s="249">
        <f>E76-F76</f>
        <v>23644040</v>
      </c>
      <c r="M76" s="202">
        <f t="shared" si="2"/>
        <v>0.12202797087803054</v>
      </c>
      <c r="N76" s="202">
        <f t="shared" si="3"/>
        <v>4.2242092520836105E-5</v>
      </c>
      <c r="O76" s="251">
        <f>L76*(M76+N76)</f>
        <v>2886232.9982842356</v>
      </c>
      <c r="P76" s="248">
        <v>0</v>
      </c>
      <c r="Q76" s="251">
        <f>K76+O76+P76</f>
        <v>3107325.94412525</v>
      </c>
      <c r="R76" s="248">
        <v>0</v>
      </c>
      <c r="S76" s="253">
        <f>Q76+R76</f>
        <v>3107325.94412525</v>
      </c>
      <c r="T76" s="254"/>
      <c r="U76" s="254"/>
      <c r="V76" s="254"/>
      <c r="W76" s="254"/>
      <c r="X76" s="254"/>
      <c r="Y76" s="254"/>
      <c r="Z76" s="254"/>
    </row>
    <row r="77" spans="1:70">
      <c r="A77" s="246" t="s">
        <v>614</v>
      </c>
      <c r="C77" s="164" t="s">
        <v>619</v>
      </c>
      <c r="D77" s="247">
        <v>3169</v>
      </c>
      <c r="E77" s="248">
        <v>2363032</v>
      </c>
      <c r="F77" s="248">
        <v>0</v>
      </c>
      <c r="G77" s="202">
        <f t="shared" si="0"/>
        <v>1.5460030165912519E-2</v>
      </c>
      <c r="H77" s="249">
        <f>F77*G77</f>
        <v>0</v>
      </c>
      <c r="I77" s="202">
        <f t="shared" si="1"/>
        <v>9.350895440923556E-3</v>
      </c>
      <c r="J77" s="164">
        <f>E77*I77</f>
        <v>22096.465155556474</v>
      </c>
      <c r="K77" s="250">
        <f>H77+J77</f>
        <v>22096.465155556474</v>
      </c>
      <c r="L77" s="249">
        <f>E77-F77</f>
        <v>2363032</v>
      </c>
      <c r="M77" s="202">
        <f t="shared" si="2"/>
        <v>0.12202797087803054</v>
      </c>
      <c r="N77" s="202">
        <f t="shared" si="3"/>
        <v>4.2242092520836105E-5</v>
      </c>
      <c r="O77" s="251">
        <f>L77*(M77+N77)</f>
        <v>288455.81949622795</v>
      </c>
      <c r="P77" s="248">
        <v>0</v>
      </c>
      <c r="Q77" s="251">
        <f>K77+O77+P77</f>
        <v>310552.2846517844</v>
      </c>
      <c r="R77" s="248">
        <v>0</v>
      </c>
      <c r="S77" s="253">
        <f>Q77+R77</f>
        <v>310552.2846517844</v>
      </c>
      <c r="T77" s="254"/>
      <c r="U77" s="254"/>
      <c r="V77" s="254"/>
      <c r="W77" s="254"/>
      <c r="X77" s="254"/>
      <c r="Y77" s="254"/>
      <c r="Z77" s="254"/>
    </row>
    <row r="78" spans="1:70">
      <c r="A78" s="246"/>
      <c r="D78" s="247"/>
      <c r="K78" s="250"/>
      <c r="O78" s="250"/>
      <c r="Q78" s="250"/>
      <c r="S78" s="250"/>
      <c r="T78" s="254"/>
      <c r="U78" s="254"/>
      <c r="V78" s="254"/>
      <c r="W78" s="254"/>
      <c r="X78" s="254"/>
      <c r="Y78" s="254"/>
      <c r="Z78" s="254"/>
    </row>
    <row r="79" spans="1:70">
      <c r="A79" s="246"/>
      <c r="D79" s="247"/>
      <c r="K79" s="250"/>
      <c r="O79" s="250"/>
      <c r="Q79" s="250"/>
      <c r="S79" s="250"/>
      <c r="T79" s="254"/>
      <c r="U79" s="254"/>
      <c r="V79" s="254"/>
      <c r="W79" s="254"/>
      <c r="X79" s="254"/>
      <c r="Y79" s="254"/>
      <c r="Z79" s="254"/>
    </row>
    <row r="80" spans="1:70">
      <c r="A80" s="246"/>
      <c r="D80" s="247"/>
      <c r="K80" s="250"/>
      <c r="O80" s="250"/>
      <c r="Q80" s="250"/>
      <c r="S80" s="250"/>
      <c r="T80" s="254"/>
      <c r="U80" s="254"/>
      <c r="V80" s="254"/>
      <c r="W80" s="254"/>
      <c r="X80" s="254"/>
      <c r="Y80" s="254"/>
      <c r="Z80" s="254"/>
    </row>
    <row r="81" spans="1:26">
      <c r="A81" s="246"/>
      <c r="D81" s="247"/>
      <c r="K81" s="250"/>
      <c r="O81" s="250"/>
      <c r="Q81" s="250"/>
      <c r="S81" s="250"/>
      <c r="T81" s="254"/>
      <c r="U81" s="254"/>
      <c r="V81" s="254"/>
      <c r="W81" s="254"/>
      <c r="X81" s="254"/>
      <c r="Y81" s="254"/>
      <c r="Z81" s="254"/>
    </row>
    <row r="82" spans="1:26">
      <c r="A82" s="246"/>
      <c r="C82" s="254"/>
      <c r="D82" s="255"/>
      <c r="E82" s="254"/>
      <c r="F82" s="254"/>
      <c r="G82" s="254"/>
      <c r="H82" s="254"/>
      <c r="I82" s="254"/>
      <c r="J82" s="254"/>
      <c r="K82" s="256"/>
      <c r="L82" s="254"/>
      <c r="M82" s="254"/>
      <c r="N82" s="254"/>
      <c r="O82" s="256"/>
      <c r="P82" s="254"/>
      <c r="Q82" s="256"/>
      <c r="R82" s="254"/>
      <c r="S82" s="256"/>
      <c r="T82" s="254"/>
      <c r="U82" s="254"/>
      <c r="V82" s="254"/>
      <c r="W82" s="254"/>
      <c r="X82" s="254"/>
      <c r="Y82" s="254"/>
      <c r="Z82" s="254"/>
    </row>
    <row r="83" spans="1:26">
      <c r="A83" s="246"/>
      <c r="C83" s="254"/>
      <c r="D83" s="255"/>
      <c r="E83" s="254"/>
      <c r="F83" s="254"/>
      <c r="G83" s="254"/>
      <c r="H83" s="254"/>
      <c r="I83" s="254"/>
      <c r="J83" s="254"/>
      <c r="K83" s="256"/>
      <c r="L83" s="254"/>
      <c r="M83" s="254"/>
      <c r="N83" s="254"/>
      <c r="O83" s="256"/>
      <c r="P83" s="254"/>
      <c r="Q83" s="256"/>
      <c r="R83" s="254"/>
      <c r="S83" s="256"/>
      <c r="T83" s="254"/>
      <c r="U83" s="254"/>
      <c r="V83" s="254"/>
      <c r="W83" s="254"/>
      <c r="X83" s="254"/>
      <c r="Y83" s="254"/>
      <c r="Z83" s="254"/>
    </row>
    <row r="84" spans="1:26">
      <c r="A84" s="246"/>
      <c r="C84" s="254"/>
      <c r="D84" s="255"/>
      <c r="E84" s="254"/>
      <c r="F84" s="254"/>
      <c r="G84" s="254"/>
      <c r="H84" s="254"/>
      <c r="I84" s="254"/>
      <c r="J84" s="254"/>
      <c r="K84" s="256"/>
      <c r="L84" s="254"/>
      <c r="M84" s="254"/>
      <c r="N84" s="254"/>
      <c r="O84" s="256"/>
      <c r="P84" s="254"/>
      <c r="Q84" s="256"/>
      <c r="R84" s="254"/>
      <c r="S84" s="256"/>
      <c r="T84" s="254"/>
      <c r="U84" s="254"/>
      <c r="V84" s="254"/>
      <c r="W84" s="254"/>
      <c r="X84" s="254"/>
      <c r="Y84" s="254"/>
      <c r="Z84" s="254"/>
    </row>
    <row r="85" spans="1:26">
      <c r="A85" s="246"/>
      <c r="C85" s="254"/>
      <c r="D85" s="255"/>
      <c r="E85" s="254"/>
      <c r="F85" s="254"/>
      <c r="G85" s="254"/>
      <c r="H85" s="254"/>
      <c r="I85" s="254"/>
      <c r="J85" s="254"/>
      <c r="K85" s="256"/>
      <c r="L85" s="254"/>
      <c r="M85" s="254"/>
      <c r="N85" s="254"/>
      <c r="O85" s="256"/>
      <c r="P85" s="254"/>
      <c r="Q85" s="256"/>
      <c r="R85" s="254"/>
      <c r="S85" s="256"/>
      <c r="T85" s="254"/>
      <c r="U85" s="254"/>
      <c r="V85" s="254"/>
      <c r="W85" s="254"/>
      <c r="X85" s="254"/>
      <c r="Y85" s="254"/>
      <c r="Z85" s="254"/>
    </row>
    <row r="86" spans="1:26">
      <c r="A86" s="246"/>
      <c r="C86" s="254"/>
      <c r="D86" s="255"/>
      <c r="E86" s="254"/>
      <c r="F86" s="254"/>
      <c r="G86" s="254"/>
      <c r="H86" s="254"/>
      <c r="I86" s="254"/>
      <c r="J86" s="254"/>
      <c r="K86" s="256"/>
      <c r="L86" s="254"/>
      <c r="M86" s="254"/>
      <c r="N86" s="254"/>
      <c r="O86" s="256"/>
      <c r="P86" s="254"/>
      <c r="Q86" s="256"/>
      <c r="R86" s="254"/>
      <c r="S86" s="256"/>
      <c r="T86" s="254"/>
      <c r="U86" s="254"/>
      <c r="V86" s="254"/>
      <c r="W86" s="254"/>
      <c r="X86" s="254"/>
      <c r="Y86" s="254"/>
      <c r="Z86" s="254"/>
    </row>
    <row r="87" spans="1:26">
      <c r="A87" s="246"/>
      <c r="C87" s="254"/>
      <c r="D87" s="255"/>
      <c r="E87" s="254"/>
      <c r="F87" s="254"/>
      <c r="G87" s="254"/>
      <c r="H87" s="254"/>
      <c r="I87" s="254"/>
      <c r="J87" s="254"/>
      <c r="K87" s="256"/>
      <c r="L87" s="254"/>
      <c r="M87" s="254"/>
      <c r="N87" s="254"/>
      <c r="O87" s="256"/>
      <c r="P87" s="254"/>
      <c r="Q87" s="256"/>
      <c r="R87" s="254"/>
      <c r="S87" s="256"/>
      <c r="T87" s="254"/>
      <c r="U87" s="254"/>
      <c r="V87" s="254"/>
      <c r="W87" s="254"/>
      <c r="X87" s="254"/>
      <c r="Y87" s="254"/>
      <c r="Z87" s="254"/>
    </row>
    <row r="88" spans="1:26">
      <c r="A88" s="246"/>
      <c r="C88" s="254"/>
      <c r="D88" s="255"/>
      <c r="E88" s="254"/>
      <c r="F88" s="254"/>
      <c r="G88" s="254"/>
      <c r="H88" s="254"/>
      <c r="I88" s="254"/>
      <c r="J88" s="254"/>
      <c r="K88" s="256"/>
      <c r="L88" s="254"/>
      <c r="M88" s="254"/>
      <c r="N88" s="254"/>
      <c r="O88" s="256"/>
      <c r="P88" s="254"/>
      <c r="Q88" s="256"/>
      <c r="R88" s="254"/>
      <c r="S88" s="256"/>
      <c r="T88" s="254"/>
      <c r="U88" s="254"/>
      <c r="V88" s="254"/>
      <c r="W88" s="254"/>
      <c r="X88" s="254"/>
      <c r="Y88" s="254"/>
      <c r="Z88" s="254"/>
    </row>
    <row r="89" spans="1:26">
      <c r="A89" s="246"/>
      <c r="C89" s="254"/>
      <c r="D89" s="255"/>
      <c r="E89" s="254"/>
      <c r="F89" s="254"/>
      <c r="G89" s="254"/>
      <c r="H89" s="254"/>
      <c r="I89" s="254"/>
      <c r="J89" s="254"/>
      <c r="K89" s="256"/>
      <c r="L89" s="254"/>
      <c r="M89" s="254"/>
      <c r="N89" s="254"/>
      <c r="O89" s="256"/>
      <c r="P89" s="254"/>
      <c r="Q89" s="256"/>
      <c r="R89" s="254"/>
      <c r="S89" s="256"/>
      <c r="T89" s="254"/>
      <c r="U89" s="254"/>
      <c r="V89" s="254"/>
      <c r="W89" s="254"/>
      <c r="X89" s="254"/>
      <c r="Y89" s="254"/>
      <c r="Z89" s="254"/>
    </row>
    <row r="90" spans="1:26">
      <c r="A90" s="246"/>
      <c r="C90" s="254"/>
      <c r="D90" s="255"/>
      <c r="E90" s="254"/>
      <c r="F90" s="254"/>
      <c r="G90" s="254"/>
      <c r="H90" s="254"/>
      <c r="I90" s="254"/>
      <c r="J90" s="254"/>
      <c r="K90" s="256"/>
      <c r="L90" s="254"/>
      <c r="M90" s="254"/>
      <c r="N90" s="254"/>
      <c r="O90" s="256"/>
      <c r="P90" s="254"/>
      <c r="Q90" s="256"/>
      <c r="R90" s="254"/>
      <c r="S90" s="256"/>
      <c r="T90" s="254"/>
      <c r="U90" s="254"/>
      <c r="V90" s="254"/>
      <c r="W90" s="254"/>
      <c r="X90" s="254"/>
      <c r="Y90" s="254"/>
      <c r="Z90" s="254"/>
    </row>
    <row r="91" spans="1:26">
      <c r="A91" s="246"/>
      <c r="C91" s="254"/>
      <c r="D91" s="255"/>
      <c r="E91" s="254"/>
      <c r="F91" s="254"/>
      <c r="G91" s="254"/>
      <c r="H91" s="254"/>
      <c r="I91" s="254"/>
      <c r="J91" s="254"/>
      <c r="K91" s="256"/>
      <c r="L91" s="254"/>
      <c r="M91" s="254"/>
      <c r="N91" s="254"/>
      <c r="O91" s="256"/>
      <c r="P91" s="254"/>
      <c r="Q91" s="256"/>
      <c r="R91" s="254"/>
      <c r="S91" s="256"/>
      <c r="T91" s="254"/>
      <c r="U91" s="254"/>
      <c r="V91" s="254"/>
      <c r="W91" s="254"/>
      <c r="X91" s="254"/>
      <c r="Y91" s="254"/>
      <c r="Z91" s="254"/>
    </row>
    <row r="92" spans="1:26">
      <c r="A92" s="246"/>
      <c r="C92" s="254"/>
      <c r="D92" s="255"/>
      <c r="E92" s="254"/>
      <c r="F92" s="254"/>
      <c r="G92" s="254"/>
      <c r="H92" s="254"/>
      <c r="I92" s="254"/>
      <c r="J92" s="254"/>
      <c r="K92" s="256"/>
      <c r="L92" s="254"/>
      <c r="M92" s="254"/>
      <c r="N92" s="254"/>
      <c r="O92" s="256"/>
      <c r="P92" s="254"/>
      <c r="Q92" s="256"/>
      <c r="R92" s="254"/>
      <c r="S92" s="256"/>
      <c r="T92" s="254"/>
      <c r="U92" s="254"/>
      <c r="V92" s="254"/>
      <c r="W92" s="254"/>
      <c r="X92" s="254"/>
      <c r="Y92" s="254"/>
      <c r="Z92" s="254"/>
    </row>
    <row r="93" spans="1:26">
      <c r="A93" s="257"/>
      <c r="B93" s="258"/>
      <c r="C93" s="259"/>
      <c r="D93" s="259"/>
      <c r="E93" s="259"/>
      <c r="F93" s="259"/>
      <c r="G93" s="259"/>
      <c r="H93" s="259"/>
      <c r="I93" s="259"/>
      <c r="J93" s="259"/>
      <c r="K93" s="260"/>
      <c r="L93" s="259"/>
      <c r="M93" s="259"/>
      <c r="N93" s="259"/>
      <c r="O93" s="260"/>
      <c r="P93" s="259"/>
      <c r="Q93" s="260"/>
      <c r="R93" s="259"/>
      <c r="S93" s="260"/>
      <c r="T93" s="254"/>
      <c r="U93" s="254"/>
      <c r="V93" s="254"/>
      <c r="W93" s="254"/>
      <c r="X93" s="254"/>
      <c r="Y93" s="254"/>
      <c r="Z93" s="254"/>
    </row>
    <row r="94" spans="1:26">
      <c r="A94" s="181" t="s">
        <v>536</v>
      </c>
      <c r="B94" s="214"/>
      <c r="C94" s="184" t="s">
        <v>537</v>
      </c>
      <c r="D94" s="184"/>
      <c r="E94" s="184"/>
      <c r="F94" s="184"/>
      <c r="G94" s="184"/>
      <c r="H94" s="206"/>
      <c r="I94" s="206"/>
      <c r="J94" s="174"/>
      <c r="K94" s="174"/>
      <c r="L94" s="174"/>
      <c r="M94" s="174"/>
      <c r="N94" s="174"/>
      <c r="O94" s="174"/>
      <c r="P94" s="174"/>
      <c r="Q94" s="261">
        <f>SUM(Q74:Q93)</f>
        <v>5636927.5869380403</v>
      </c>
      <c r="R94" s="261">
        <f>SUM(R74:R93)</f>
        <v>0</v>
      </c>
      <c r="S94" s="261">
        <f>SUM(S74:S93)</f>
        <v>5636927.5869380403</v>
      </c>
      <c r="T94" s="254"/>
      <c r="U94" s="254"/>
      <c r="V94" s="254"/>
      <c r="W94" s="254"/>
      <c r="X94" s="254"/>
      <c r="Y94" s="254"/>
      <c r="Z94" s="254"/>
    </row>
    <row r="95" spans="1:26">
      <c r="A95" s="262"/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</row>
    <row r="96" spans="1:26">
      <c r="A96" s="263">
        <v>3</v>
      </c>
      <c r="B96" s="254"/>
      <c r="C96" s="221" t="s">
        <v>538</v>
      </c>
      <c r="D96" s="221"/>
      <c r="E96" s="221"/>
      <c r="F96" s="221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61">
        <f>Q94</f>
        <v>5636927.5869380403</v>
      </c>
      <c r="R96" s="254"/>
      <c r="S96" s="254"/>
      <c r="T96" s="254"/>
      <c r="U96" s="254"/>
      <c r="V96" s="254"/>
      <c r="W96" s="254"/>
      <c r="X96" s="254"/>
      <c r="Y96" s="254"/>
      <c r="Z96" s="254"/>
    </row>
    <row r="97" spans="1:26">
      <c r="A97" s="254"/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</row>
    <row r="98" spans="1:26">
      <c r="A98" s="254"/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</row>
    <row r="99" spans="1:26">
      <c r="A99" s="221" t="s">
        <v>113</v>
      </c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</row>
    <row r="100" spans="1:26" ht="15.75" thickBot="1">
      <c r="A100" s="264" t="s">
        <v>114</v>
      </c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</row>
    <row r="101" spans="1:26" ht="16.5" customHeight="1">
      <c r="A101" s="265" t="s">
        <v>115</v>
      </c>
      <c r="B101" s="266"/>
      <c r="C101" s="319" t="s">
        <v>539</v>
      </c>
      <c r="D101" s="319"/>
      <c r="E101" s="319"/>
      <c r="F101" s="319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254"/>
      <c r="U101" s="254"/>
      <c r="V101" s="254"/>
      <c r="W101" s="254"/>
      <c r="X101" s="254"/>
      <c r="Y101" s="254"/>
      <c r="Z101" s="254"/>
    </row>
    <row r="102" spans="1:26" ht="16.5" customHeight="1">
      <c r="A102" s="265"/>
      <c r="B102" s="266"/>
      <c r="C102" s="321" t="s">
        <v>540</v>
      </c>
      <c r="D102" s="321"/>
      <c r="E102" s="321"/>
      <c r="F102" s="321"/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254"/>
      <c r="U102" s="254"/>
      <c r="V102" s="254"/>
      <c r="W102" s="254"/>
      <c r="X102" s="254"/>
      <c r="Y102" s="254"/>
      <c r="Z102" s="254"/>
    </row>
    <row r="103" spans="1:26" ht="17.100000000000001" customHeight="1">
      <c r="A103" s="265" t="s">
        <v>116</v>
      </c>
      <c r="B103" s="266"/>
      <c r="C103" s="319" t="s">
        <v>541</v>
      </c>
      <c r="D103" s="319"/>
      <c r="E103" s="319"/>
      <c r="F103" s="319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254"/>
      <c r="U103" s="254"/>
      <c r="V103" s="254"/>
      <c r="W103" s="254"/>
      <c r="X103" s="254"/>
      <c r="Y103" s="254"/>
      <c r="Z103" s="254"/>
    </row>
    <row r="104" spans="1:26" ht="16.5" customHeight="1">
      <c r="A104" s="265" t="s">
        <v>117</v>
      </c>
      <c r="B104" s="266"/>
      <c r="C104" s="319" t="s">
        <v>542</v>
      </c>
      <c r="D104" s="319"/>
      <c r="E104" s="319"/>
      <c r="F104" s="319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254"/>
      <c r="U104" s="254"/>
      <c r="V104" s="254"/>
      <c r="W104" s="254"/>
      <c r="X104" s="254"/>
      <c r="Y104" s="254"/>
      <c r="Z104" s="254"/>
    </row>
    <row r="105" spans="1:26" ht="16.5" customHeight="1">
      <c r="A105" s="265"/>
      <c r="B105" s="266"/>
      <c r="C105" s="321" t="s">
        <v>543</v>
      </c>
      <c r="D105" s="321"/>
      <c r="E105" s="321"/>
      <c r="F105" s="321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254"/>
      <c r="U105" s="254"/>
      <c r="V105" s="254"/>
      <c r="W105" s="254"/>
      <c r="X105" s="254"/>
      <c r="Y105" s="254"/>
      <c r="Z105" s="254"/>
    </row>
    <row r="106" spans="1:26" ht="17.100000000000001" customHeight="1">
      <c r="A106" s="265" t="s">
        <v>118</v>
      </c>
      <c r="B106" s="266"/>
      <c r="C106" s="319" t="s">
        <v>544</v>
      </c>
      <c r="D106" s="319"/>
      <c r="E106" s="319"/>
      <c r="F106" s="319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254"/>
      <c r="U106" s="254"/>
      <c r="V106" s="254"/>
      <c r="W106" s="254"/>
      <c r="X106" s="254"/>
      <c r="Y106" s="254"/>
      <c r="Z106" s="254"/>
    </row>
    <row r="107" spans="1:26" ht="17.100000000000001" customHeight="1">
      <c r="A107" s="267" t="s">
        <v>119</v>
      </c>
      <c r="B107" s="266"/>
      <c r="C107" s="319" t="s">
        <v>545</v>
      </c>
      <c r="D107" s="319"/>
      <c r="E107" s="319"/>
      <c r="F107" s="319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254"/>
      <c r="U107" s="254"/>
      <c r="V107" s="254"/>
      <c r="W107" s="254"/>
      <c r="X107" s="254"/>
      <c r="Y107" s="254"/>
      <c r="Z107" s="254"/>
    </row>
    <row r="108" spans="1:26" ht="17.100000000000001" customHeight="1">
      <c r="A108" s="267" t="s">
        <v>120</v>
      </c>
      <c r="B108" s="266"/>
      <c r="C108" s="319" t="s">
        <v>546</v>
      </c>
      <c r="D108" s="319"/>
      <c r="E108" s="319"/>
      <c r="F108" s="319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254"/>
      <c r="U108" s="254"/>
      <c r="V108" s="254"/>
      <c r="W108" s="254"/>
      <c r="X108" s="254"/>
      <c r="Y108" s="254"/>
      <c r="Z108" s="254"/>
    </row>
    <row r="109" spans="1:26" ht="17.100000000000001" customHeight="1">
      <c r="A109" s="267" t="s">
        <v>121</v>
      </c>
      <c r="B109" s="266"/>
      <c r="C109" s="319" t="s">
        <v>547</v>
      </c>
      <c r="D109" s="319"/>
      <c r="E109" s="319"/>
      <c r="F109" s="319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320"/>
      <c r="R109" s="320"/>
      <c r="S109" s="320"/>
      <c r="T109" s="254"/>
      <c r="U109" s="254"/>
      <c r="V109" s="254"/>
      <c r="W109" s="254"/>
      <c r="X109" s="254"/>
      <c r="Y109" s="254"/>
      <c r="Z109" s="254"/>
    </row>
    <row r="110" spans="1:26" ht="17.100000000000001" customHeight="1">
      <c r="A110" s="268" t="s">
        <v>123</v>
      </c>
      <c r="B110" s="173"/>
      <c r="C110" s="319" t="s">
        <v>548</v>
      </c>
      <c r="D110" s="319"/>
      <c r="E110" s="319"/>
      <c r="F110" s="319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254"/>
      <c r="U110" s="254"/>
      <c r="V110" s="254"/>
      <c r="W110" s="254"/>
      <c r="X110" s="254"/>
      <c r="Y110" s="254"/>
      <c r="Z110" s="254"/>
    </row>
    <row r="111" spans="1:26" ht="17.100000000000001" customHeight="1">
      <c r="A111" s="268" t="s">
        <v>124</v>
      </c>
      <c r="B111" s="254"/>
      <c r="C111" s="269" t="s">
        <v>549</v>
      </c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</row>
    <row r="112" spans="1:26" ht="17.100000000000001" customHeight="1">
      <c r="A112" s="268" t="s">
        <v>125</v>
      </c>
      <c r="B112" s="270"/>
      <c r="C112" s="269" t="s">
        <v>550</v>
      </c>
      <c r="D112" s="271"/>
      <c r="E112" s="271"/>
      <c r="F112" s="271"/>
      <c r="G112" s="205"/>
      <c r="H112" s="206"/>
      <c r="I112" s="206"/>
      <c r="J112" s="174"/>
      <c r="K112" s="174"/>
      <c r="L112" s="221"/>
      <c r="M112" s="221"/>
      <c r="N112" s="221"/>
      <c r="O112" s="201"/>
      <c r="P112" s="221"/>
      <c r="R112" s="174"/>
      <c r="S112" s="272"/>
      <c r="T112" s="254"/>
      <c r="U112" s="254"/>
      <c r="V112" s="254"/>
      <c r="W112" s="254"/>
      <c r="X112" s="254"/>
      <c r="Y112" s="254"/>
      <c r="Z112" s="254"/>
    </row>
    <row r="113" spans="1:26" ht="15.75">
      <c r="A113" s="273"/>
      <c r="B113" s="270"/>
      <c r="C113" s="271"/>
      <c r="D113" s="271"/>
      <c r="E113" s="271"/>
      <c r="F113" s="271"/>
      <c r="G113" s="205"/>
      <c r="H113" s="206"/>
      <c r="I113" s="206"/>
      <c r="J113" s="174"/>
      <c r="K113" s="174"/>
      <c r="L113" s="221"/>
      <c r="M113" s="221"/>
      <c r="N113" s="221"/>
      <c r="O113" s="201"/>
      <c r="P113" s="221"/>
      <c r="R113" s="174"/>
      <c r="S113" s="199"/>
      <c r="T113" s="254"/>
      <c r="U113" s="254"/>
      <c r="V113" s="254"/>
      <c r="W113" s="254"/>
      <c r="X113" s="254"/>
      <c r="Y113" s="254"/>
      <c r="Z113" s="254"/>
    </row>
    <row r="114" spans="1:26"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</row>
    <row r="115" spans="1:26"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</row>
    <row r="116" spans="1:26"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</row>
    <row r="117" spans="1:26"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</row>
    <row r="118" spans="1:26"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</row>
    <row r="119" spans="1:26">
      <c r="C119" s="254"/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</row>
    <row r="120" spans="1:26"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</row>
    <row r="121" spans="1:26"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</row>
    <row r="122" spans="1:26"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</row>
    <row r="123" spans="1:26"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</row>
    <row r="124" spans="1:26"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</row>
    <row r="125" spans="1:26"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</row>
    <row r="126" spans="1:26"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</row>
    <row r="127" spans="1:26"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</row>
    <row r="128" spans="1:26"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</row>
    <row r="129" spans="3:26"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</row>
    <row r="130" spans="3:26">
      <c r="C130" s="254"/>
      <c r="D130" s="254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</row>
    <row r="131" spans="3:26">
      <c r="C131" s="254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</row>
    <row r="132" spans="3:26"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</row>
    <row r="133" spans="3:26"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</row>
    <row r="134" spans="3:26"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</row>
    <row r="135" spans="3:26"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</row>
    <row r="136" spans="3:26"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</row>
    <row r="137" spans="3:26"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</row>
    <row r="138" spans="3:26">
      <c r="C138" s="254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</row>
    <row r="139" spans="3:26">
      <c r="C139" s="254"/>
      <c r="D139" s="254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</row>
    <row r="140" spans="3:26">
      <c r="C140" s="254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</row>
    <row r="141" spans="3:26"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</row>
    <row r="142" spans="3:26">
      <c r="C142" s="254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</row>
    <row r="143" spans="3:26">
      <c r="C143" s="254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</row>
    <row r="144" spans="3:26"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</row>
    <row r="145" spans="3:26"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</row>
    <row r="146" spans="3:26"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</row>
    <row r="147" spans="3:26"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</row>
    <row r="148" spans="3:26"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</row>
    <row r="149" spans="3:26"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</row>
    <row r="150" spans="3:26"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</row>
    <row r="151" spans="3:26">
      <c r="C151" s="254"/>
      <c r="D151" s="254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</row>
    <row r="152" spans="3:26"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</row>
    <row r="153" spans="3:26">
      <c r="C153" s="254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</row>
    <row r="154" spans="3:26"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</row>
    <row r="155" spans="3:26">
      <c r="C155" s="254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X155" s="254"/>
      <c r="Y155" s="254"/>
      <c r="Z155" s="254"/>
    </row>
    <row r="156" spans="3:26">
      <c r="C156" s="254"/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</row>
    <row r="157" spans="3:26">
      <c r="C157" s="254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</row>
    <row r="158" spans="3:26">
      <c r="C158" s="254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</row>
    <row r="159" spans="3:26">
      <c r="C159" s="254"/>
      <c r="D159" s="25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4"/>
      <c r="Z159" s="254"/>
    </row>
    <row r="160" spans="3:26">
      <c r="C160" s="254"/>
      <c r="D160" s="254"/>
      <c r="E160" s="254"/>
      <c r="F160" s="254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4"/>
      <c r="X160" s="254"/>
      <c r="Y160" s="254"/>
      <c r="Z160" s="254"/>
    </row>
    <row r="161" spans="3:26"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X161" s="254"/>
      <c r="Y161" s="254"/>
      <c r="Z161" s="254"/>
    </row>
    <row r="162" spans="3:26">
      <c r="C162" s="254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</row>
    <row r="163" spans="3:26"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254"/>
    </row>
    <row r="164" spans="3:26">
      <c r="C164" s="254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4"/>
      <c r="X164" s="254"/>
      <c r="Y164" s="254"/>
      <c r="Z164" s="254"/>
    </row>
    <row r="165" spans="3:26"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4"/>
      <c r="X165" s="254"/>
      <c r="Y165" s="254"/>
      <c r="Z165" s="254"/>
    </row>
    <row r="166" spans="3:26">
      <c r="C166" s="254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</row>
    <row r="167" spans="3:26"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</row>
    <row r="168" spans="3:26"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254"/>
    </row>
    <row r="169" spans="3:26"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</row>
    <row r="170" spans="3:26"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  <c r="Z170" s="254"/>
    </row>
    <row r="171" spans="3:26"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  <c r="Z171" s="254"/>
    </row>
    <row r="172" spans="3:26">
      <c r="C172" s="254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  <c r="Y172" s="254"/>
      <c r="Z172" s="254"/>
    </row>
    <row r="173" spans="3:26">
      <c r="C173" s="254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  <c r="Y173" s="254"/>
      <c r="Z173" s="254"/>
    </row>
    <row r="174" spans="3:26"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</row>
    <row r="175" spans="3:26">
      <c r="C175" s="254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X175" s="254"/>
      <c r="Y175" s="254"/>
      <c r="Z175" s="254"/>
    </row>
    <row r="176" spans="3:26"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  <c r="Y176" s="254"/>
      <c r="Z176" s="254"/>
    </row>
    <row r="177" spans="3:26"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</row>
    <row r="178" spans="3:26"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</row>
    <row r="179" spans="3:26">
      <c r="C179" s="254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</row>
    <row r="180" spans="3:26">
      <c r="C180" s="254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</row>
    <row r="181" spans="3:26">
      <c r="C181" s="254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</row>
    <row r="182" spans="3:26">
      <c r="C182" s="254"/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</row>
    <row r="183" spans="3:26">
      <c r="C183" s="254"/>
      <c r="D183" s="254"/>
      <c r="E183" s="254"/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X183" s="254"/>
      <c r="Y183" s="254"/>
      <c r="Z183" s="254"/>
    </row>
    <row r="184" spans="3:26">
      <c r="C184" s="254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</row>
    <row r="185" spans="3:26">
      <c r="C185" s="254"/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X185" s="254"/>
      <c r="Y185" s="254"/>
      <c r="Z185" s="254"/>
    </row>
    <row r="186" spans="3:26">
      <c r="C186" s="254"/>
      <c r="D186" s="254"/>
      <c r="E186" s="254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  <c r="Y186" s="254"/>
      <c r="Z186" s="254"/>
    </row>
    <row r="187" spans="3:26">
      <c r="C187" s="254"/>
      <c r="D187" s="254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</row>
    <row r="188" spans="3:26">
      <c r="C188" s="254"/>
      <c r="D188" s="254"/>
      <c r="E188" s="254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</row>
    <row r="189" spans="3:26">
      <c r="C189" s="254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</row>
    <row r="190" spans="3:26">
      <c r="C190" s="254"/>
      <c r="D190" s="254"/>
      <c r="E190" s="254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</row>
    <row r="191" spans="3:26">
      <c r="C191" s="254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</row>
    <row r="192" spans="3:26">
      <c r="C192" s="254"/>
      <c r="D192" s="254"/>
      <c r="E192" s="254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  <c r="Y192" s="254"/>
      <c r="Z192" s="254"/>
    </row>
    <row r="193" spans="3:26">
      <c r="C193" s="254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X193" s="254"/>
      <c r="Y193" s="254"/>
      <c r="Z193" s="254"/>
    </row>
    <row r="194" spans="3:26">
      <c r="C194" s="254"/>
      <c r="D194" s="254"/>
      <c r="E194" s="254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</row>
    <row r="195" spans="3:26">
      <c r="C195" s="254"/>
      <c r="D195" s="254"/>
      <c r="E195" s="254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</row>
    <row r="196" spans="3:26">
      <c r="C196" s="254"/>
      <c r="D196" s="254"/>
      <c r="E196" s="254"/>
      <c r="F196" s="254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  <c r="X196" s="254"/>
      <c r="Y196" s="254"/>
      <c r="Z196" s="254"/>
    </row>
    <row r="197" spans="3:26">
      <c r="C197" s="254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  <c r="X197" s="254"/>
      <c r="Y197" s="254"/>
      <c r="Z197" s="254"/>
    </row>
    <row r="198" spans="3:26">
      <c r="C198" s="254"/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</row>
    <row r="199" spans="3:26">
      <c r="C199" s="254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</row>
    <row r="200" spans="3:26"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X200" s="254"/>
      <c r="Y200" s="254"/>
      <c r="Z200" s="254"/>
    </row>
    <row r="201" spans="3:26">
      <c r="C201" s="254"/>
      <c r="D201" s="254"/>
      <c r="E201" s="254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254"/>
    </row>
    <row r="202" spans="3:26">
      <c r="C202" s="254"/>
      <c r="D202" s="254"/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4"/>
      <c r="X202" s="254"/>
      <c r="Y202" s="254"/>
      <c r="Z202" s="254"/>
    </row>
    <row r="203" spans="3:26">
      <c r="C203" s="254"/>
      <c r="D203" s="254"/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  <c r="X203" s="254"/>
      <c r="Y203" s="254"/>
      <c r="Z203" s="254"/>
    </row>
    <row r="204" spans="3:26">
      <c r="C204" s="254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</row>
    <row r="205" spans="3:26">
      <c r="C205" s="254"/>
      <c r="D205" s="254"/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4"/>
      <c r="Y205" s="254"/>
      <c r="Z205" s="254"/>
    </row>
    <row r="206" spans="3:26">
      <c r="C206" s="254"/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4"/>
      <c r="X206" s="254"/>
      <c r="Y206" s="254"/>
      <c r="Z206" s="254"/>
    </row>
    <row r="207" spans="3:26">
      <c r="C207" s="254"/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4"/>
      <c r="X207" s="254"/>
      <c r="Y207" s="254"/>
      <c r="Z207" s="254"/>
    </row>
    <row r="208" spans="3:26">
      <c r="C208" s="254"/>
      <c r="D208" s="254"/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4"/>
      <c r="X208" s="254"/>
      <c r="Y208" s="254"/>
      <c r="Z208" s="254"/>
    </row>
    <row r="209" spans="3:26">
      <c r="C209" s="254"/>
      <c r="D209" s="254"/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4"/>
      <c r="X209" s="254"/>
      <c r="Y209" s="254"/>
      <c r="Z209" s="254"/>
    </row>
    <row r="210" spans="3:26">
      <c r="C210" s="254"/>
      <c r="D210" s="254"/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4"/>
      <c r="X210" s="254"/>
      <c r="Y210" s="254"/>
      <c r="Z210" s="254"/>
    </row>
    <row r="211" spans="3:26">
      <c r="C211" s="254"/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4"/>
      <c r="X211" s="254"/>
      <c r="Y211" s="254"/>
      <c r="Z211" s="254"/>
    </row>
    <row r="212" spans="3:26">
      <c r="C212" s="254"/>
      <c r="D212" s="254"/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4"/>
      <c r="X212" s="254"/>
      <c r="Y212" s="254"/>
      <c r="Z212" s="254"/>
    </row>
    <row r="213" spans="3:26">
      <c r="C213" s="254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  <c r="Y213" s="254"/>
      <c r="Z213" s="254"/>
    </row>
    <row r="214" spans="3:26">
      <c r="C214" s="254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</row>
    <row r="215" spans="3:26">
      <c r="C215" s="254"/>
      <c r="D215" s="254"/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4"/>
      <c r="X215" s="254"/>
      <c r="Y215" s="254"/>
      <c r="Z215" s="254"/>
    </row>
    <row r="216" spans="3:26">
      <c r="C216" s="254"/>
      <c r="D216" s="254"/>
      <c r="E216" s="254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  <c r="X216" s="254"/>
      <c r="Y216" s="254"/>
      <c r="Z216" s="254"/>
    </row>
    <row r="217" spans="3:26">
      <c r="C217" s="254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4"/>
      <c r="X217" s="254"/>
      <c r="Y217" s="254"/>
      <c r="Z217" s="254"/>
    </row>
    <row r="218" spans="3:26">
      <c r="C218" s="254"/>
      <c r="D218" s="254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4"/>
      <c r="X218" s="254"/>
      <c r="Y218" s="254"/>
      <c r="Z218" s="254"/>
    </row>
    <row r="219" spans="3:26">
      <c r="C219" s="254"/>
      <c r="D219" s="254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4"/>
      <c r="Z219" s="254"/>
    </row>
    <row r="220" spans="3:26">
      <c r="C220" s="254"/>
      <c r="D220" s="254"/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4"/>
      <c r="X220" s="254"/>
      <c r="Y220" s="254"/>
      <c r="Z220" s="254"/>
    </row>
    <row r="221" spans="3:26">
      <c r="C221" s="254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4"/>
      <c r="X221" s="254"/>
      <c r="Y221" s="254"/>
      <c r="Z221" s="254"/>
    </row>
    <row r="222" spans="3:26">
      <c r="C222" s="254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254"/>
      <c r="Y222" s="254"/>
      <c r="Z222" s="254"/>
    </row>
    <row r="223" spans="3:26">
      <c r="C223" s="254"/>
      <c r="D223" s="254"/>
      <c r="E223" s="254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4"/>
      <c r="X223" s="254"/>
      <c r="Y223" s="254"/>
      <c r="Z223" s="254"/>
    </row>
    <row r="224" spans="3:26">
      <c r="C224" s="254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4"/>
      <c r="X224" s="254"/>
      <c r="Y224" s="254"/>
      <c r="Z224" s="254"/>
    </row>
    <row r="225" spans="3:26">
      <c r="C225" s="254"/>
      <c r="D225" s="254"/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4"/>
      <c r="X225" s="254"/>
      <c r="Y225" s="254"/>
      <c r="Z225" s="254"/>
    </row>
    <row r="226" spans="3:26">
      <c r="C226" s="254"/>
      <c r="D226" s="254"/>
      <c r="E226" s="254"/>
      <c r="F226" s="254"/>
      <c r="G226" s="254"/>
      <c r="H226" s="254"/>
      <c r="I226" s="254"/>
      <c r="J226" s="254"/>
      <c r="K226" s="254"/>
      <c r="L226" s="254"/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</row>
    <row r="227" spans="3:26">
      <c r="C227" s="254"/>
      <c r="D227" s="254"/>
      <c r="E227" s="254"/>
      <c r="F227" s="254"/>
      <c r="G227" s="254"/>
      <c r="H227" s="254"/>
      <c r="I227" s="254"/>
      <c r="J227" s="254"/>
      <c r="K227" s="254"/>
      <c r="L227" s="254"/>
      <c r="M227" s="254"/>
      <c r="N227" s="254"/>
      <c r="O227" s="254"/>
      <c r="P227" s="254"/>
      <c r="Q227" s="254"/>
      <c r="R227" s="254"/>
      <c r="S227" s="254"/>
      <c r="T227" s="254"/>
      <c r="U227" s="254"/>
      <c r="V227" s="254"/>
      <c r="W227" s="254"/>
      <c r="X227" s="254"/>
      <c r="Y227" s="254"/>
      <c r="Z227" s="254"/>
    </row>
    <row r="228" spans="3:26">
      <c r="C228" s="254"/>
      <c r="D228" s="254"/>
      <c r="E228" s="254"/>
      <c r="F228" s="254"/>
      <c r="G228" s="254"/>
      <c r="H228" s="254"/>
      <c r="I228" s="254"/>
      <c r="J228" s="254"/>
      <c r="K228" s="254"/>
      <c r="L228" s="254"/>
      <c r="M228" s="254"/>
      <c r="N228" s="254"/>
      <c r="O228" s="254"/>
      <c r="P228" s="254"/>
      <c r="Q228" s="254"/>
      <c r="R228" s="254"/>
      <c r="S228" s="254"/>
      <c r="T228" s="254"/>
      <c r="U228" s="254"/>
      <c r="V228" s="254"/>
      <c r="W228" s="254"/>
      <c r="X228" s="254"/>
      <c r="Y228" s="254"/>
      <c r="Z228" s="254"/>
    </row>
    <row r="229" spans="3:26">
      <c r="C229" s="254"/>
      <c r="D229" s="254"/>
      <c r="E229" s="254"/>
      <c r="F229" s="254"/>
      <c r="G229" s="254"/>
      <c r="H229" s="254"/>
      <c r="I229" s="254"/>
      <c r="J229" s="254"/>
      <c r="K229" s="254"/>
      <c r="L229" s="254"/>
      <c r="M229" s="254"/>
      <c r="N229" s="254"/>
      <c r="O229" s="254"/>
      <c r="P229" s="254"/>
      <c r="Q229" s="254"/>
      <c r="R229" s="254"/>
      <c r="S229" s="254"/>
      <c r="T229" s="254"/>
      <c r="U229" s="254"/>
      <c r="V229" s="254"/>
      <c r="W229" s="254"/>
      <c r="X229" s="254"/>
      <c r="Y229" s="254"/>
      <c r="Z229" s="254"/>
    </row>
    <row r="230" spans="3:26">
      <c r="C230" s="254"/>
      <c r="D230" s="254"/>
      <c r="E230" s="254"/>
      <c r="F230" s="254"/>
      <c r="G230" s="254"/>
      <c r="H230" s="254"/>
      <c r="I230" s="254"/>
      <c r="J230" s="254"/>
      <c r="K230" s="254"/>
      <c r="L230" s="254"/>
      <c r="M230" s="254"/>
      <c r="N230" s="254"/>
      <c r="O230" s="254"/>
      <c r="P230" s="254"/>
      <c r="Q230" s="254"/>
      <c r="R230" s="254"/>
      <c r="S230" s="254"/>
      <c r="T230" s="254"/>
      <c r="U230" s="254"/>
      <c r="V230" s="254"/>
      <c r="W230" s="254"/>
      <c r="X230" s="254"/>
      <c r="Y230" s="254"/>
      <c r="Z230" s="254"/>
    </row>
    <row r="231" spans="3:26">
      <c r="C231" s="254"/>
      <c r="D231" s="254"/>
      <c r="E231" s="254"/>
      <c r="F231" s="254"/>
      <c r="G231" s="254"/>
      <c r="H231" s="254"/>
      <c r="I231" s="254"/>
      <c r="J231" s="254"/>
      <c r="K231" s="254"/>
      <c r="L231" s="254"/>
      <c r="M231" s="254"/>
      <c r="N231" s="254"/>
      <c r="O231" s="254"/>
      <c r="P231" s="254"/>
      <c r="Q231" s="254"/>
      <c r="R231" s="254"/>
      <c r="S231" s="254"/>
      <c r="T231" s="254"/>
      <c r="U231" s="254"/>
      <c r="V231" s="254"/>
      <c r="W231" s="254"/>
      <c r="X231" s="254"/>
      <c r="Y231" s="254"/>
      <c r="Z231" s="254"/>
    </row>
    <row r="232" spans="3:26">
      <c r="C232" s="254"/>
      <c r="D232" s="254"/>
      <c r="E232" s="254"/>
      <c r="F232" s="254"/>
      <c r="G232" s="254"/>
      <c r="H232" s="254"/>
      <c r="I232" s="254"/>
      <c r="J232" s="254"/>
      <c r="K232" s="254"/>
      <c r="L232" s="254"/>
      <c r="M232" s="254"/>
      <c r="N232" s="254"/>
      <c r="O232" s="254"/>
      <c r="P232" s="254"/>
      <c r="Q232" s="254"/>
      <c r="R232" s="254"/>
      <c r="S232" s="254"/>
      <c r="T232" s="254"/>
      <c r="U232" s="254"/>
      <c r="V232" s="254"/>
      <c r="W232" s="254"/>
      <c r="X232" s="254"/>
      <c r="Y232" s="254"/>
      <c r="Z232" s="254"/>
    </row>
    <row r="233" spans="3:26">
      <c r="C233" s="254"/>
      <c r="D233" s="254"/>
      <c r="E233" s="254"/>
      <c r="F233" s="254"/>
      <c r="G233" s="254"/>
      <c r="H233" s="254"/>
      <c r="I233" s="254"/>
      <c r="J233" s="254"/>
      <c r="K233" s="254"/>
      <c r="L233" s="254"/>
      <c r="M233" s="254"/>
      <c r="N233" s="254"/>
      <c r="O233" s="254"/>
      <c r="P233" s="254"/>
      <c r="Q233" s="254"/>
      <c r="R233" s="254"/>
      <c r="S233" s="254"/>
      <c r="T233" s="254"/>
      <c r="U233" s="254"/>
      <c r="V233" s="254"/>
      <c r="W233" s="254"/>
      <c r="X233" s="254"/>
      <c r="Y233" s="254"/>
      <c r="Z233" s="254"/>
    </row>
    <row r="234" spans="3:26">
      <c r="C234" s="254"/>
      <c r="D234" s="254"/>
      <c r="E234" s="254"/>
      <c r="F234" s="254"/>
      <c r="G234" s="254"/>
      <c r="H234" s="254"/>
      <c r="I234" s="254"/>
      <c r="J234" s="254"/>
      <c r="K234" s="254"/>
      <c r="L234" s="254"/>
      <c r="M234" s="254"/>
      <c r="N234" s="254"/>
      <c r="O234" s="254"/>
      <c r="P234" s="254"/>
      <c r="Q234" s="254"/>
      <c r="R234" s="254"/>
      <c r="S234" s="254"/>
      <c r="T234" s="254"/>
      <c r="U234" s="254"/>
      <c r="V234" s="254"/>
      <c r="W234" s="254"/>
      <c r="X234" s="254"/>
      <c r="Y234" s="254"/>
      <c r="Z234" s="254"/>
    </row>
    <row r="235" spans="3:26">
      <c r="C235" s="254"/>
      <c r="D235" s="254"/>
      <c r="E235" s="254"/>
      <c r="F235" s="254"/>
      <c r="G235" s="254"/>
      <c r="H235" s="254"/>
      <c r="I235" s="254"/>
      <c r="J235" s="254"/>
      <c r="K235" s="254"/>
      <c r="L235" s="254"/>
      <c r="M235" s="254"/>
      <c r="N235" s="254"/>
      <c r="O235" s="254"/>
      <c r="P235" s="254"/>
      <c r="Q235" s="254"/>
      <c r="R235" s="254"/>
      <c r="S235" s="254"/>
      <c r="T235" s="254"/>
      <c r="U235" s="254"/>
      <c r="V235" s="254"/>
      <c r="W235" s="254"/>
      <c r="X235" s="254"/>
      <c r="Y235" s="254"/>
      <c r="Z235" s="254"/>
    </row>
    <row r="236" spans="3:26">
      <c r="C236" s="254"/>
      <c r="D236" s="254"/>
      <c r="E236" s="254"/>
      <c r="F236" s="254"/>
      <c r="G236" s="254"/>
      <c r="H236" s="254"/>
      <c r="I236" s="254"/>
      <c r="J236" s="254"/>
      <c r="K236" s="254"/>
      <c r="L236" s="254"/>
      <c r="M236" s="254"/>
      <c r="N236" s="254"/>
      <c r="O236" s="254"/>
      <c r="P236" s="254"/>
      <c r="Q236" s="254"/>
      <c r="R236" s="254"/>
      <c r="S236" s="254"/>
      <c r="T236" s="254"/>
      <c r="U236" s="254"/>
      <c r="V236" s="254"/>
      <c r="W236" s="254"/>
      <c r="X236" s="254"/>
      <c r="Y236" s="254"/>
      <c r="Z236" s="254"/>
    </row>
    <row r="237" spans="3:26">
      <c r="C237" s="254"/>
      <c r="D237" s="254"/>
      <c r="E237" s="254"/>
      <c r="F237" s="254"/>
      <c r="G237" s="254"/>
      <c r="H237" s="254"/>
      <c r="I237" s="254"/>
      <c r="J237" s="254"/>
      <c r="K237" s="254"/>
      <c r="L237" s="254"/>
      <c r="M237" s="254"/>
      <c r="N237" s="254"/>
      <c r="O237" s="254"/>
      <c r="P237" s="254"/>
      <c r="Q237" s="254"/>
      <c r="R237" s="254"/>
      <c r="S237" s="254"/>
      <c r="T237" s="254"/>
      <c r="U237" s="254"/>
      <c r="V237" s="254"/>
      <c r="W237" s="254"/>
      <c r="X237" s="254"/>
      <c r="Y237" s="254"/>
      <c r="Z237" s="254"/>
    </row>
    <row r="238" spans="3:26">
      <c r="C238" s="254"/>
      <c r="D238" s="254"/>
      <c r="E238" s="254"/>
      <c r="F238" s="254"/>
      <c r="G238" s="254"/>
      <c r="H238" s="254"/>
      <c r="I238" s="254"/>
      <c r="J238" s="254"/>
      <c r="K238" s="254"/>
      <c r="L238" s="254"/>
      <c r="M238" s="254"/>
      <c r="N238" s="254"/>
      <c r="O238" s="254"/>
      <c r="P238" s="254"/>
      <c r="Q238" s="254"/>
      <c r="R238" s="254"/>
      <c r="S238" s="254"/>
      <c r="T238" s="254"/>
      <c r="U238" s="254"/>
      <c r="V238" s="254"/>
      <c r="W238" s="254"/>
      <c r="X238" s="254"/>
      <c r="Y238" s="254"/>
      <c r="Z238" s="254"/>
    </row>
    <row r="239" spans="3:26">
      <c r="C239" s="254"/>
      <c r="D239" s="254"/>
      <c r="E239" s="254"/>
      <c r="F239" s="254"/>
      <c r="G239" s="254"/>
      <c r="H239" s="254"/>
      <c r="I239" s="254"/>
      <c r="J239" s="254"/>
      <c r="K239" s="254"/>
      <c r="L239" s="254"/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  <c r="X239" s="254"/>
      <c r="Y239" s="254"/>
      <c r="Z239" s="254"/>
    </row>
    <row r="240" spans="3:26">
      <c r="C240" s="254"/>
      <c r="D240" s="254"/>
      <c r="E240" s="254"/>
      <c r="F240" s="254"/>
      <c r="G240" s="254"/>
      <c r="H240" s="254"/>
      <c r="I240" s="254"/>
      <c r="J240" s="254"/>
      <c r="K240" s="254"/>
      <c r="L240" s="254"/>
      <c r="M240" s="254"/>
      <c r="N240" s="254"/>
      <c r="O240" s="254"/>
      <c r="P240" s="254"/>
      <c r="Q240" s="254"/>
      <c r="R240" s="254"/>
      <c r="S240" s="254"/>
      <c r="T240" s="254"/>
      <c r="U240" s="254"/>
      <c r="V240" s="254"/>
      <c r="W240" s="254"/>
      <c r="X240" s="254"/>
      <c r="Y240" s="254"/>
      <c r="Z240" s="254"/>
    </row>
    <row r="241" spans="3:26">
      <c r="C241" s="254"/>
      <c r="D241" s="254"/>
      <c r="E241" s="254"/>
      <c r="F241" s="254"/>
      <c r="G241" s="254"/>
      <c r="H241" s="254"/>
      <c r="I241" s="254"/>
      <c r="J241" s="254"/>
      <c r="K241" s="254"/>
      <c r="L241" s="254"/>
      <c r="M241" s="254"/>
      <c r="N241" s="254"/>
      <c r="O241" s="254"/>
      <c r="P241" s="254"/>
      <c r="Q241" s="254"/>
      <c r="R241" s="254"/>
      <c r="S241" s="254"/>
      <c r="T241" s="254"/>
      <c r="U241" s="254"/>
      <c r="V241" s="254"/>
      <c r="W241" s="254"/>
      <c r="X241" s="254"/>
      <c r="Y241" s="254"/>
      <c r="Z241" s="254"/>
    </row>
    <row r="242" spans="3:26">
      <c r="C242" s="254"/>
      <c r="D242" s="254"/>
      <c r="E242" s="254"/>
      <c r="F242" s="254"/>
      <c r="G242" s="254"/>
      <c r="H242" s="254"/>
      <c r="I242" s="254"/>
      <c r="J242" s="254"/>
      <c r="K242" s="254"/>
      <c r="L242" s="254"/>
      <c r="M242" s="254"/>
      <c r="N242" s="254"/>
      <c r="O242" s="254"/>
      <c r="P242" s="254"/>
      <c r="Q242" s="254"/>
      <c r="R242" s="254"/>
      <c r="S242" s="254"/>
      <c r="T242" s="254"/>
      <c r="U242" s="254"/>
      <c r="V242" s="254"/>
      <c r="W242" s="254"/>
      <c r="X242" s="254"/>
      <c r="Y242" s="254"/>
      <c r="Z242" s="254"/>
    </row>
    <row r="243" spans="3:26">
      <c r="C243" s="254"/>
      <c r="D243" s="254"/>
      <c r="E243" s="254"/>
      <c r="F243" s="254"/>
      <c r="G243" s="254"/>
      <c r="H243" s="254"/>
      <c r="I243" s="254"/>
      <c r="J243" s="254"/>
      <c r="K243" s="254"/>
      <c r="L243" s="254"/>
      <c r="M243" s="254"/>
      <c r="N243" s="254"/>
      <c r="O243" s="254"/>
      <c r="P243" s="254"/>
      <c r="Q243" s="254"/>
      <c r="R243" s="254"/>
      <c r="S243" s="254"/>
      <c r="T243" s="254"/>
      <c r="U243" s="254"/>
      <c r="V243" s="254"/>
      <c r="W243" s="254"/>
      <c r="X243" s="254"/>
      <c r="Y243" s="254"/>
      <c r="Z243" s="254"/>
    </row>
    <row r="244" spans="3:26">
      <c r="C244" s="254"/>
      <c r="D244" s="254"/>
      <c r="E244" s="254"/>
      <c r="F244" s="254"/>
      <c r="G244" s="254"/>
      <c r="H244" s="254"/>
      <c r="I244" s="254"/>
      <c r="J244" s="254"/>
      <c r="K244" s="254"/>
      <c r="L244" s="254"/>
      <c r="M244" s="254"/>
      <c r="N244" s="254"/>
      <c r="O244" s="254"/>
      <c r="P244" s="254"/>
      <c r="Q244" s="254"/>
      <c r="R244" s="254"/>
      <c r="S244" s="254"/>
      <c r="T244" s="254"/>
      <c r="U244" s="254"/>
      <c r="V244" s="254"/>
      <c r="W244" s="254"/>
      <c r="X244" s="254"/>
      <c r="Y244" s="254"/>
      <c r="Z244" s="254"/>
    </row>
    <row r="245" spans="3:26">
      <c r="C245" s="254"/>
      <c r="D245" s="254"/>
      <c r="E245" s="254"/>
      <c r="F245" s="254"/>
      <c r="G245" s="254"/>
      <c r="H245" s="254"/>
      <c r="I245" s="254"/>
      <c r="J245" s="254"/>
      <c r="K245" s="254"/>
      <c r="L245" s="254"/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  <c r="X245" s="254"/>
      <c r="Y245" s="254"/>
      <c r="Z245" s="254"/>
    </row>
    <row r="246" spans="3:26">
      <c r="C246" s="254"/>
      <c r="D246" s="254"/>
      <c r="E246" s="254"/>
      <c r="F246" s="254"/>
      <c r="G246" s="254"/>
      <c r="H246" s="254"/>
      <c r="I246" s="254"/>
      <c r="J246" s="254"/>
      <c r="K246" s="254"/>
      <c r="L246" s="254"/>
      <c r="M246" s="254"/>
      <c r="N246" s="254"/>
      <c r="O246" s="254"/>
      <c r="P246" s="254"/>
      <c r="Q246" s="254"/>
      <c r="R246" s="254"/>
      <c r="S246" s="254"/>
      <c r="T246" s="254"/>
      <c r="U246" s="254"/>
      <c r="V246" s="254"/>
      <c r="W246" s="254"/>
      <c r="X246" s="254"/>
      <c r="Y246" s="254"/>
      <c r="Z246" s="254"/>
    </row>
    <row r="247" spans="3:26">
      <c r="C247" s="254"/>
      <c r="D247" s="254"/>
      <c r="E247" s="254"/>
      <c r="F247" s="254"/>
      <c r="G247" s="254"/>
      <c r="H247" s="254"/>
      <c r="I247" s="254"/>
      <c r="J247" s="254"/>
      <c r="K247" s="254"/>
      <c r="L247" s="254"/>
      <c r="M247" s="254"/>
      <c r="N247" s="254"/>
      <c r="O247" s="254"/>
      <c r="P247" s="254"/>
      <c r="Q247" s="254"/>
      <c r="R247" s="254"/>
      <c r="S247" s="254"/>
      <c r="T247" s="254"/>
      <c r="U247" s="254"/>
      <c r="V247" s="254"/>
      <c r="W247" s="254"/>
      <c r="X247" s="254"/>
      <c r="Y247" s="254"/>
      <c r="Z247" s="254"/>
    </row>
    <row r="248" spans="3:26">
      <c r="C248" s="254"/>
      <c r="D248" s="254"/>
      <c r="E248" s="254"/>
      <c r="F248" s="254"/>
      <c r="G248" s="254"/>
      <c r="H248" s="254"/>
      <c r="I248" s="254"/>
      <c r="J248" s="254"/>
      <c r="K248" s="254"/>
      <c r="L248" s="254"/>
      <c r="M248" s="254"/>
      <c r="N248" s="254"/>
      <c r="O248" s="254"/>
      <c r="P248" s="254"/>
      <c r="Q248" s="254"/>
      <c r="R248" s="254"/>
      <c r="S248" s="254"/>
      <c r="T248" s="254"/>
      <c r="U248" s="254"/>
      <c r="V248" s="254"/>
      <c r="W248" s="254"/>
      <c r="X248" s="254"/>
      <c r="Y248" s="254"/>
      <c r="Z248" s="254"/>
    </row>
    <row r="249" spans="3:26">
      <c r="C249" s="254"/>
      <c r="D249" s="254"/>
      <c r="E249" s="254"/>
      <c r="F249" s="254"/>
      <c r="G249" s="254"/>
      <c r="H249" s="254"/>
      <c r="I249" s="254"/>
      <c r="J249" s="254"/>
      <c r="K249" s="254"/>
      <c r="L249" s="254"/>
      <c r="M249" s="254"/>
      <c r="N249" s="254"/>
      <c r="O249" s="254"/>
      <c r="P249" s="254"/>
      <c r="Q249" s="254"/>
      <c r="R249" s="254"/>
      <c r="S249" s="254"/>
      <c r="T249" s="254"/>
      <c r="U249" s="254"/>
      <c r="V249" s="254"/>
      <c r="W249" s="254"/>
      <c r="X249" s="254"/>
      <c r="Y249" s="254"/>
      <c r="Z249" s="254"/>
    </row>
    <row r="250" spans="3:26">
      <c r="C250" s="254"/>
      <c r="D250" s="254"/>
      <c r="E250" s="254"/>
      <c r="F250" s="254"/>
      <c r="G250" s="254"/>
      <c r="H250" s="254"/>
      <c r="I250" s="254"/>
      <c r="J250" s="254"/>
      <c r="K250" s="254"/>
      <c r="L250" s="254"/>
      <c r="M250" s="254"/>
      <c r="N250" s="254"/>
      <c r="O250" s="254"/>
      <c r="P250" s="254"/>
      <c r="Q250" s="254"/>
      <c r="R250" s="254"/>
      <c r="S250" s="254"/>
      <c r="T250" s="254"/>
      <c r="U250" s="254"/>
      <c r="V250" s="254"/>
      <c r="W250" s="254"/>
      <c r="X250" s="254"/>
      <c r="Y250" s="254"/>
      <c r="Z250" s="254"/>
    </row>
    <row r="251" spans="3:26">
      <c r="C251" s="254"/>
      <c r="D251" s="254"/>
      <c r="E251" s="254"/>
      <c r="F251" s="254"/>
      <c r="G251" s="254"/>
      <c r="H251" s="254"/>
      <c r="I251" s="254"/>
      <c r="J251" s="254"/>
      <c r="K251" s="254"/>
      <c r="L251" s="254"/>
      <c r="M251" s="254"/>
      <c r="N251" s="254"/>
      <c r="O251" s="254"/>
      <c r="P251" s="254"/>
      <c r="Q251" s="254"/>
      <c r="R251" s="254"/>
      <c r="S251" s="254"/>
      <c r="T251" s="254"/>
      <c r="U251" s="254"/>
      <c r="V251" s="254"/>
      <c r="W251" s="254"/>
      <c r="X251" s="254"/>
      <c r="Y251" s="254"/>
      <c r="Z251" s="254"/>
    </row>
    <row r="252" spans="3:26">
      <c r="C252" s="254"/>
      <c r="D252" s="254"/>
      <c r="E252" s="254"/>
      <c r="F252" s="254"/>
      <c r="G252" s="254"/>
      <c r="H252" s="254"/>
      <c r="I252" s="254"/>
      <c r="J252" s="254"/>
      <c r="K252" s="254"/>
      <c r="L252" s="254"/>
      <c r="M252" s="254"/>
      <c r="N252" s="254"/>
      <c r="O252" s="254"/>
      <c r="P252" s="254"/>
      <c r="Q252" s="254"/>
      <c r="R252" s="254"/>
      <c r="S252" s="254"/>
      <c r="T252" s="254"/>
      <c r="U252" s="254"/>
      <c r="V252" s="254"/>
      <c r="W252" s="254"/>
      <c r="X252" s="254"/>
      <c r="Y252" s="254"/>
      <c r="Z252" s="254"/>
    </row>
    <row r="253" spans="3:26">
      <c r="C253" s="254"/>
      <c r="D253" s="254"/>
      <c r="E253" s="254"/>
      <c r="F253" s="254"/>
      <c r="G253" s="254"/>
      <c r="H253" s="254"/>
      <c r="I253" s="254"/>
      <c r="J253" s="254"/>
      <c r="K253" s="254"/>
      <c r="L253" s="254"/>
      <c r="M253" s="254"/>
      <c r="N253" s="254"/>
      <c r="O253" s="254"/>
      <c r="P253" s="254"/>
      <c r="Q253" s="254"/>
      <c r="R253" s="254"/>
      <c r="S253" s="254"/>
      <c r="T253" s="254"/>
      <c r="U253" s="254"/>
      <c r="V253" s="254"/>
      <c r="W253" s="254"/>
      <c r="X253" s="254"/>
      <c r="Y253" s="254"/>
      <c r="Z253" s="254"/>
    </row>
    <row r="254" spans="3:26">
      <c r="C254" s="254"/>
      <c r="D254" s="254"/>
      <c r="E254" s="254"/>
      <c r="F254" s="254"/>
      <c r="G254" s="254"/>
      <c r="H254" s="254"/>
      <c r="I254" s="254"/>
      <c r="J254" s="254"/>
      <c r="K254" s="254"/>
      <c r="L254" s="254"/>
      <c r="M254" s="254"/>
      <c r="N254" s="254"/>
      <c r="O254" s="254"/>
      <c r="P254" s="254"/>
      <c r="Q254" s="254"/>
      <c r="R254" s="254"/>
      <c r="S254" s="254"/>
      <c r="T254" s="254"/>
      <c r="U254" s="254"/>
      <c r="V254" s="254"/>
      <c r="W254" s="254"/>
      <c r="X254" s="254"/>
      <c r="Y254" s="254"/>
      <c r="Z254" s="254"/>
    </row>
    <row r="255" spans="3:26">
      <c r="C255" s="254"/>
      <c r="D255" s="254"/>
      <c r="E255" s="254"/>
      <c r="F255" s="254"/>
      <c r="G255" s="254"/>
      <c r="H255" s="254"/>
      <c r="I255" s="254"/>
      <c r="J255" s="254"/>
      <c r="K255" s="254"/>
      <c r="L255" s="254"/>
      <c r="M255" s="254"/>
      <c r="N255" s="254"/>
      <c r="O255" s="254"/>
      <c r="P255" s="254"/>
      <c r="Q255" s="254"/>
      <c r="R255" s="254"/>
      <c r="S255" s="254"/>
      <c r="T255" s="254"/>
      <c r="U255" s="254"/>
      <c r="V255" s="254"/>
      <c r="W255" s="254"/>
      <c r="X255" s="254"/>
      <c r="Y255" s="254"/>
      <c r="Z255" s="254"/>
    </row>
    <row r="256" spans="3:26">
      <c r="C256" s="254"/>
      <c r="D256" s="254"/>
      <c r="E256" s="254"/>
      <c r="F256" s="254"/>
      <c r="G256" s="254"/>
      <c r="H256" s="254"/>
      <c r="I256" s="254"/>
      <c r="J256" s="254"/>
      <c r="K256" s="254"/>
      <c r="L256" s="254"/>
      <c r="M256" s="254"/>
      <c r="N256" s="254"/>
      <c r="O256" s="254"/>
      <c r="P256" s="254"/>
      <c r="Q256" s="254"/>
      <c r="R256" s="254"/>
      <c r="S256" s="254"/>
      <c r="T256" s="254"/>
      <c r="U256" s="254"/>
      <c r="V256" s="254"/>
      <c r="W256" s="254"/>
      <c r="X256" s="254"/>
      <c r="Y256" s="254"/>
      <c r="Z256" s="254"/>
    </row>
    <row r="257" spans="3:26">
      <c r="C257" s="254"/>
      <c r="D257" s="254"/>
      <c r="E257" s="254"/>
      <c r="F257" s="254"/>
      <c r="G257" s="254"/>
      <c r="H257" s="254"/>
      <c r="I257" s="254"/>
      <c r="J257" s="254"/>
      <c r="K257" s="254"/>
      <c r="L257" s="254"/>
      <c r="M257" s="254"/>
      <c r="N257" s="254"/>
      <c r="O257" s="254"/>
      <c r="P257" s="254"/>
      <c r="Q257" s="254"/>
      <c r="R257" s="254"/>
      <c r="S257" s="254"/>
      <c r="T257" s="254"/>
      <c r="U257" s="254"/>
      <c r="V257" s="254"/>
      <c r="W257" s="254"/>
      <c r="X257" s="254"/>
      <c r="Y257" s="254"/>
      <c r="Z257" s="254"/>
    </row>
    <row r="258" spans="3:26">
      <c r="C258" s="254"/>
      <c r="D258" s="254"/>
      <c r="E258" s="254"/>
      <c r="F258" s="254"/>
      <c r="G258" s="254"/>
      <c r="H258" s="254"/>
      <c r="I258" s="254"/>
      <c r="J258" s="254"/>
      <c r="K258" s="254"/>
      <c r="L258" s="254"/>
      <c r="M258" s="254"/>
      <c r="N258" s="254"/>
      <c r="O258" s="254"/>
      <c r="P258" s="254"/>
      <c r="Q258" s="254"/>
      <c r="R258" s="254"/>
      <c r="S258" s="254"/>
      <c r="T258" s="254"/>
      <c r="U258" s="254"/>
      <c r="V258" s="254"/>
      <c r="W258" s="254"/>
      <c r="X258" s="254"/>
      <c r="Y258" s="254"/>
      <c r="Z258" s="254"/>
    </row>
    <row r="259" spans="3:26">
      <c r="C259" s="254"/>
      <c r="D259" s="254"/>
      <c r="E259" s="254"/>
      <c r="F259" s="254"/>
      <c r="G259" s="254"/>
      <c r="H259" s="254"/>
      <c r="I259" s="254"/>
      <c r="J259" s="254"/>
      <c r="K259" s="254"/>
      <c r="L259" s="254"/>
      <c r="M259" s="254"/>
      <c r="N259" s="254"/>
      <c r="O259" s="254"/>
      <c r="P259" s="254"/>
      <c r="Q259" s="254"/>
      <c r="R259" s="254"/>
      <c r="S259" s="254"/>
      <c r="T259" s="254"/>
      <c r="U259" s="254"/>
      <c r="V259" s="254"/>
      <c r="W259" s="254"/>
      <c r="X259" s="254"/>
      <c r="Y259" s="254"/>
      <c r="Z259" s="254"/>
    </row>
    <row r="260" spans="3:26">
      <c r="C260" s="254"/>
      <c r="D260" s="254"/>
      <c r="E260" s="254"/>
      <c r="F260" s="254"/>
      <c r="G260" s="254"/>
      <c r="H260" s="254"/>
      <c r="I260" s="254"/>
      <c r="J260" s="254"/>
      <c r="K260" s="254"/>
      <c r="L260" s="254"/>
      <c r="M260" s="254"/>
      <c r="N260" s="254"/>
      <c r="O260" s="254"/>
      <c r="P260" s="254"/>
      <c r="Q260" s="254"/>
      <c r="R260" s="254"/>
      <c r="S260" s="254"/>
      <c r="T260" s="254"/>
      <c r="U260" s="254"/>
      <c r="V260" s="254"/>
      <c r="W260" s="254"/>
      <c r="X260" s="254"/>
      <c r="Y260" s="254"/>
      <c r="Z260" s="254"/>
    </row>
    <row r="261" spans="3:26">
      <c r="C261" s="254"/>
      <c r="D261" s="254"/>
      <c r="E261" s="254"/>
      <c r="F261" s="254"/>
      <c r="G261" s="254"/>
      <c r="H261" s="254"/>
      <c r="I261" s="254"/>
      <c r="J261" s="254"/>
      <c r="K261" s="254"/>
      <c r="L261" s="254"/>
      <c r="M261" s="254"/>
      <c r="N261" s="254"/>
      <c r="O261" s="254"/>
      <c r="P261" s="254"/>
      <c r="Q261" s="254"/>
      <c r="R261" s="254"/>
      <c r="S261" s="254"/>
      <c r="T261" s="254"/>
      <c r="U261" s="254"/>
      <c r="V261" s="254"/>
      <c r="W261" s="254"/>
      <c r="X261" s="254"/>
      <c r="Y261" s="254"/>
      <c r="Z261" s="254"/>
    </row>
    <row r="262" spans="3:26">
      <c r="C262" s="254"/>
      <c r="D262" s="254"/>
      <c r="E262" s="254"/>
      <c r="F262" s="254"/>
      <c r="G262" s="254"/>
      <c r="H262" s="254"/>
      <c r="I262" s="254"/>
      <c r="J262" s="254"/>
      <c r="K262" s="254"/>
      <c r="L262" s="254"/>
      <c r="M262" s="254"/>
      <c r="N262" s="254"/>
      <c r="O262" s="254"/>
      <c r="P262" s="254"/>
      <c r="Q262" s="254"/>
      <c r="R262" s="254"/>
      <c r="S262" s="254"/>
      <c r="T262" s="254"/>
      <c r="U262" s="254"/>
      <c r="V262" s="254"/>
      <c r="W262" s="254"/>
      <c r="X262" s="254"/>
      <c r="Y262" s="254"/>
      <c r="Z262" s="254"/>
    </row>
    <row r="263" spans="3:26">
      <c r="C263" s="254"/>
      <c r="D263" s="254"/>
      <c r="E263" s="254"/>
      <c r="F263" s="254"/>
      <c r="G263" s="254"/>
      <c r="H263" s="254"/>
      <c r="I263" s="254"/>
      <c r="J263" s="254"/>
      <c r="K263" s="254"/>
      <c r="L263" s="254"/>
      <c r="M263" s="254"/>
      <c r="N263" s="254"/>
      <c r="O263" s="254"/>
      <c r="P263" s="254"/>
      <c r="Q263" s="254"/>
      <c r="R263" s="254"/>
      <c r="S263" s="254"/>
      <c r="T263" s="254"/>
      <c r="U263" s="254"/>
      <c r="V263" s="254"/>
      <c r="W263" s="254"/>
      <c r="X263" s="254"/>
      <c r="Y263" s="254"/>
      <c r="Z263" s="254"/>
    </row>
    <row r="264" spans="3:26">
      <c r="C264" s="254"/>
      <c r="D264" s="254"/>
      <c r="E264" s="254"/>
      <c r="F264" s="254"/>
      <c r="G264" s="254"/>
      <c r="H264" s="254"/>
      <c r="I264" s="254"/>
      <c r="J264" s="254"/>
      <c r="K264" s="254"/>
      <c r="L264" s="254"/>
      <c r="M264" s="254"/>
      <c r="N264" s="254"/>
      <c r="O264" s="254"/>
      <c r="P264" s="254"/>
      <c r="Q264" s="254"/>
      <c r="R264" s="254"/>
      <c r="S264" s="254"/>
      <c r="T264" s="254"/>
      <c r="U264" s="254"/>
      <c r="V264" s="254"/>
      <c r="W264" s="254"/>
      <c r="X264" s="254"/>
      <c r="Y264" s="254"/>
      <c r="Z264" s="254"/>
    </row>
    <row r="265" spans="3:26">
      <c r="C265" s="254"/>
      <c r="D265" s="254"/>
      <c r="E265" s="254"/>
      <c r="F265" s="254"/>
      <c r="G265" s="254"/>
      <c r="H265" s="254"/>
      <c r="I265" s="254"/>
      <c r="J265" s="254"/>
      <c r="K265" s="254"/>
      <c r="L265" s="254"/>
      <c r="M265" s="254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  <c r="X265" s="254"/>
      <c r="Y265" s="254"/>
      <c r="Z265" s="254"/>
    </row>
    <row r="266" spans="3:26">
      <c r="C266" s="254"/>
      <c r="D266" s="254"/>
      <c r="E266" s="254"/>
      <c r="F266" s="254"/>
      <c r="G266" s="254"/>
      <c r="H266" s="254"/>
      <c r="I266" s="254"/>
      <c r="J266" s="254"/>
      <c r="K266" s="254"/>
      <c r="L266" s="254"/>
      <c r="M266" s="254"/>
      <c r="N266" s="254"/>
      <c r="O266" s="254"/>
      <c r="P266" s="254"/>
      <c r="Q266" s="254"/>
      <c r="R266" s="254"/>
      <c r="S266" s="254"/>
      <c r="T266" s="254"/>
      <c r="U266" s="254"/>
      <c r="V266" s="254"/>
      <c r="W266" s="254"/>
      <c r="X266" s="254"/>
      <c r="Y266" s="254"/>
      <c r="Z266" s="254"/>
    </row>
    <row r="267" spans="3:26">
      <c r="C267" s="254"/>
      <c r="D267" s="254"/>
      <c r="E267" s="254"/>
      <c r="F267" s="254"/>
      <c r="G267" s="254"/>
      <c r="H267" s="254"/>
      <c r="I267" s="254"/>
      <c r="J267" s="254"/>
      <c r="K267" s="254"/>
      <c r="L267" s="254"/>
      <c r="M267" s="254"/>
      <c r="N267" s="254"/>
      <c r="O267" s="254"/>
      <c r="P267" s="254"/>
      <c r="Q267" s="254"/>
      <c r="R267" s="254"/>
      <c r="S267" s="254"/>
      <c r="T267" s="254"/>
      <c r="U267" s="254"/>
      <c r="V267" s="254"/>
      <c r="W267" s="254"/>
      <c r="X267" s="254"/>
      <c r="Y267" s="254"/>
      <c r="Z267" s="254"/>
    </row>
    <row r="268" spans="3:26">
      <c r="C268" s="254"/>
      <c r="D268" s="254"/>
      <c r="E268" s="254"/>
      <c r="F268" s="254"/>
      <c r="G268" s="254"/>
      <c r="H268" s="254"/>
      <c r="I268" s="254"/>
      <c r="J268" s="254"/>
      <c r="K268" s="254"/>
      <c r="L268" s="254"/>
      <c r="M268" s="254"/>
      <c r="N268" s="254"/>
      <c r="O268" s="254"/>
      <c r="P268" s="254"/>
      <c r="Q268" s="254"/>
      <c r="R268" s="254"/>
      <c r="S268" s="254"/>
      <c r="T268" s="254"/>
      <c r="U268" s="254"/>
      <c r="V268" s="254"/>
      <c r="W268" s="254"/>
      <c r="X268" s="254"/>
      <c r="Y268" s="254"/>
      <c r="Z268" s="254"/>
    </row>
    <row r="269" spans="3:26">
      <c r="C269" s="254"/>
      <c r="D269" s="254"/>
      <c r="E269" s="254"/>
      <c r="F269" s="254"/>
      <c r="G269" s="254"/>
      <c r="H269" s="254"/>
      <c r="I269" s="254"/>
      <c r="J269" s="254"/>
      <c r="K269" s="254"/>
      <c r="L269" s="254"/>
      <c r="M269" s="254"/>
      <c r="N269" s="254"/>
      <c r="O269" s="254"/>
      <c r="P269" s="254"/>
      <c r="Q269" s="254"/>
      <c r="R269" s="254"/>
      <c r="S269" s="254"/>
      <c r="T269" s="254"/>
      <c r="U269" s="254"/>
      <c r="V269" s="254"/>
      <c r="W269" s="254"/>
      <c r="X269" s="254"/>
      <c r="Y269" s="254"/>
      <c r="Z269" s="254"/>
    </row>
    <row r="270" spans="3:26">
      <c r="C270" s="254"/>
      <c r="D270" s="254"/>
      <c r="E270" s="254"/>
      <c r="F270" s="254"/>
      <c r="G270" s="254"/>
      <c r="H270" s="254"/>
      <c r="I270" s="254"/>
      <c r="J270" s="254"/>
      <c r="K270" s="254"/>
      <c r="L270" s="254"/>
      <c r="M270" s="254"/>
      <c r="N270" s="254"/>
      <c r="O270" s="254"/>
      <c r="P270" s="254"/>
      <c r="Q270" s="254"/>
      <c r="R270" s="254"/>
      <c r="S270" s="254"/>
      <c r="T270" s="254"/>
      <c r="U270" s="254"/>
      <c r="V270" s="254"/>
      <c r="W270" s="254"/>
      <c r="X270" s="254"/>
      <c r="Y270" s="254"/>
      <c r="Z270" s="254"/>
    </row>
    <row r="271" spans="3:26">
      <c r="C271" s="254"/>
      <c r="D271" s="254"/>
      <c r="E271" s="254"/>
      <c r="F271" s="254"/>
      <c r="G271" s="254"/>
      <c r="H271" s="254"/>
      <c r="I271" s="254"/>
      <c r="J271" s="254"/>
      <c r="K271" s="254"/>
      <c r="L271" s="254"/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  <c r="X271" s="254"/>
      <c r="Y271" s="254"/>
      <c r="Z271" s="254"/>
    </row>
    <row r="272" spans="3:26">
      <c r="C272" s="254"/>
      <c r="D272" s="254"/>
      <c r="E272" s="254"/>
      <c r="F272" s="254"/>
      <c r="G272" s="254"/>
      <c r="H272" s="254"/>
      <c r="I272" s="254"/>
      <c r="J272" s="254"/>
      <c r="K272" s="254"/>
      <c r="L272" s="254"/>
      <c r="M272" s="254"/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  <c r="X272" s="254"/>
      <c r="Y272" s="254"/>
      <c r="Z272" s="254"/>
    </row>
    <row r="273" spans="3:26">
      <c r="C273" s="254"/>
      <c r="D273" s="254"/>
      <c r="E273" s="254"/>
      <c r="F273" s="254"/>
      <c r="G273" s="254"/>
      <c r="H273" s="254"/>
      <c r="I273" s="254"/>
      <c r="J273" s="254"/>
      <c r="K273" s="254"/>
      <c r="L273" s="254"/>
      <c r="M273" s="254"/>
      <c r="N273" s="254"/>
      <c r="O273" s="254"/>
      <c r="P273" s="254"/>
      <c r="Q273" s="254"/>
      <c r="R273" s="254"/>
      <c r="S273" s="254"/>
      <c r="T273" s="254"/>
      <c r="U273" s="254"/>
      <c r="V273" s="254"/>
      <c r="W273" s="254"/>
      <c r="X273" s="254"/>
      <c r="Y273" s="254"/>
      <c r="Z273" s="254"/>
    </row>
    <row r="274" spans="3:26">
      <c r="C274" s="254"/>
      <c r="D274" s="254"/>
      <c r="E274" s="254"/>
      <c r="F274" s="254"/>
      <c r="G274" s="254"/>
      <c r="H274" s="254"/>
      <c r="I274" s="254"/>
      <c r="J274" s="254"/>
      <c r="K274" s="254"/>
      <c r="L274" s="254"/>
      <c r="M274" s="254"/>
      <c r="N274" s="254"/>
      <c r="O274" s="254"/>
      <c r="P274" s="254"/>
      <c r="Q274" s="254"/>
      <c r="R274" s="254"/>
      <c r="S274" s="254"/>
      <c r="T274" s="254"/>
      <c r="U274" s="254"/>
      <c r="V274" s="254"/>
      <c r="W274" s="254"/>
      <c r="X274" s="254"/>
      <c r="Y274" s="254"/>
      <c r="Z274" s="254"/>
    </row>
    <row r="275" spans="3:26">
      <c r="C275" s="254"/>
      <c r="D275" s="254"/>
      <c r="E275" s="254"/>
      <c r="F275" s="254"/>
      <c r="G275" s="254"/>
      <c r="H275" s="254"/>
      <c r="I275" s="254"/>
      <c r="J275" s="254"/>
      <c r="K275" s="254"/>
      <c r="L275" s="254"/>
      <c r="M275" s="254"/>
      <c r="N275" s="254"/>
      <c r="O275" s="254"/>
      <c r="P275" s="254"/>
      <c r="Q275" s="254"/>
      <c r="R275" s="254"/>
      <c r="S275" s="254"/>
      <c r="T275" s="254"/>
      <c r="U275" s="254"/>
      <c r="V275" s="254"/>
      <c r="W275" s="254"/>
      <c r="X275" s="254"/>
      <c r="Y275" s="254"/>
      <c r="Z275" s="254"/>
    </row>
    <row r="276" spans="3:26">
      <c r="C276" s="254"/>
      <c r="D276" s="254"/>
      <c r="E276" s="254"/>
      <c r="F276" s="254"/>
      <c r="G276" s="254"/>
      <c r="H276" s="254"/>
      <c r="I276" s="254"/>
      <c r="J276" s="254"/>
      <c r="K276" s="254"/>
      <c r="L276" s="254"/>
      <c r="M276" s="254"/>
      <c r="N276" s="254"/>
      <c r="O276" s="254"/>
      <c r="P276" s="254"/>
      <c r="Q276" s="254"/>
      <c r="R276" s="254"/>
      <c r="S276" s="254"/>
      <c r="T276" s="254"/>
      <c r="U276" s="254"/>
      <c r="V276" s="254"/>
      <c r="W276" s="254"/>
      <c r="X276" s="254"/>
      <c r="Y276" s="254"/>
      <c r="Z276" s="254"/>
    </row>
    <row r="277" spans="3:26">
      <c r="C277" s="254"/>
      <c r="D277" s="254"/>
      <c r="E277" s="254"/>
      <c r="F277" s="254"/>
      <c r="G277" s="254"/>
      <c r="H277" s="254"/>
      <c r="I277" s="254"/>
      <c r="J277" s="254"/>
      <c r="K277" s="254"/>
      <c r="L277" s="254"/>
      <c r="M277" s="254"/>
      <c r="N277" s="254"/>
      <c r="O277" s="254"/>
      <c r="P277" s="254"/>
      <c r="Q277" s="254"/>
      <c r="R277" s="254"/>
      <c r="S277" s="254"/>
      <c r="T277" s="254"/>
      <c r="U277" s="254"/>
      <c r="V277" s="254"/>
      <c r="W277" s="254"/>
      <c r="X277" s="254"/>
      <c r="Y277" s="254"/>
      <c r="Z277" s="254"/>
    </row>
    <row r="278" spans="3:26">
      <c r="C278" s="254"/>
      <c r="D278" s="254"/>
      <c r="E278" s="254"/>
      <c r="F278" s="254"/>
      <c r="G278" s="254"/>
      <c r="H278" s="254"/>
      <c r="I278" s="254"/>
      <c r="J278" s="254"/>
      <c r="K278" s="254"/>
      <c r="L278" s="254"/>
      <c r="M278" s="254"/>
      <c r="N278" s="254"/>
      <c r="O278" s="254"/>
      <c r="P278" s="254"/>
      <c r="Q278" s="254"/>
      <c r="R278" s="254"/>
      <c r="S278" s="254"/>
      <c r="T278" s="254"/>
      <c r="U278" s="254"/>
      <c r="V278" s="254"/>
      <c r="W278" s="254"/>
      <c r="X278" s="254"/>
      <c r="Y278" s="254"/>
      <c r="Z278" s="254"/>
    </row>
    <row r="279" spans="3:26">
      <c r="C279" s="254"/>
      <c r="D279" s="254"/>
      <c r="E279" s="254"/>
      <c r="F279" s="254"/>
      <c r="G279" s="254"/>
      <c r="H279" s="254"/>
      <c r="I279" s="254"/>
      <c r="J279" s="254"/>
      <c r="K279" s="254"/>
      <c r="L279" s="254"/>
      <c r="M279" s="254"/>
      <c r="N279" s="254"/>
      <c r="O279" s="254"/>
      <c r="P279" s="254"/>
      <c r="Q279" s="254"/>
      <c r="R279" s="254"/>
      <c r="S279" s="254"/>
      <c r="T279" s="254"/>
      <c r="U279" s="254"/>
      <c r="V279" s="254"/>
      <c r="W279" s="254"/>
      <c r="X279" s="254"/>
      <c r="Y279" s="254"/>
      <c r="Z279" s="254"/>
    </row>
    <row r="280" spans="3:26">
      <c r="C280" s="254"/>
      <c r="D280" s="254"/>
      <c r="E280" s="254"/>
      <c r="F280" s="254"/>
      <c r="G280" s="254"/>
      <c r="H280" s="254"/>
      <c r="I280" s="254"/>
      <c r="J280" s="254"/>
      <c r="K280" s="254"/>
      <c r="L280" s="254"/>
      <c r="M280" s="254"/>
      <c r="N280" s="254"/>
      <c r="O280" s="254"/>
      <c r="P280" s="254"/>
      <c r="Q280" s="254"/>
      <c r="R280" s="254"/>
      <c r="S280" s="254"/>
      <c r="T280" s="254"/>
      <c r="U280" s="254"/>
      <c r="V280" s="254"/>
      <c r="W280" s="254"/>
      <c r="X280" s="254"/>
      <c r="Y280" s="254"/>
      <c r="Z280" s="254"/>
    </row>
    <row r="281" spans="3:26">
      <c r="C281" s="254"/>
      <c r="D281" s="254"/>
      <c r="E281" s="254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4"/>
      <c r="Q281" s="254"/>
      <c r="R281" s="254"/>
      <c r="S281" s="254"/>
      <c r="T281" s="254"/>
      <c r="U281" s="254"/>
      <c r="V281" s="254"/>
      <c r="W281" s="254"/>
      <c r="X281" s="254"/>
      <c r="Y281" s="254"/>
      <c r="Z281" s="254"/>
    </row>
    <row r="282" spans="3:26">
      <c r="C282" s="254"/>
      <c r="D282" s="254"/>
      <c r="E282" s="254"/>
      <c r="F282" s="254"/>
      <c r="G282" s="254"/>
      <c r="H282" s="254"/>
      <c r="I282" s="254"/>
      <c r="J282" s="254"/>
      <c r="K282" s="254"/>
      <c r="L282" s="254"/>
      <c r="M282" s="254"/>
      <c r="N282" s="254"/>
      <c r="O282" s="254"/>
      <c r="P282" s="254"/>
      <c r="Q282" s="254"/>
      <c r="R282" s="254"/>
      <c r="S282" s="254"/>
      <c r="T282" s="254"/>
      <c r="U282" s="254"/>
      <c r="V282" s="254"/>
      <c r="W282" s="254"/>
      <c r="X282" s="254"/>
      <c r="Y282" s="254"/>
      <c r="Z282" s="254"/>
    </row>
    <row r="283" spans="3:26">
      <c r="C283" s="254"/>
      <c r="D283" s="254"/>
      <c r="E283" s="254"/>
      <c r="F283" s="254"/>
      <c r="G283" s="254"/>
      <c r="H283" s="254"/>
      <c r="I283" s="254"/>
      <c r="J283" s="254"/>
      <c r="K283" s="254"/>
      <c r="L283" s="254"/>
      <c r="M283" s="254"/>
      <c r="N283" s="254"/>
      <c r="O283" s="254"/>
      <c r="P283" s="254"/>
      <c r="Q283" s="254"/>
      <c r="R283" s="254"/>
      <c r="S283" s="254"/>
      <c r="T283" s="254"/>
      <c r="U283" s="254"/>
      <c r="V283" s="254"/>
      <c r="W283" s="254"/>
      <c r="X283" s="254"/>
      <c r="Y283" s="254"/>
      <c r="Z283" s="254"/>
    </row>
    <row r="284" spans="3:26">
      <c r="C284" s="254"/>
      <c r="D284" s="254"/>
      <c r="E284" s="254"/>
      <c r="F284" s="254"/>
      <c r="G284" s="254"/>
      <c r="H284" s="254"/>
      <c r="I284" s="254"/>
      <c r="J284" s="254"/>
      <c r="K284" s="254"/>
      <c r="L284" s="254"/>
      <c r="M284" s="254"/>
      <c r="N284" s="254"/>
      <c r="O284" s="254"/>
      <c r="P284" s="254"/>
      <c r="Q284" s="254"/>
      <c r="R284" s="254"/>
      <c r="S284" s="254"/>
      <c r="T284" s="254"/>
      <c r="U284" s="254"/>
      <c r="V284" s="254"/>
      <c r="W284" s="254"/>
      <c r="X284" s="254"/>
      <c r="Y284" s="254"/>
      <c r="Z284" s="254"/>
    </row>
    <row r="285" spans="3:26">
      <c r="C285" s="254"/>
      <c r="D285" s="254"/>
      <c r="E285" s="254"/>
      <c r="F285" s="254"/>
      <c r="G285" s="254"/>
      <c r="H285" s="254"/>
      <c r="I285" s="254"/>
      <c r="J285" s="254"/>
      <c r="K285" s="254"/>
      <c r="L285" s="254"/>
      <c r="M285" s="254"/>
      <c r="N285" s="254"/>
      <c r="O285" s="254"/>
      <c r="P285" s="254"/>
      <c r="Q285" s="254"/>
      <c r="R285" s="254"/>
      <c r="S285" s="254"/>
      <c r="T285" s="254"/>
      <c r="U285" s="254"/>
      <c r="V285" s="254"/>
      <c r="W285" s="254"/>
      <c r="X285" s="254"/>
      <c r="Y285" s="254"/>
      <c r="Z285" s="254"/>
    </row>
    <row r="286" spans="3:26">
      <c r="C286" s="254"/>
      <c r="D286" s="254"/>
      <c r="E286" s="254"/>
      <c r="F286" s="254"/>
      <c r="G286" s="254"/>
      <c r="H286" s="254"/>
      <c r="I286" s="254"/>
      <c r="J286" s="254"/>
      <c r="K286" s="254"/>
      <c r="L286" s="254"/>
      <c r="M286" s="254"/>
      <c r="N286" s="254"/>
      <c r="O286" s="254"/>
      <c r="P286" s="254"/>
      <c r="Q286" s="254"/>
      <c r="R286" s="254"/>
      <c r="S286" s="254"/>
      <c r="T286" s="254"/>
      <c r="U286" s="254"/>
      <c r="V286" s="254"/>
      <c r="W286" s="254"/>
      <c r="X286" s="254"/>
      <c r="Y286" s="254"/>
      <c r="Z286" s="254"/>
    </row>
    <row r="287" spans="3:26">
      <c r="C287" s="254"/>
      <c r="D287" s="254"/>
      <c r="E287" s="254"/>
      <c r="F287" s="254"/>
      <c r="G287" s="254"/>
      <c r="H287" s="254"/>
      <c r="I287" s="254"/>
      <c r="J287" s="254"/>
      <c r="K287" s="254"/>
      <c r="L287" s="254"/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  <c r="X287" s="254"/>
      <c r="Y287" s="254"/>
      <c r="Z287" s="254"/>
    </row>
    <row r="288" spans="3:26">
      <c r="C288" s="254"/>
      <c r="D288" s="254"/>
      <c r="E288" s="254"/>
      <c r="F288" s="254"/>
      <c r="G288" s="254"/>
      <c r="H288" s="254"/>
      <c r="I288" s="254"/>
      <c r="J288" s="254"/>
      <c r="K288" s="254"/>
      <c r="L288" s="254"/>
      <c r="M288" s="254"/>
      <c r="N288" s="254"/>
      <c r="O288" s="254"/>
      <c r="P288" s="254"/>
      <c r="Q288" s="254"/>
      <c r="R288" s="254"/>
      <c r="S288" s="254"/>
      <c r="T288" s="254"/>
      <c r="U288" s="254"/>
      <c r="V288" s="254"/>
      <c r="W288" s="254"/>
      <c r="X288" s="254"/>
      <c r="Y288" s="254"/>
      <c r="Z288" s="254"/>
    </row>
    <row r="289" spans="3:26">
      <c r="C289" s="254"/>
      <c r="D289" s="254"/>
      <c r="E289" s="254"/>
      <c r="F289" s="254"/>
      <c r="G289" s="254"/>
      <c r="H289" s="254"/>
      <c r="I289" s="254"/>
      <c r="J289" s="254"/>
      <c r="K289" s="254"/>
      <c r="L289" s="254"/>
      <c r="M289" s="254"/>
      <c r="N289" s="254"/>
      <c r="O289" s="254"/>
      <c r="P289" s="254"/>
      <c r="Q289" s="254"/>
      <c r="R289" s="254"/>
      <c r="S289" s="254"/>
      <c r="T289" s="254"/>
      <c r="U289" s="254"/>
      <c r="V289" s="254"/>
      <c r="W289" s="254"/>
      <c r="X289" s="254"/>
      <c r="Y289" s="254"/>
      <c r="Z289" s="254"/>
    </row>
    <row r="290" spans="3:26">
      <c r="C290" s="254"/>
      <c r="D290" s="254"/>
      <c r="E290" s="254"/>
      <c r="F290" s="254"/>
      <c r="G290" s="254"/>
      <c r="H290" s="254"/>
      <c r="I290" s="254"/>
      <c r="J290" s="254"/>
      <c r="K290" s="254"/>
      <c r="L290" s="254"/>
      <c r="M290" s="254"/>
      <c r="N290" s="254"/>
      <c r="O290" s="254"/>
      <c r="P290" s="254"/>
      <c r="Q290" s="254"/>
      <c r="R290" s="254"/>
      <c r="S290" s="254"/>
      <c r="T290" s="254"/>
      <c r="U290" s="254"/>
      <c r="V290" s="254"/>
      <c r="W290" s="254"/>
      <c r="X290" s="254"/>
      <c r="Y290" s="254"/>
      <c r="Z290" s="254"/>
    </row>
    <row r="291" spans="3:26">
      <c r="C291" s="254"/>
      <c r="D291" s="254"/>
      <c r="E291" s="254"/>
      <c r="F291" s="254"/>
      <c r="G291" s="254"/>
      <c r="H291" s="254"/>
      <c r="I291" s="254"/>
      <c r="J291" s="254"/>
      <c r="K291" s="254"/>
      <c r="L291" s="254"/>
      <c r="M291" s="254"/>
      <c r="N291" s="254"/>
      <c r="O291" s="254"/>
      <c r="P291" s="254"/>
      <c r="Q291" s="254"/>
      <c r="R291" s="254"/>
      <c r="S291" s="254"/>
      <c r="T291" s="254"/>
      <c r="U291" s="254"/>
      <c r="V291" s="254"/>
      <c r="W291" s="254"/>
      <c r="X291" s="254"/>
      <c r="Y291" s="254"/>
      <c r="Z291" s="254"/>
    </row>
    <row r="292" spans="3:26">
      <c r="C292" s="254"/>
      <c r="D292" s="254"/>
      <c r="E292" s="254"/>
      <c r="F292" s="254"/>
      <c r="G292" s="254"/>
      <c r="H292" s="254"/>
      <c r="I292" s="254"/>
      <c r="J292" s="254"/>
      <c r="K292" s="254"/>
      <c r="L292" s="254"/>
      <c r="M292" s="254"/>
      <c r="N292" s="254"/>
      <c r="O292" s="254"/>
      <c r="P292" s="254"/>
      <c r="Q292" s="254"/>
      <c r="R292" s="254"/>
      <c r="S292" s="254"/>
      <c r="T292" s="254"/>
      <c r="U292" s="254"/>
      <c r="V292" s="254"/>
      <c r="W292" s="254"/>
      <c r="X292" s="254"/>
      <c r="Y292" s="254"/>
      <c r="Z292" s="254"/>
    </row>
    <row r="293" spans="3:26">
      <c r="C293" s="254"/>
      <c r="D293" s="254"/>
      <c r="E293" s="254"/>
      <c r="F293" s="254"/>
      <c r="G293" s="254"/>
      <c r="H293" s="254"/>
      <c r="I293" s="254"/>
      <c r="J293" s="254"/>
      <c r="K293" s="254"/>
      <c r="L293" s="254"/>
      <c r="M293" s="254"/>
      <c r="N293" s="254"/>
      <c r="O293" s="254"/>
      <c r="P293" s="254"/>
      <c r="Q293" s="254"/>
      <c r="R293" s="254"/>
      <c r="S293" s="254"/>
      <c r="T293" s="254"/>
      <c r="U293" s="254"/>
      <c r="V293" s="254"/>
      <c r="W293" s="254"/>
      <c r="X293" s="254"/>
      <c r="Y293" s="254"/>
      <c r="Z293" s="254"/>
    </row>
    <row r="294" spans="3:26">
      <c r="C294" s="254"/>
      <c r="D294" s="254"/>
      <c r="E294" s="254"/>
      <c r="F294" s="254"/>
      <c r="G294" s="254"/>
      <c r="H294" s="254"/>
      <c r="I294" s="254"/>
      <c r="J294" s="254"/>
      <c r="K294" s="254"/>
      <c r="L294" s="254"/>
      <c r="M294" s="254"/>
      <c r="N294" s="254"/>
      <c r="O294" s="254"/>
      <c r="P294" s="254"/>
      <c r="Q294" s="254"/>
      <c r="R294" s="254"/>
      <c r="S294" s="254"/>
      <c r="T294" s="254"/>
      <c r="U294" s="254"/>
      <c r="V294" s="254"/>
      <c r="W294" s="254"/>
      <c r="X294" s="254"/>
      <c r="Y294" s="254"/>
      <c r="Z294" s="254"/>
    </row>
    <row r="295" spans="3:26">
      <c r="C295" s="254"/>
      <c r="D295" s="254"/>
      <c r="E295" s="254"/>
      <c r="F295" s="254"/>
      <c r="G295" s="254"/>
      <c r="H295" s="254"/>
      <c r="I295" s="254"/>
      <c r="J295" s="254"/>
      <c r="K295" s="254"/>
      <c r="L295" s="254"/>
      <c r="M295" s="254"/>
      <c r="N295" s="254"/>
      <c r="O295" s="254"/>
      <c r="P295" s="254"/>
      <c r="Q295" s="254"/>
      <c r="R295" s="254"/>
      <c r="S295" s="254"/>
      <c r="T295" s="254"/>
      <c r="U295" s="254"/>
      <c r="V295" s="254"/>
      <c r="W295" s="254"/>
      <c r="X295" s="254"/>
      <c r="Y295" s="254"/>
      <c r="Z295" s="254"/>
    </row>
    <row r="296" spans="3:26">
      <c r="C296" s="254"/>
      <c r="D296" s="254"/>
      <c r="E296" s="254"/>
      <c r="F296" s="254"/>
      <c r="G296" s="254"/>
      <c r="H296" s="254"/>
      <c r="I296" s="254"/>
      <c r="J296" s="254"/>
      <c r="K296" s="254"/>
      <c r="L296" s="254"/>
      <c r="M296" s="254"/>
      <c r="N296" s="254"/>
      <c r="O296" s="254"/>
      <c r="P296" s="254"/>
      <c r="Q296" s="254"/>
      <c r="R296" s="254"/>
      <c r="S296" s="254"/>
      <c r="T296" s="254"/>
      <c r="U296" s="254"/>
      <c r="V296" s="254"/>
      <c r="W296" s="254"/>
      <c r="X296" s="254"/>
      <c r="Y296" s="254"/>
      <c r="Z296" s="254"/>
    </row>
    <row r="297" spans="3:26">
      <c r="C297" s="254"/>
      <c r="D297" s="254"/>
      <c r="E297" s="254"/>
      <c r="F297" s="254"/>
      <c r="G297" s="254"/>
      <c r="H297" s="254"/>
      <c r="I297" s="254"/>
      <c r="J297" s="254"/>
      <c r="K297" s="254"/>
      <c r="L297" s="254"/>
      <c r="M297" s="254"/>
      <c r="N297" s="254"/>
      <c r="O297" s="254"/>
      <c r="P297" s="254"/>
      <c r="Q297" s="254"/>
      <c r="R297" s="254"/>
      <c r="S297" s="254"/>
      <c r="T297" s="254"/>
      <c r="U297" s="254"/>
      <c r="V297" s="254"/>
      <c r="W297" s="254"/>
      <c r="X297" s="254"/>
      <c r="Y297" s="254"/>
      <c r="Z297" s="254"/>
    </row>
    <row r="298" spans="3:26">
      <c r="C298" s="254"/>
      <c r="D298" s="254"/>
      <c r="E298" s="254"/>
      <c r="F298" s="254"/>
      <c r="G298" s="254"/>
      <c r="H298" s="254"/>
      <c r="I298" s="254"/>
      <c r="J298" s="254"/>
      <c r="K298" s="254"/>
      <c r="L298" s="254"/>
      <c r="M298" s="254"/>
      <c r="N298" s="254"/>
      <c r="O298" s="254"/>
      <c r="P298" s="254"/>
      <c r="Q298" s="254"/>
      <c r="R298" s="254"/>
      <c r="S298" s="254"/>
      <c r="T298" s="254"/>
      <c r="U298" s="254"/>
      <c r="V298" s="254"/>
      <c r="W298" s="254"/>
      <c r="X298" s="254"/>
      <c r="Y298" s="254"/>
      <c r="Z298" s="254"/>
    </row>
    <row r="299" spans="3:26">
      <c r="C299" s="254"/>
      <c r="D299" s="254"/>
      <c r="E299" s="254"/>
      <c r="F299" s="254"/>
      <c r="G299" s="254"/>
      <c r="H299" s="254"/>
      <c r="I299" s="254"/>
      <c r="J299" s="254"/>
      <c r="K299" s="254"/>
      <c r="L299" s="254"/>
      <c r="M299" s="254"/>
      <c r="N299" s="254"/>
      <c r="O299" s="254"/>
      <c r="P299" s="254"/>
      <c r="Q299" s="254"/>
      <c r="R299" s="254"/>
      <c r="S299" s="254"/>
      <c r="T299" s="254"/>
      <c r="U299" s="254"/>
      <c r="V299" s="254"/>
      <c r="W299" s="254"/>
      <c r="X299" s="254"/>
      <c r="Y299" s="254"/>
      <c r="Z299" s="254"/>
    </row>
    <row r="300" spans="3:26">
      <c r="C300" s="254"/>
      <c r="D300" s="254"/>
      <c r="E300" s="254"/>
      <c r="F300" s="254"/>
      <c r="G300" s="254"/>
      <c r="H300" s="254"/>
      <c r="I300" s="254"/>
      <c r="J300" s="254"/>
      <c r="K300" s="254"/>
      <c r="L300" s="254"/>
      <c r="M300" s="254"/>
      <c r="N300" s="254"/>
      <c r="O300" s="254"/>
      <c r="P300" s="254"/>
      <c r="Q300" s="254"/>
      <c r="R300" s="254"/>
      <c r="S300" s="254"/>
      <c r="T300" s="254"/>
      <c r="U300" s="254"/>
      <c r="V300" s="254"/>
      <c r="W300" s="254"/>
      <c r="X300" s="254"/>
      <c r="Y300" s="254"/>
      <c r="Z300" s="254"/>
    </row>
    <row r="301" spans="3:26">
      <c r="C301" s="254"/>
      <c r="D301" s="254"/>
      <c r="E301" s="254"/>
      <c r="F301" s="254"/>
      <c r="G301" s="254"/>
      <c r="H301" s="254"/>
      <c r="I301" s="254"/>
      <c r="J301" s="254"/>
      <c r="K301" s="254"/>
      <c r="L301" s="254"/>
      <c r="M301" s="254"/>
      <c r="N301" s="254"/>
      <c r="O301" s="254"/>
      <c r="P301" s="254"/>
      <c r="Q301" s="254"/>
      <c r="R301" s="254"/>
      <c r="S301" s="254"/>
      <c r="T301" s="254"/>
      <c r="U301" s="254"/>
      <c r="V301" s="254"/>
      <c r="W301" s="254"/>
      <c r="X301" s="254"/>
      <c r="Y301" s="254"/>
      <c r="Z301" s="254"/>
    </row>
    <row r="302" spans="3:26">
      <c r="C302" s="254"/>
      <c r="D302" s="254"/>
      <c r="E302" s="254"/>
      <c r="F302" s="254"/>
      <c r="G302" s="254"/>
      <c r="H302" s="254"/>
      <c r="I302" s="254"/>
      <c r="J302" s="254"/>
      <c r="K302" s="254"/>
      <c r="L302" s="254"/>
      <c r="M302" s="254"/>
      <c r="N302" s="254"/>
      <c r="O302" s="254"/>
      <c r="P302" s="254"/>
      <c r="Q302" s="254"/>
      <c r="R302" s="254"/>
      <c r="S302" s="254"/>
    </row>
    <row r="303" spans="3:26">
      <c r="C303" s="254"/>
      <c r="D303" s="254"/>
      <c r="E303" s="254"/>
      <c r="F303" s="254"/>
      <c r="G303" s="254"/>
      <c r="H303" s="254"/>
      <c r="I303" s="254"/>
      <c r="J303" s="254"/>
      <c r="K303" s="254"/>
      <c r="L303" s="254"/>
      <c r="M303" s="254"/>
      <c r="N303" s="254"/>
      <c r="O303" s="254"/>
      <c r="P303" s="254"/>
      <c r="Q303" s="254"/>
      <c r="R303" s="254"/>
      <c r="S303" s="254"/>
    </row>
    <row r="304" spans="3:26">
      <c r="C304" s="254"/>
      <c r="D304" s="254"/>
      <c r="E304" s="254"/>
      <c r="F304" s="254"/>
      <c r="G304" s="254"/>
      <c r="H304" s="254"/>
      <c r="I304" s="254"/>
      <c r="J304" s="254"/>
      <c r="K304" s="254"/>
      <c r="L304" s="254"/>
      <c r="M304" s="254"/>
      <c r="N304" s="254"/>
      <c r="O304" s="254"/>
      <c r="P304" s="254"/>
      <c r="Q304" s="254"/>
      <c r="R304" s="254"/>
      <c r="S304" s="254"/>
    </row>
    <row r="305" spans="3:19">
      <c r="C305" s="254"/>
      <c r="D305" s="254"/>
      <c r="E305" s="254"/>
      <c r="F305" s="254"/>
      <c r="G305" s="254"/>
      <c r="H305" s="254"/>
      <c r="I305" s="254"/>
      <c r="J305" s="254"/>
      <c r="K305" s="254"/>
      <c r="L305" s="254"/>
      <c r="M305" s="254"/>
      <c r="N305" s="254"/>
      <c r="O305" s="254"/>
      <c r="P305" s="254"/>
      <c r="Q305" s="254"/>
      <c r="R305" s="254"/>
      <c r="S305" s="254"/>
    </row>
    <row r="306" spans="3:19">
      <c r="C306" s="254"/>
      <c r="D306" s="254"/>
      <c r="E306" s="254"/>
      <c r="F306" s="254"/>
      <c r="G306" s="254"/>
      <c r="H306" s="254"/>
      <c r="I306" s="254"/>
      <c r="J306" s="254"/>
      <c r="K306" s="254"/>
      <c r="L306" s="254"/>
      <c r="M306" s="254"/>
      <c r="N306" s="254"/>
      <c r="O306" s="254"/>
      <c r="P306" s="254"/>
      <c r="Q306" s="254"/>
      <c r="R306" s="254"/>
      <c r="S306" s="254"/>
    </row>
    <row r="307" spans="3:19">
      <c r="C307" s="254"/>
      <c r="D307" s="254"/>
      <c r="E307" s="254"/>
      <c r="F307" s="254"/>
      <c r="G307" s="254"/>
      <c r="H307" s="254"/>
      <c r="I307" s="254"/>
      <c r="J307" s="254"/>
      <c r="K307" s="254"/>
      <c r="L307" s="254"/>
      <c r="M307" s="254"/>
      <c r="N307" s="254"/>
      <c r="O307" s="254"/>
      <c r="P307" s="254"/>
      <c r="Q307" s="254"/>
      <c r="R307" s="254"/>
      <c r="S307" s="254"/>
    </row>
    <row r="308" spans="3:19">
      <c r="C308" s="254"/>
      <c r="D308" s="254"/>
      <c r="E308" s="254"/>
      <c r="F308" s="254"/>
      <c r="G308" s="254"/>
      <c r="H308" s="254"/>
      <c r="I308" s="254"/>
      <c r="J308" s="254"/>
      <c r="K308" s="254"/>
      <c r="L308" s="254"/>
      <c r="M308" s="254"/>
      <c r="N308" s="254"/>
      <c r="O308" s="254"/>
      <c r="P308" s="254"/>
      <c r="Q308" s="254"/>
      <c r="R308" s="254"/>
      <c r="S308" s="254"/>
    </row>
    <row r="309" spans="3:19">
      <c r="C309" s="254"/>
      <c r="D309" s="254"/>
      <c r="E309" s="254"/>
      <c r="F309" s="254"/>
      <c r="G309" s="254"/>
      <c r="H309" s="254"/>
      <c r="I309" s="254"/>
      <c r="J309" s="254"/>
      <c r="K309" s="254"/>
      <c r="L309" s="254"/>
      <c r="M309" s="254"/>
      <c r="N309" s="254"/>
      <c r="O309" s="254"/>
      <c r="P309" s="254"/>
      <c r="Q309" s="254"/>
      <c r="R309" s="254"/>
      <c r="S309" s="254"/>
    </row>
  </sheetData>
  <mergeCells count="10">
    <mergeCell ref="C107:S107"/>
    <mergeCell ref="C108:S108"/>
    <mergeCell ref="C109:S109"/>
    <mergeCell ref="C110:S110"/>
    <mergeCell ref="C101:S101"/>
    <mergeCell ref="C102:S102"/>
    <mergeCell ref="C103:S103"/>
    <mergeCell ref="C104:S104"/>
    <mergeCell ref="C105:S105"/>
    <mergeCell ref="C106:S106"/>
  </mergeCells>
  <printOptions horizontalCentered="1"/>
  <pageMargins left="0.25" right="0.25" top="0.77" bottom="0.75" header="0.25" footer="0.25"/>
  <pageSetup scale="48" fitToHeight="0" orientation="landscape" r:id="rId1"/>
  <headerFooter alignWithMargins="0"/>
  <rowBreaks count="1" manualBreakCount="1">
    <brk id="5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J35"/>
  <sheetViews>
    <sheetView workbookViewId="0">
      <selection activeCell="A25" sqref="A25"/>
    </sheetView>
  </sheetViews>
  <sheetFormatPr defaultRowHeight="9"/>
  <cols>
    <col min="1" max="1" width="2.88671875" style="274" customWidth="1"/>
    <col min="2" max="2" width="0.6640625" style="274" customWidth="1"/>
    <col min="3" max="3" width="18" style="289" bestFit="1" customWidth="1"/>
    <col min="4" max="4" width="3.5546875" style="274" hidden="1" customWidth="1"/>
    <col min="5" max="5" width="3.6640625" style="274" hidden="1" customWidth="1"/>
    <col min="6" max="6" width="3.88671875" style="274" hidden="1" customWidth="1"/>
    <col min="7" max="7" width="3.5546875" style="274" hidden="1" customWidth="1"/>
    <col min="8" max="8" width="4" style="274" hidden="1" customWidth="1"/>
    <col min="9" max="9" width="3.5546875" style="274" hidden="1" customWidth="1"/>
    <col min="10" max="10" width="3.44140625" style="274" hidden="1" customWidth="1"/>
    <col min="11" max="12" width="3.6640625" style="274" hidden="1" customWidth="1"/>
    <col min="13" max="13" width="3.5546875" style="274" hidden="1" customWidth="1"/>
    <col min="14" max="14" width="5.6640625" style="274" hidden="1" customWidth="1"/>
    <col min="15" max="15" width="5.6640625" style="274" customWidth="1"/>
    <col min="16" max="16" width="5.6640625" style="274" hidden="1" customWidth="1"/>
    <col min="17" max="28" width="5.6640625" style="274" customWidth="1"/>
    <col min="29" max="29" width="6" style="274" hidden="1" customWidth="1"/>
    <col min="30" max="30" width="0.6640625" style="274" customWidth="1"/>
    <col min="31" max="31" width="5.88671875" style="274" customWidth="1"/>
    <col min="32" max="32" width="2.33203125" style="274" bestFit="1" customWidth="1"/>
    <col min="33" max="16384" width="8.88671875" style="274"/>
  </cols>
  <sheetData>
    <row r="3" spans="1:31" ht="15.75">
      <c r="C3" s="275" t="s">
        <v>551</v>
      </c>
      <c r="AE3" s="316">
        <v>41153</v>
      </c>
    </row>
    <row r="4" spans="1:31" s="277" customFormat="1" ht="15.75">
      <c r="C4" s="278" t="s">
        <v>552</v>
      </c>
      <c r="AE4" s="276" t="s">
        <v>553</v>
      </c>
    </row>
    <row r="5" spans="1:31" s="277" customFormat="1" ht="12.75">
      <c r="C5" s="278" t="s">
        <v>595</v>
      </c>
    </row>
    <row r="6" spans="1:31" s="277" customFormat="1" ht="11.25">
      <c r="C6" s="279"/>
    </row>
    <row r="7" spans="1:31" s="280" customFormat="1" ht="11.25">
      <c r="AE7" s="280" t="s">
        <v>645</v>
      </c>
    </row>
    <row r="8" spans="1:31" s="280" customFormat="1" ht="11.25" customHeight="1">
      <c r="A8" s="281" t="s">
        <v>4</v>
      </c>
      <c r="O8" s="281" t="s">
        <v>554</v>
      </c>
      <c r="P8" s="281"/>
      <c r="Q8" s="281" t="s">
        <v>597</v>
      </c>
      <c r="R8" s="281" t="s">
        <v>598</v>
      </c>
      <c r="S8" s="281" t="s">
        <v>599</v>
      </c>
      <c r="T8" s="281" t="s">
        <v>600</v>
      </c>
      <c r="U8" s="281" t="s">
        <v>601</v>
      </c>
      <c r="V8" s="281" t="s">
        <v>602</v>
      </c>
      <c r="W8" s="281" t="s">
        <v>603</v>
      </c>
      <c r="X8" s="281" t="s">
        <v>604</v>
      </c>
      <c r="Y8" s="281" t="s">
        <v>605</v>
      </c>
      <c r="Z8" s="281" t="s">
        <v>606</v>
      </c>
      <c r="AA8" s="281" t="s">
        <v>607</v>
      </c>
      <c r="AB8" s="281" t="s">
        <v>608</v>
      </c>
      <c r="AC8" s="280" t="s">
        <v>555</v>
      </c>
      <c r="AE8" s="281" t="s">
        <v>556</v>
      </c>
    </row>
    <row r="9" spans="1:31" s="280" customFormat="1" ht="11.25">
      <c r="C9" s="282"/>
    </row>
    <row r="10" spans="1:31" s="277" customFormat="1" ht="11.25">
      <c r="A10" s="283"/>
      <c r="C10" s="282" t="s">
        <v>557</v>
      </c>
    </row>
    <row r="11" spans="1:31" s="277" customFormat="1" ht="11.25">
      <c r="A11" s="283">
        <v>1</v>
      </c>
      <c r="C11" s="284" t="s">
        <v>558</v>
      </c>
      <c r="O11" s="285">
        <v>63437.6600520996</v>
      </c>
      <c r="P11" s="285">
        <v>63437.6600520996</v>
      </c>
      <c r="Q11" s="285">
        <v>63437.6600520996</v>
      </c>
      <c r="R11" s="285">
        <v>63437.6600520996</v>
      </c>
      <c r="S11" s="285">
        <v>63437.6600520996</v>
      </c>
      <c r="T11" s="285">
        <v>63437.6600520996</v>
      </c>
      <c r="U11" s="285">
        <v>63437.6600520996</v>
      </c>
      <c r="V11" s="285">
        <v>63437.6600520996</v>
      </c>
      <c r="W11" s="285">
        <v>63437.6600520996</v>
      </c>
      <c r="X11" s="285">
        <v>63437.6600520996</v>
      </c>
      <c r="Y11" s="285">
        <v>63437.6600520996</v>
      </c>
      <c r="Z11" s="285">
        <v>63437.6600520996</v>
      </c>
      <c r="AA11" s="285">
        <v>63437.6600520996</v>
      </c>
      <c r="AB11" s="285">
        <v>63437.6600520996</v>
      </c>
      <c r="AC11" s="285">
        <f>AVERAGE(O11:AB11)</f>
        <v>63437.660052099607</v>
      </c>
      <c r="AD11" s="285"/>
      <c r="AE11" s="285">
        <f>ROUND((AVERAGE(O11:AB11)),0)</f>
        <v>63438</v>
      </c>
    </row>
    <row r="12" spans="1:31" s="277" customFormat="1" ht="11.25">
      <c r="A12" s="283">
        <v>2</v>
      </c>
      <c r="C12" s="284" t="s">
        <v>559</v>
      </c>
      <c r="O12" s="285">
        <v>-2149.3673277654998</v>
      </c>
      <c r="P12" s="285"/>
      <c r="Q12" s="285">
        <v>-2233.1660853185999</v>
      </c>
      <c r="R12" s="285">
        <v>-2316.9648428717001</v>
      </c>
      <c r="S12" s="285">
        <v>-2400.7636004248002</v>
      </c>
      <c r="T12" s="285">
        <v>-2484.5623579778999</v>
      </c>
      <c r="U12" s="285">
        <v>-2568.361115531</v>
      </c>
      <c r="V12" s="285">
        <v>-2652.1598730841001</v>
      </c>
      <c r="W12" s="285">
        <v>-2735.9586306371998</v>
      </c>
      <c r="X12" s="285">
        <v>-2819.7573881902999</v>
      </c>
      <c r="Y12" s="285">
        <v>-2903.5561457434001</v>
      </c>
      <c r="Z12" s="285">
        <v>-2987.3549032965002</v>
      </c>
      <c r="AA12" s="285">
        <v>-3071.1536608495999</v>
      </c>
      <c r="AB12" s="285">
        <v>-3154.95241840271</v>
      </c>
      <c r="AC12" s="285" t="e">
        <f>AVERAGE(#REF!)</f>
        <v>#REF!</v>
      </c>
      <c r="AD12" s="285"/>
      <c r="AE12" s="298">
        <f>ROUND((AVERAGE(O12:AB12)),0)</f>
        <v>-2652</v>
      </c>
    </row>
    <row r="13" spans="1:31" s="277" customFormat="1" ht="11.25">
      <c r="A13" s="283">
        <v>3</v>
      </c>
      <c r="C13" s="284" t="s">
        <v>560</v>
      </c>
      <c r="O13" s="286">
        <f>O11+O12</f>
        <v>61288.292724334096</v>
      </c>
      <c r="P13" s="286"/>
      <c r="Q13" s="286">
        <f t="shared" ref="Q13:AB13" si="0">Q11+Q12</f>
        <v>61204.493966781003</v>
      </c>
      <c r="R13" s="286">
        <f t="shared" si="0"/>
        <v>61120.695209227903</v>
      </c>
      <c r="S13" s="286">
        <f t="shared" si="0"/>
        <v>61036.896451674802</v>
      </c>
      <c r="T13" s="286">
        <f t="shared" si="0"/>
        <v>60953.097694121701</v>
      </c>
      <c r="U13" s="286">
        <f t="shared" si="0"/>
        <v>60869.298936568601</v>
      </c>
      <c r="V13" s="286">
        <f t="shared" si="0"/>
        <v>60785.5001790155</v>
      </c>
      <c r="W13" s="286">
        <f t="shared" si="0"/>
        <v>60701.7014214624</v>
      </c>
      <c r="X13" s="286">
        <f t="shared" si="0"/>
        <v>60617.902663909299</v>
      </c>
      <c r="Y13" s="286">
        <f t="shared" si="0"/>
        <v>60534.103906356198</v>
      </c>
      <c r="Z13" s="286">
        <f t="shared" si="0"/>
        <v>60450.305148803098</v>
      </c>
      <c r="AA13" s="286">
        <f t="shared" si="0"/>
        <v>60366.506391249997</v>
      </c>
      <c r="AB13" s="286">
        <f t="shared" si="0"/>
        <v>60282.707633696889</v>
      </c>
      <c r="AC13" s="286">
        <f t="shared" ref="AC13" si="1">AVERAGE(O13:AB13)</f>
        <v>60785.500179015486</v>
      </c>
      <c r="AD13" s="285"/>
      <c r="AE13" s="285">
        <f>ROUND((AVERAGE(O13:AB13)),0)</f>
        <v>60786</v>
      </c>
    </row>
    <row r="14" spans="1:31" s="277" customFormat="1" ht="11.25">
      <c r="A14" s="283"/>
      <c r="C14" s="284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</row>
    <row r="15" spans="1:31" s="277" customFormat="1" ht="11.25">
      <c r="A15" s="283">
        <v>4</v>
      </c>
      <c r="C15" s="284" t="s">
        <v>561</v>
      </c>
      <c r="O15" s="285">
        <v>14603.783135527299</v>
      </c>
      <c r="P15" s="285"/>
      <c r="Q15" s="285">
        <v>15768.338860624999</v>
      </c>
      <c r="R15" s="285">
        <v>16957.795922392499</v>
      </c>
      <c r="S15" s="285">
        <v>18047.5680781542</v>
      </c>
      <c r="T15" s="285">
        <v>20444.4123469531</v>
      </c>
      <c r="U15" s="285">
        <v>23404.464989775301</v>
      </c>
      <c r="V15" s="285">
        <v>27592.687340849599</v>
      </c>
      <c r="W15" s="285">
        <v>31675.678795927699</v>
      </c>
      <c r="X15" s="285">
        <v>34017.925530546803</v>
      </c>
      <c r="Y15" s="285">
        <v>41587.642693632799</v>
      </c>
      <c r="Z15" s="285">
        <v>54689.385674589801</v>
      </c>
      <c r="AA15" s="285">
        <v>67791.351372831996</v>
      </c>
      <c r="AB15" s="285">
        <v>71067.1880427539</v>
      </c>
      <c r="AC15" s="285">
        <f t="shared" ref="AC15:AC20" si="2">AVERAGE(O15:AB15)</f>
        <v>33665.247906504614</v>
      </c>
      <c r="AD15" s="285"/>
      <c r="AE15" s="285">
        <f>ROUND((AVERAGE(O15:AB15)),0)</f>
        <v>33665</v>
      </c>
    </row>
    <row r="16" spans="1:31" s="277" customFormat="1" ht="11.25">
      <c r="A16" s="283"/>
      <c r="C16" s="284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</row>
    <row r="17" spans="1:36" s="277" customFormat="1" ht="11.25">
      <c r="A17" s="283"/>
      <c r="C17" s="282" t="s">
        <v>562</v>
      </c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</row>
    <row r="18" spans="1:36" s="300" customFormat="1" ht="11.25">
      <c r="A18" s="299">
        <v>5</v>
      </c>
      <c r="C18" s="301" t="s">
        <v>563</v>
      </c>
      <c r="O18" s="302">
        <v>-11777.255999999999</v>
      </c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>
        <v>-12567.049000000001</v>
      </c>
      <c r="AC18" s="302">
        <f t="shared" si="2"/>
        <v>-12172.1525</v>
      </c>
      <c r="AD18" s="302"/>
      <c r="AE18" s="285">
        <f>ROUND((AVERAGE(O18:AB18)),0)</f>
        <v>-12172</v>
      </c>
      <c r="AG18" s="301"/>
    </row>
    <row r="19" spans="1:36" s="300" customFormat="1" ht="11.25">
      <c r="A19" s="299">
        <v>6</v>
      </c>
      <c r="C19" s="301" t="s">
        <v>611</v>
      </c>
      <c r="O19" s="302">
        <v>-7.9980000000000002</v>
      </c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>
        <v>-7.9969999999999999</v>
      </c>
      <c r="AC19" s="302"/>
      <c r="AD19" s="302"/>
      <c r="AE19" s="285">
        <f>ROUND((AVERAGE(O19:AB19)),0)</f>
        <v>-8</v>
      </c>
      <c r="AG19" s="301"/>
    </row>
    <row r="20" spans="1:36" s="300" customFormat="1" ht="11.25">
      <c r="A20" s="299">
        <v>7</v>
      </c>
      <c r="C20" s="301" t="s">
        <v>564</v>
      </c>
      <c r="O20" s="302">
        <v>3983.8110000000001</v>
      </c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>
        <v>3983.8110000000001</v>
      </c>
      <c r="AC20" s="302">
        <f t="shared" si="2"/>
        <v>3983.8110000000001</v>
      </c>
      <c r="AD20" s="302"/>
      <c r="AE20" s="285">
        <f>ROUND((AVERAGE(O20:AB20)),0)</f>
        <v>3984</v>
      </c>
      <c r="AG20" s="301"/>
    </row>
    <row r="21" spans="1:36" s="277" customFormat="1" ht="11.25">
      <c r="A21" s="283">
        <v>8</v>
      </c>
      <c r="C21" s="284" t="s">
        <v>565</v>
      </c>
      <c r="O21" s="285">
        <v>0</v>
      </c>
      <c r="P21" s="285"/>
      <c r="Q21" s="285">
        <v>0</v>
      </c>
      <c r="R21" s="285">
        <v>0</v>
      </c>
      <c r="S21" s="285">
        <v>0</v>
      </c>
      <c r="T21" s="285">
        <v>0</v>
      </c>
      <c r="U21" s="285">
        <v>0</v>
      </c>
      <c r="V21" s="285">
        <v>0</v>
      </c>
      <c r="W21" s="285">
        <v>0</v>
      </c>
      <c r="X21" s="285">
        <v>0</v>
      </c>
      <c r="Y21" s="285">
        <v>0</v>
      </c>
      <c r="Z21" s="285">
        <v>0</v>
      </c>
      <c r="AA21" s="285">
        <v>0</v>
      </c>
      <c r="AB21" s="285">
        <v>0</v>
      </c>
      <c r="AC21" s="285">
        <f>AVERAGE(O21:AB21)</f>
        <v>0</v>
      </c>
      <c r="AD21" s="285"/>
      <c r="AE21" s="285">
        <f t="shared" ref="AE21:AE23" si="3">ROUND((AVERAGE(O21:AB21)),0)</f>
        <v>0</v>
      </c>
    </row>
    <row r="22" spans="1:36" s="277" customFormat="1" ht="11.25">
      <c r="A22" s="283">
        <v>9</v>
      </c>
      <c r="C22" s="284" t="s">
        <v>566</v>
      </c>
      <c r="O22" s="285">
        <v>0</v>
      </c>
      <c r="P22" s="285"/>
      <c r="Q22" s="285">
        <v>0</v>
      </c>
      <c r="R22" s="285">
        <v>0</v>
      </c>
      <c r="S22" s="285">
        <v>0</v>
      </c>
      <c r="T22" s="285">
        <v>0</v>
      </c>
      <c r="U22" s="285">
        <v>0</v>
      </c>
      <c r="V22" s="285">
        <v>0</v>
      </c>
      <c r="W22" s="285">
        <v>0</v>
      </c>
      <c r="X22" s="285">
        <v>0</v>
      </c>
      <c r="Y22" s="285">
        <v>0</v>
      </c>
      <c r="Z22" s="285">
        <v>0</v>
      </c>
      <c r="AA22" s="285">
        <v>0</v>
      </c>
      <c r="AB22" s="285">
        <v>0</v>
      </c>
      <c r="AC22" s="285">
        <f>AVERAGE(O22:AB22)</f>
        <v>0</v>
      </c>
      <c r="AD22" s="285"/>
      <c r="AE22" s="285">
        <f t="shared" si="3"/>
        <v>0</v>
      </c>
    </row>
    <row r="23" spans="1:36" s="277" customFormat="1" ht="11.25">
      <c r="A23" s="283">
        <v>10</v>
      </c>
      <c r="C23" s="284" t="s">
        <v>567</v>
      </c>
      <c r="O23" s="285">
        <v>0</v>
      </c>
      <c r="P23" s="285"/>
      <c r="Q23" s="285">
        <v>0</v>
      </c>
      <c r="R23" s="285">
        <v>0</v>
      </c>
      <c r="S23" s="285">
        <v>0</v>
      </c>
      <c r="T23" s="285">
        <v>0</v>
      </c>
      <c r="U23" s="285">
        <v>0</v>
      </c>
      <c r="V23" s="285">
        <v>0</v>
      </c>
      <c r="W23" s="285">
        <v>0</v>
      </c>
      <c r="X23" s="285">
        <v>0</v>
      </c>
      <c r="Y23" s="285">
        <v>0</v>
      </c>
      <c r="Z23" s="285">
        <v>0</v>
      </c>
      <c r="AA23" s="285">
        <v>0</v>
      </c>
      <c r="AB23" s="285">
        <v>0</v>
      </c>
      <c r="AC23" s="285">
        <f>AVERAGE(O23:AB23)</f>
        <v>0</v>
      </c>
      <c r="AD23" s="285"/>
      <c r="AE23" s="285">
        <f t="shared" si="3"/>
        <v>0</v>
      </c>
    </row>
    <row r="24" spans="1:36" s="277" customFormat="1" ht="22.5" customHeight="1">
      <c r="A24" s="283">
        <v>11</v>
      </c>
      <c r="C24" s="284" t="s">
        <v>568</v>
      </c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302">
        <f>'Projected Revenues &amp; Expenses'!AE19/8</f>
        <v>115.52712499999998</v>
      </c>
      <c r="AF24" s="300"/>
      <c r="AG24" s="323"/>
      <c r="AH24" s="323"/>
      <c r="AI24" s="323"/>
      <c r="AJ24" s="323"/>
    </row>
    <row r="25" spans="1:36" s="277" customFormat="1" ht="11.25">
      <c r="A25" s="283"/>
      <c r="C25" s="284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</row>
    <row r="26" spans="1:36" s="277" customFormat="1" ht="11.25">
      <c r="A26" s="283">
        <v>12</v>
      </c>
      <c r="C26" s="282" t="s">
        <v>569</v>
      </c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7">
        <f>AE13+AE15+SUM(AE18:AE24)</f>
        <v>86370.527124999993</v>
      </c>
    </row>
    <row r="27" spans="1:36" s="277" customFormat="1" ht="11.25">
      <c r="A27" s="283"/>
      <c r="C27" s="282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</row>
    <row r="28" spans="1:36">
      <c r="A28" s="288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</row>
    <row r="29" spans="1:36" s="306" customFormat="1">
      <c r="A29" s="305" t="s">
        <v>570</v>
      </c>
      <c r="C29" s="307" t="s">
        <v>571</v>
      </c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</row>
    <row r="30" spans="1:36" s="306" customFormat="1">
      <c r="A30" s="305" t="s">
        <v>572</v>
      </c>
      <c r="C30" s="307" t="s">
        <v>573</v>
      </c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</row>
    <row r="31" spans="1:36">
      <c r="A31" s="288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</row>
    <row r="32" spans="1:36">
      <c r="A32" s="288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</row>
    <row r="33" spans="1:28">
      <c r="A33" s="288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</row>
    <row r="34" spans="1:28">
      <c r="A34" s="288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</row>
    <row r="35" spans="1:28">
      <c r="C35" s="292"/>
    </row>
  </sheetData>
  <mergeCells count="1">
    <mergeCell ref="AG24:AJ24"/>
  </mergeCells>
  <pageMargins left="0.7" right="0.7" top="0.75" bottom="0.75" header="0.3" footer="0.3"/>
  <pageSetup scale="98" orientation="landscape" r:id="rId1"/>
  <headerFoot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6"/>
  <sheetViews>
    <sheetView zoomScaleNormal="100" workbookViewId="0"/>
  </sheetViews>
  <sheetFormatPr defaultRowHeight="9"/>
  <cols>
    <col min="1" max="1" width="2.88671875" style="274" customWidth="1"/>
    <col min="2" max="2" width="0.6640625" style="274" customWidth="1"/>
    <col min="3" max="3" width="19.109375" style="289" customWidth="1"/>
    <col min="4" max="15" width="6" style="274" hidden="1" customWidth="1"/>
    <col min="16" max="16" width="0.33203125" style="274" hidden="1" customWidth="1"/>
    <col min="17" max="28" width="6" style="274" customWidth="1"/>
    <col min="29" max="29" width="6" style="274" hidden="1" customWidth="1"/>
    <col min="30" max="30" width="0.6640625" style="274" customWidth="1"/>
    <col min="31" max="31" width="6" style="274" customWidth="1"/>
    <col min="32" max="32" width="2.33203125" style="274" bestFit="1" customWidth="1"/>
    <col min="33" max="16384" width="8.88671875" style="274"/>
  </cols>
  <sheetData>
    <row r="1" spans="1:37" s="277" customFormat="1" ht="11.25">
      <c r="C1" s="284"/>
    </row>
    <row r="2" spans="1:37" s="277" customFormat="1" ht="11.25">
      <c r="C2" s="284"/>
    </row>
    <row r="3" spans="1:37" s="277" customFormat="1" ht="15.75">
      <c r="C3" s="275" t="s">
        <v>551</v>
      </c>
      <c r="AE3" s="316">
        <v>41153</v>
      </c>
    </row>
    <row r="4" spans="1:37" s="277" customFormat="1" ht="15.75">
      <c r="C4" s="278" t="s">
        <v>612</v>
      </c>
      <c r="AE4" s="276" t="s">
        <v>574</v>
      </c>
    </row>
    <row r="5" spans="1:37" s="280" customFormat="1" ht="12.75">
      <c r="C5" s="278" t="s">
        <v>596</v>
      </c>
    </row>
    <row r="6" spans="1:37" s="280" customFormat="1" ht="12.75">
      <c r="C6" s="278"/>
    </row>
    <row r="7" spans="1:37" s="277" customFormat="1" ht="11.25">
      <c r="A7" s="283"/>
      <c r="C7" s="284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</row>
    <row r="8" spans="1:37" s="277" customFormat="1" ht="22.5">
      <c r="A8" s="281" t="s">
        <v>4</v>
      </c>
      <c r="C8" s="282"/>
      <c r="O8" s="280"/>
      <c r="P8" s="280"/>
      <c r="Q8" s="281" t="s">
        <v>597</v>
      </c>
      <c r="R8" s="281" t="s">
        <v>598</v>
      </c>
      <c r="S8" s="281" t="s">
        <v>599</v>
      </c>
      <c r="T8" s="281" t="s">
        <v>600</v>
      </c>
      <c r="U8" s="281" t="s">
        <v>601</v>
      </c>
      <c r="V8" s="281" t="s">
        <v>602</v>
      </c>
      <c r="W8" s="281" t="s">
        <v>603</v>
      </c>
      <c r="X8" s="281" t="s">
        <v>604</v>
      </c>
      <c r="Y8" s="281" t="s">
        <v>605</v>
      </c>
      <c r="Z8" s="281" t="s">
        <v>606</v>
      </c>
      <c r="AA8" s="281" t="s">
        <v>607</v>
      </c>
      <c r="AB8" s="281" t="s">
        <v>608</v>
      </c>
      <c r="AC8" s="280" t="s">
        <v>555</v>
      </c>
      <c r="AD8" s="280"/>
      <c r="AE8" s="281" t="s">
        <v>609</v>
      </c>
    </row>
    <row r="9" spans="1:37" s="277" customFormat="1" ht="11.25">
      <c r="A9" s="283"/>
      <c r="C9" s="284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G9" s="301"/>
      <c r="AH9" s="300"/>
      <c r="AI9" s="300"/>
      <c r="AJ9" s="300"/>
      <c r="AK9" s="300"/>
    </row>
    <row r="10" spans="1:37" s="277" customFormat="1" ht="11.25">
      <c r="A10" s="283"/>
      <c r="C10" s="282" t="s">
        <v>575</v>
      </c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</row>
    <row r="11" spans="1:37" s="277" customFormat="1" ht="11.25">
      <c r="A11" s="283">
        <v>1</v>
      </c>
      <c r="C11" s="284" t="s">
        <v>576</v>
      </c>
      <c r="O11" s="285"/>
      <c r="P11" s="285"/>
      <c r="Q11" s="302">
        <v>564</v>
      </c>
      <c r="R11" s="302">
        <v>568</v>
      </c>
      <c r="S11" s="302">
        <v>482</v>
      </c>
      <c r="T11" s="302">
        <v>478</v>
      </c>
      <c r="U11" s="302">
        <v>556</v>
      </c>
      <c r="V11" s="302">
        <v>675</v>
      </c>
      <c r="W11" s="302">
        <v>724</v>
      </c>
      <c r="X11" s="302">
        <v>747</v>
      </c>
      <c r="Y11" s="302">
        <v>655</v>
      </c>
      <c r="Z11" s="302">
        <v>555</v>
      </c>
      <c r="AA11" s="302">
        <v>527</v>
      </c>
      <c r="AB11" s="302">
        <v>568</v>
      </c>
      <c r="AC11" s="302">
        <f t="shared" ref="AC11:AC22" si="0">SUM(Q11:AB11)</f>
        <v>7099</v>
      </c>
      <c r="AD11" s="302"/>
      <c r="AE11" s="302">
        <f>SUM(Q11:AB11)</f>
        <v>7099</v>
      </c>
      <c r="AF11" s="300"/>
      <c r="AG11" s="301"/>
      <c r="AH11" s="300"/>
      <c r="AI11" s="300"/>
      <c r="AJ11" s="300"/>
      <c r="AK11" s="300"/>
    </row>
    <row r="12" spans="1:37" s="277" customFormat="1" ht="11.25">
      <c r="A12" s="283">
        <v>2</v>
      </c>
      <c r="C12" s="284" t="s">
        <v>577</v>
      </c>
      <c r="O12" s="285"/>
      <c r="P12" s="285"/>
      <c r="Q12" s="285">
        <v>44</v>
      </c>
      <c r="R12" s="285">
        <v>40</v>
      </c>
      <c r="S12" s="285">
        <v>42</v>
      </c>
      <c r="T12" s="285">
        <v>35</v>
      </c>
      <c r="U12" s="285">
        <v>48</v>
      </c>
      <c r="V12" s="285">
        <v>42</v>
      </c>
      <c r="W12" s="285">
        <v>45</v>
      </c>
      <c r="X12" s="285">
        <v>43</v>
      </c>
      <c r="Y12" s="285">
        <v>37</v>
      </c>
      <c r="Z12" s="285">
        <v>35</v>
      </c>
      <c r="AA12" s="285">
        <v>35</v>
      </c>
      <c r="AB12" s="285">
        <v>42</v>
      </c>
      <c r="AC12" s="285">
        <f t="shared" si="0"/>
        <v>488</v>
      </c>
      <c r="AD12" s="285"/>
      <c r="AE12" s="285">
        <f>SUM(Q12:AB12)</f>
        <v>488</v>
      </c>
    </row>
    <row r="13" spans="1:37" s="277" customFormat="1" ht="11.25">
      <c r="A13" s="283">
        <v>3</v>
      </c>
      <c r="C13" s="301" t="s">
        <v>613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2"/>
      <c r="P13" s="302"/>
      <c r="Q13" s="302">
        <v>95</v>
      </c>
      <c r="R13" s="302">
        <v>82</v>
      </c>
      <c r="S13" s="302">
        <v>81</v>
      </c>
      <c r="T13" s="302">
        <v>75</v>
      </c>
      <c r="U13" s="302">
        <v>98</v>
      </c>
      <c r="V13" s="302">
        <v>108</v>
      </c>
      <c r="W13" s="302">
        <v>116</v>
      </c>
      <c r="X13" s="302">
        <v>121</v>
      </c>
      <c r="Y13" s="302">
        <v>102</v>
      </c>
      <c r="Z13" s="302">
        <v>81</v>
      </c>
      <c r="AA13" s="302">
        <v>83</v>
      </c>
      <c r="AB13" s="302">
        <v>101</v>
      </c>
      <c r="AC13" s="302"/>
      <c r="AD13" s="302"/>
      <c r="AE13" s="302">
        <f>SUM(Q13:AB13)</f>
        <v>1143</v>
      </c>
      <c r="AF13" s="300"/>
      <c r="AG13" s="301"/>
      <c r="AH13" s="300"/>
      <c r="AI13" s="300"/>
      <c r="AJ13" s="300"/>
      <c r="AK13" s="300"/>
    </row>
    <row r="14" spans="1:37" s="277" customFormat="1" ht="11.25">
      <c r="A14" s="283">
        <v>4</v>
      </c>
      <c r="C14" s="282" t="s">
        <v>578</v>
      </c>
      <c r="O14" s="285"/>
      <c r="P14" s="285"/>
      <c r="Q14" s="286">
        <f>Q11+Q12+Q13</f>
        <v>703</v>
      </c>
      <c r="R14" s="286">
        <f t="shared" ref="R14:AB14" si="1">R11+R12+R13</f>
        <v>690</v>
      </c>
      <c r="S14" s="286">
        <f t="shared" si="1"/>
        <v>605</v>
      </c>
      <c r="T14" s="286">
        <f t="shared" si="1"/>
        <v>588</v>
      </c>
      <c r="U14" s="286">
        <f t="shared" si="1"/>
        <v>702</v>
      </c>
      <c r="V14" s="286">
        <f t="shared" si="1"/>
        <v>825</v>
      </c>
      <c r="W14" s="286">
        <f t="shared" si="1"/>
        <v>885</v>
      </c>
      <c r="X14" s="286">
        <f t="shared" si="1"/>
        <v>911</v>
      </c>
      <c r="Y14" s="286">
        <f t="shared" si="1"/>
        <v>794</v>
      </c>
      <c r="Z14" s="286">
        <f t="shared" si="1"/>
        <v>671</v>
      </c>
      <c r="AA14" s="286">
        <f t="shared" si="1"/>
        <v>645</v>
      </c>
      <c r="AB14" s="286">
        <f t="shared" si="1"/>
        <v>711</v>
      </c>
      <c r="AC14" s="285">
        <f t="shared" si="0"/>
        <v>8730</v>
      </c>
      <c r="AD14" s="285"/>
      <c r="AE14" s="286">
        <f t="shared" ref="AE14" si="2">AE11+AE12+AE13</f>
        <v>8730</v>
      </c>
    </row>
    <row r="15" spans="1:37" s="277" customFormat="1" ht="11.25">
      <c r="A15" s="283"/>
      <c r="C15" s="284"/>
      <c r="O15" s="285"/>
      <c r="P15" s="285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85"/>
      <c r="AD15" s="285"/>
      <c r="AE15" s="293"/>
    </row>
    <row r="16" spans="1:37" s="277" customFormat="1" ht="11.25">
      <c r="A16" s="283"/>
      <c r="C16" s="282" t="s">
        <v>579</v>
      </c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</row>
    <row r="17" spans="1:33" s="277" customFormat="1" ht="11.25">
      <c r="A17" s="283">
        <v>5</v>
      </c>
      <c r="C17" s="284" t="s">
        <v>432</v>
      </c>
      <c r="O17" s="285"/>
      <c r="P17" s="285"/>
      <c r="Q17" s="285">
        <v>3.3380000000000001</v>
      </c>
      <c r="R17" s="285">
        <v>3.347</v>
      </c>
      <c r="S17" s="285">
        <v>3.585</v>
      </c>
      <c r="T17" s="285">
        <v>3.3940000000000001</v>
      </c>
      <c r="U17" s="285">
        <v>3.37</v>
      </c>
      <c r="V17" s="285">
        <v>3.383</v>
      </c>
      <c r="W17" s="285">
        <v>3.415</v>
      </c>
      <c r="X17" s="285">
        <v>3.3769999999999998</v>
      </c>
      <c r="Y17" s="285">
        <v>3.3860000000000001</v>
      </c>
      <c r="Z17" s="285">
        <v>3.3889999999999998</v>
      </c>
      <c r="AA17" s="285">
        <v>3.4020000000000001</v>
      </c>
      <c r="AB17" s="285">
        <v>3.5150000000000001</v>
      </c>
      <c r="AC17" s="285">
        <f>SUM(Q17:AB17)</f>
        <v>40.900999999999996</v>
      </c>
      <c r="AD17" s="285"/>
      <c r="AE17" s="285">
        <f>SUM(Q17:AB17)</f>
        <v>40.900999999999996</v>
      </c>
    </row>
    <row r="18" spans="1:33" s="300" customFormat="1" ht="11.25">
      <c r="A18" s="299">
        <v>6</v>
      </c>
      <c r="C18" s="301" t="s">
        <v>580</v>
      </c>
      <c r="O18" s="302"/>
      <c r="P18" s="302"/>
      <c r="Q18" s="302">
        <v>72.948999999999998</v>
      </c>
      <c r="R18" s="302">
        <v>73.034999999999997</v>
      </c>
      <c r="S18" s="302">
        <v>75.266000000000005</v>
      </c>
      <c r="T18" s="302">
        <v>73.474999999999994</v>
      </c>
      <c r="U18" s="302">
        <v>73.253</v>
      </c>
      <c r="V18" s="302">
        <v>73.373000000000005</v>
      </c>
      <c r="W18" s="302">
        <v>73.668999999999997</v>
      </c>
      <c r="X18" s="302">
        <v>73.313999999999993</v>
      </c>
      <c r="Y18" s="302">
        <v>73.396000000000001</v>
      </c>
      <c r="Z18" s="302">
        <v>73.424999999999997</v>
      </c>
      <c r="AA18" s="302">
        <v>73.552000000000007</v>
      </c>
      <c r="AB18" s="302">
        <v>74.608999999999995</v>
      </c>
      <c r="AC18" s="302">
        <f>SUM(Q18:AB18)</f>
        <v>883.31599999999992</v>
      </c>
      <c r="AD18" s="302"/>
      <c r="AE18" s="302">
        <f>SUM(Q18:AB18)</f>
        <v>883.31599999999992</v>
      </c>
      <c r="AG18" s="301"/>
    </row>
    <row r="19" spans="1:33" s="277" customFormat="1" ht="11.25">
      <c r="A19" s="283">
        <v>7</v>
      </c>
      <c r="C19" s="284" t="s">
        <v>581</v>
      </c>
      <c r="O19" s="285"/>
      <c r="P19" s="285"/>
      <c r="Q19" s="286">
        <f t="shared" ref="Q19:AB19" si="3">Q17+Q18</f>
        <v>76.286999999999992</v>
      </c>
      <c r="R19" s="286">
        <f t="shared" si="3"/>
        <v>76.381999999999991</v>
      </c>
      <c r="S19" s="286">
        <f t="shared" si="3"/>
        <v>78.850999999999999</v>
      </c>
      <c r="T19" s="286">
        <f t="shared" si="3"/>
        <v>76.869</v>
      </c>
      <c r="U19" s="286">
        <f t="shared" si="3"/>
        <v>76.623000000000005</v>
      </c>
      <c r="V19" s="286">
        <f t="shared" si="3"/>
        <v>76.756</v>
      </c>
      <c r="W19" s="286">
        <f t="shared" si="3"/>
        <v>77.084000000000003</v>
      </c>
      <c r="X19" s="286">
        <f t="shared" si="3"/>
        <v>76.690999999999988</v>
      </c>
      <c r="Y19" s="286">
        <f t="shared" si="3"/>
        <v>76.781999999999996</v>
      </c>
      <c r="Z19" s="286">
        <f t="shared" si="3"/>
        <v>76.813999999999993</v>
      </c>
      <c r="AA19" s="286">
        <f t="shared" si="3"/>
        <v>76.954000000000008</v>
      </c>
      <c r="AB19" s="286">
        <f t="shared" si="3"/>
        <v>78.123999999999995</v>
      </c>
      <c r="AC19" s="285"/>
      <c r="AD19" s="285"/>
      <c r="AE19" s="286">
        <f>AE17+AE18</f>
        <v>924.21699999999987</v>
      </c>
    </row>
    <row r="20" spans="1:33" s="277" customFormat="1" ht="11.25">
      <c r="A20" s="283"/>
      <c r="C20" s="284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</row>
    <row r="21" spans="1:33" s="277" customFormat="1" ht="11.25">
      <c r="A21" s="283">
        <v>8</v>
      </c>
      <c r="C21" s="284" t="s">
        <v>582</v>
      </c>
      <c r="O21" s="285"/>
      <c r="P21" s="285"/>
      <c r="Q21" s="285">
        <v>83.798757553100501</v>
      </c>
      <c r="R21" s="285">
        <v>83.798757553100501</v>
      </c>
      <c r="S21" s="285">
        <v>83.798757553100501</v>
      </c>
      <c r="T21" s="285">
        <v>83.798757553100501</v>
      </c>
      <c r="U21" s="285">
        <v>83.798757553100501</v>
      </c>
      <c r="V21" s="285">
        <v>83.798757553100501</v>
      </c>
      <c r="W21" s="285">
        <v>83.798757553100501</v>
      </c>
      <c r="X21" s="285">
        <v>83.798757553100501</v>
      </c>
      <c r="Y21" s="285">
        <v>83.798757553100501</v>
      </c>
      <c r="Z21" s="285">
        <v>83.798757553100501</v>
      </c>
      <c r="AA21" s="285">
        <v>83.798757553100501</v>
      </c>
      <c r="AB21" s="285">
        <v>83.798757553100501</v>
      </c>
      <c r="AC21" s="285">
        <f t="shared" si="0"/>
        <v>1005.5850906372058</v>
      </c>
      <c r="AD21" s="285"/>
      <c r="AE21" s="285">
        <f t="shared" ref="AE21:AE22" si="4">SUM(Q21:AB21)</f>
        <v>1005.5850906372058</v>
      </c>
    </row>
    <row r="22" spans="1:33" s="277" customFormat="1" ht="11.25">
      <c r="A22" s="283">
        <v>9</v>
      </c>
      <c r="C22" s="301" t="s">
        <v>583</v>
      </c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2"/>
      <c r="P22" s="302"/>
      <c r="Q22" s="302">
        <v>12.6</v>
      </c>
      <c r="R22" s="302">
        <v>12.4</v>
      </c>
      <c r="S22" s="302">
        <v>0</v>
      </c>
      <c r="T22" s="302">
        <v>0</v>
      </c>
      <c r="U22" s="302">
        <v>0</v>
      </c>
      <c r="V22" s="302">
        <v>0</v>
      </c>
      <c r="W22" s="302">
        <v>0</v>
      </c>
      <c r="X22" s="302">
        <v>0</v>
      </c>
      <c r="Y22" s="302">
        <v>0</v>
      </c>
      <c r="Z22" s="302">
        <v>0</v>
      </c>
      <c r="AA22" s="302">
        <v>0</v>
      </c>
      <c r="AB22" s="302">
        <v>0</v>
      </c>
      <c r="AC22" s="302">
        <f t="shared" si="0"/>
        <v>25</v>
      </c>
      <c r="AD22" s="302"/>
      <c r="AE22" s="302">
        <f t="shared" si="4"/>
        <v>25</v>
      </c>
    </row>
    <row r="23" spans="1:33" s="277" customFormat="1" ht="11.25">
      <c r="A23" s="283"/>
      <c r="C23" s="301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</row>
    <row r="24" spans="1:33" s="277" customFormat="1" ht="11.25">
      <c r="A24" s="283">
        <v>10</v>
      </c>
      <c r="C24" s="282" t="s">
        <v>584</v>
      </c>
      <c r="O24" s="294"/>
      <c r="P24" s="294"/>
      <c r="Q24" s="285">
        <f t="shared" ref="Q24:AB24" si="5">Q19+Q21+Q22</f>
        <v>172.6857575531005</v>
      </c>
      <c r="R24" s="285">
        <f t="shared" si="5"/>
        <v>172.58075755310048</v>
      </c>
      <c r="S24" s="285">
        <f t="shared" si="5"/>
        <v>162.6497575531005</v>
      </c>
      <c r="T24" s="285">
        <f t="shared" si="5"/>
        <v>160.6677575531005</v>
      </c>
      <c r="U24" s="285">
        <f t="shared" si="5"/>
        <v>160.42175755310052</v>
      </c>
      <c r="V24" s="285">
        <f t="shared" si="5"/>
        <v>160.5547575531005</v>
      </c>
      <c r="W24" s="285">
        <f t="shared" si="5"/>
        <v>160.8827575531005</v>
      </c>
      <c r="X24" s="285">
        <f t="shared" si="5"/>
        <v>160.4897575531005</v>
      </c>
      <c r="Y24" s="285">
        <f t="shared" si="5"/>
        <v>160.58075755310051</v>
      </c>
      <c r="Z24" s="285">
        <f t="shared" si="5"/>
        <v>160.61275755310049</v>
      </c>
      <c r="AA24" s="285">
        <f t="shared" si="5"/>
        <v>160.75275755310051</v>
      </c>
      <c r="AB24" s="285">
        <f t="shared" si="5"/>
        <v>161.9227575531005</v>
      </c>
      <c r="AC24" s="285"/>
      <c r="AD24" s="285"/>
      <c r="AE24" s="287">
        <f>AE19+AE21+AE22</f>
        <v>1954.8020906372058</v>
      </c>
    </row>
    <row r="25" spans="1:33" s="277" customFormat="1" ht="11.25">
      <c r="A25" s="283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</row>
    <row r="26" spans="1:33" s="277" customFormat="1" ht="11.25">
      <c r="A26" s="283"/>
    </row>
    <row r="27" spans="1:33" s="277" customFormat="1" ht="11.25">
      <c r="A27" s="283"/>
      <c r="C27" s="282" t="s">
        <v>585</v>
      </c>
      <c r="Q27" s="281" t="s">
        <v>597</v>
      </c>
      <c r="R27" s="281" t="s">
        <v>598</v>
      </c>
      <c r="S27" s="281" t="s">
        <v>599</v>
      </c>
      <c r="T27" s="281" t="s">
        <v>600</v>
      </c>
      <c r="U27" s="281" t="s">
        <v>601</v>
      </c>
      <c r="V27" s="281" t="s">
        <v>602</v>
      </c>
      <c r="W27" s="281" t="s">
        <v>603</v>
      </c>
      <c r="X27" s="281" t="s">
        <v>604</v>
      </c>
      <c r="Y27" s="281" t="s">
        <v>605</v>
      </c>
      <c r="Z27" s="281" t="s">
        <v>606</v>
      </c>
      <c r="AA27" s="281" t="s">
        <v>607</v>
      </c>
      <c r="AB27" s="281" t="s">
        <v>608</v>
      </c>
      <c r="AC27" s="280" t="s">
        <v>555</v>
      </c>
      <c r="AD27" s="280"/>
      <c r="AE27" s="281" t="s">
        <v>609</v>
      </c>
    </row>
    <row r="28" spans="1:33" s="277" customFormat="1" ht="11.25">
      <c r="A28" s="283">
        <v>11</v>
      </c>
      <c r="C28" s="284" t="s">
        <v>586</v>
      </c>
      <c r="O28" s="285"/>
      <c r="P28" s="285"/>
      <c r="Q28" s="285">
        <v>0</v>
      </c>
      <c r="R28" s="285">
        <v>0</v>
      </c>
      <c r="S28" s="285">
        <v>0</v>
      </c>
      <c r="T28" s="285">
        <v>0</v>
      </c>
      <c r="U28" s="285">
        <v>0</v>
      </c>
      <c r="V28" s="285">
        <v>0</v>
      </c>
      <c r="W28" s="285">
        <v>0</v>
      </c>
      <c r="X28" s="285">
        <v>0</v>
      </c>
      <c r="Y28" s="285">
        <v>0</v>
      </c>
      <c r="Z28" s="285">
        <v>0</v>
      </c>
      <c r="AA28" s="285">
        <v>0</v>
      </c>
      <c r="AB28" s="285">
        <v>0</v>
      </c>
      <c r="AC28" s="285">
        <f>SUM(Q28:AB28)</f>
        <v>0</v>
      </c>
      <c r="AD28" s="285"/>
      <c r="AE28" s="285">
        <f>SUM(Q28:AB28)</f>
        <v>0</v>
      </c>
    </row>
    <row r="29" spans="1:33" s="277" customFormat="1" ht="11.25">
      <c r="A29" s="283">
        <v>12</v>
      </c>
      <c r="C29" s="284" t="s">
        <v>38</v>
      </c>
      <c r="O29" s="285"/>
      <c r="P29" s="285"/>
      <c r="Q29" s="285">
        <v>6.8864654200000004</v>
      </c>
      <c r="R29" s="285">
        <v>6.8299912999999997</v>
      </c>
      <c r="S29" s="285">
        <v>6.8306863399999997</v>
      </c>
      <c r="T29" s="285">
        <v>7.0676300200000002</v>
      </c>
      <c r="U29" s="285">
        <v>7.0469624599999996</v>
      </c>
      <c r="V29" s="285">
        <v>7.0318404900000004</v>
      </c>
      <c r="W29" s="285">
        <v>7.05182222</v>
      </c>
      <c r="X29" s="285">
        <v>7.0478452100000002</v>
      </c>
      <c r="Y29" s="285">
        <v>7.0403312199999997</v>
      </c>
      <c r="Z29" s="285">
        <v>7.05286335</v>
      </c>
      <c r="AA29" s="285">
        <v>7.0425150800000003</v>
      </c>
      <c r="AB29" s="285">
        <v>7.0466593399999997</v>
      </c>
      <c r="AC29" s="285"/>
      <c r="AD29" s="285"/>
      <c r="AE29" s="285">
        <f t="shared" ref="AE29:AE31" si="6">SUM(Q29:AB29)</f>
        <v>83.97561245</v>
      </c>
    </row>
    <row r="30" spans="1:33" s="277" customFormat="1" ht="11.25">
      <c r="A30" s="283">
        <v>13</v>
      </c>
      <c r="C30" s="284" t="s">
        <v>587</v>
      </c>
      <c r="O30" s="285"/>
      <c r="P30" s="285"/>
      <c r="Q30" s="285">
        <v>0</v>
      </c>
      <c r="R30" s="285">
        <v>0</v>
      </c>
      <c r="S30" s="285">
        <v>0</v>
      </c>
      <c r="T30" s="285">
        <v>0</v>
      </c>
      <c r="U30" s="285">
        <v>0</v>
      </c>
      <c r="V30" s="285">
        <v>0</v>
      </c>
      <c r="W30" s="285">
        <v>0</v>
      </c>
      <c r="X30" s="285">
        <v>0</v>
      </c>
      <c r="Y30" s="285">
        <v>0</v>
      </c>
      <c r="Z30" s="285">
        <v>0</v>
      </c>
      <c r="AA30" s="285">
        <v>0</v>
      </c>
      <c r="AB30" s="285">
        <v>0</v>
      </c>
      <c r="AC30" s="285"/>
      <c r="AD30" s="285"/>
      <c r="AE30" s="285">
        <f t="shared" si="6"/>
        <v>0</v>
      </c>
    </row>
    <row r="31" spans="1:33" s="277" customFormat="1" ht="11.25">
      <c r="A31" s="283">
        <v>14</v>
      </c>
      <c r="C31" s="284" t="s">
        <v>588</v>
      </c>
      <c r="O31" s="285"/>
      <c r="P31" s="285"/>
      <c r="Q31" s="285">
        <v>0</v>
      </c>
      <c r="R31" s="285">
        <v>0</v>
      </c>
      <c r="S31" s="285">
        <v>0</v>
      </c>
      <c r="T31" s="285">
        <v>0</v>
      </c>
      <c r="U31" s="285">
        <v>0</v>
      </c>
      <c r="V31" s="285">
        <v>0</v>
      </c>
      <c r="W31" s="285">
        <v>0</v>
      </c>
      <c r="X31" s="285">
        <v>0</v>
      </c>
      <c r="Y31" s="285">
        <v>0</v>
      </c>
      <c r="Z31" s="285">
        <v>0</v>
      </c>
      <c r="AA31" s="285">
        <v>0</v>
      </c>
      <c r="AB31" s="285">
        <v>0</v>
      </c>
      <c r="AC31" s="285">
        <f>SUM(Q31:AB31)</f>
        <v>0</v>
      </c>
      <c r="AD31" s="285"/>
      <c r="AE31" s="285">
        <f t="shared" si="6"/>
        <v>0</v>
      </c>
    </row>
    <row r="32" spans="1:33" s="277" customFormat="1" ht="11.25">
      <c r="A32" s="283">
        <v>15</v>
      </c>
      <c r="C32" s="284" t="s">
        <v>9</v>
      </c>
      <c r="O32" s="285"/>
      <c r="P32" s="285"/>
      <c r="Q32" s="286">
        <f t="shared" ref="Q32:AB32" si="7">Q28+Q31</f>
        <v>0</v>
      </c>
      <c r="R32" s="286">
        <f t="shared" si="7"/>
        <v>0</v>
      </c>
      <c r="S32" s="286">
        <f t="shared" si="7"/>
        <v>0</v>
      </c>
      <c r="T32" s="286">
        <f t="shared" si="7"/>
        <v>0</v>
      </c>
      <c r="U32" s="286">
        <f t="shared" si="7"/>
        <v>0</v>
      </c>
      <c r="V32" s="286">
        <f t="shared" si="7"/>
        <v>0</v>
      </c>
      <c r="W32" s="286">
        <f t="shared" si="7"/>
        <v>0</v>
      </c>
      <c r="X32" s="286">
        <f t="shared" si="7"/>
        <v>0</v>
      </c>
      <c r="Y32" s="286">
        <f t="shared" si="7"/>
        <v>0</v>
      </c>
      <c r="Z32" s="286">
        <f t="shared" si="7"/>
        <v>0</v>
      </c>
      <c r="AA32" s="286">
        <f t="shared" si="7"/>
        <v>0</v>
      </c>
      <c r="AB32" s="286">
        <f t="shared" si="7"/>
        <v>0</v>
      </c>
      <c r="AC32" s="285"/>
      <c r="AD32" s="285"/>
      <c r="AE32" s="286">
        <f>AE28+AE31</f>
        <v>0</v>
      </c>
    </row>
    <row r="33" spans="1:34" s="277" customFormat="1" ht="11.25">
      <c r="A33" s="283"/>
      <c r="C33" s="284"/>
      <c r="O33" s="285"/>
      <c r="P33" s="285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85"/>
      <c r="AD33" s="285"/>
      <c r="AE33" s="293"/>
    </row>
    <row r="34" spans="1:34" s="277" customFormat="1" ht="11.25">
      <c r="A34" s="283"/>
      <c r="C34" s="284"/>
      <c r="O34" s="285"/>
      <c r="P34" s="285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85"/>
      <c r="AD34" s="285"/>
      <c r="AE34" s="293"/>
    </row>
    <row r="35" spans="1:34" s="277" customFormat="1" ht="11.25">
      <c r="A35" s="283"/>
    </row>
    <row r="36" spans="1:34" s="300" customFormat="1" ht="11.25"/>
    <row r="37" spans="1:34" s="300" customFormat="1" ht="11.25">
      <c r="C37" s="301"/>
      <c r="O37" s="313"/>
      <c r="P37" s="313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H37" s="314"/>
    </row>
    <row r="38" spans="1:34" s="300" customFormat="1" ht="11.25">
      <c r="C38" s="301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</row>
    <row r="39" spans="1:34" s="300" customFormat="1" ht="11.25">
      <c r="C39" s="301"/>
    </row>
    <row r="40" spans="1:34" s="277" customFormat="1" ht="11.25">
      <c r="C40" s="284"/>
    </row>
    <row r="41" spans="1:34" s="277" customFormat="1" ht="11.25">
      <c r="C41" s="284"/>
    </row>
    <row r="42" spans="1:34" s="277" customFormat="1" ht="11.25">
      <c r="C42" s="284"/>
    </row>
    <row r="43" spans="1:34" s="277" customFormat="1" ht="11.25">
      <c r="C43" s="284"/>
    </row>
    <row r="44" spans="1:34" s="277" customFormat="1" ht="11.25">
      <c r="C44" s="284"/>
    </row>
    <row r="45" spans="1:34" s="277" customFormat="1" ht="11.25">
      <c r="C45" s="284"/>
    </row>
    <row r="46" spans="1:34" s="277" customFormat="1" ht="11.25">
      <c r="C46" s="284"/>
    </row>
  </sheetData>
  <pageMargins left="0.7" right="0.7" top="0.75" bottom="0.75" header="0.3" footer="0.3"/>
  <pageSetup orientation="landscape" r:id="rId1"/>
  <headerFoot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37"/>
  <sheetViews>
    <sheetView workbookViewId="0"/>
  </sheetViews>
  <sheetFormatPr defaultRowHeight="9"/>
  <cols>
    <col min="1" max="1" width="2.88671875" style="274" customWidth="1"/>
    <col min="2" max="2" width="0.6640625" style="274" customWidth="1"/>
    <col min="3" max="3" width="18" style="289" bestFit="1" customWidth="1"/>
    <col min="4" max="4" width="3.5546875" style="274" hidden="1" customWidth="1"/>
    <col min="5" max="5" width="3.6640625" style="274" hidden="1" customWidth="1"/>
    <col min="6" max="6" width="3.88671875" style="274" hidden="1" customWidth="1"/>
    <col min="7" max="7" width="3.5546875" style="274" hidden="1" customWidth="1"/>
    <col min="8" max="8" width="4" style="274" hidden="1" customWidth="1"/>
    <col min="9" max="9" width="3.5546875" style="274" hidden="1" customWidth="1"/>
    <col min="10" max="10" width="3.44140625" style="274" hidden="1" customWidth="1"/>
    <col min="11" max="12" width="3.6640625" style="274" hidden="1" customWidth="1"/>
    <col min="13" max="13" width="3.5546875" style="274" hidden="1" customWidth="1"/>
    <col min="14" max="14" width="5.6640625" style="274" hidden="1" customWidth="1"/>
    <col min="15" max="15" width="5.6640625" style="274" customWidth="1"/>
    <col min="16" max="16" width="5.6640625" style="274" hidden="1" customWidth="1"/>
    <col min="17" max="28" width="5.6640625" style="274" customWidth="1"/>
    <col min="29" max="29" width="6" style="274" hidden="1" customWidth="1"/>
    <col min="30" max="30" width="0.6640625" style="274" customWidth="1"/>
    <col min="31" max="31" width="6.109375" style="274" customWidth="1"/>
    <col min="32" max="32" width="2.33203125" style="274" bestFit="1" customWidth="1"/>
    <col min="33" max="16384" width="8.88671875" style="274"/>
  </cols>
  <sheetData>
    <row r="3" spans="1:32" ht="15.75">
      <c r="C3" s="275" t="s">
        <v>551</v>
      </c>
      <c r="AE3" s="316">
        <v>41153</v>
      </c>
    </row>
    <row r="4" spans="1:32" s="277" customFormat="1" ht="15.75">
      <c r="C4" s="278" t="s">
        <v>589</v>
      </c>
      <c r="AE4" s="276" t="s">
        <v>590</v>
      </c>
    </row>
    <row r="5" spans="1:32" s="277" customFormat="1" ht="12.75">
      <c r="C5" s="278" t="s">
        <v>595</v>
      </c>
    </row>
    <row r="6" spans="1:32" s="277" customFormat="1" ht="11.25">
      <c r="C6" s="279"/>
    </row>
    <row r="7" spans="1:32" s="280" customFormat="1" ht="11.25">
      <c r="AE7" s="280" t="s">
        <v>645</v>
      </c>
    </row>
    <row r="8" spans="1:32" s="280" customFormat="1" ht="11.25" customHeight="1">
      <c r="A8" s="281" t="s">
        <v>4</v>
      </c>
      <c r="O8" s="281" t="s">
        <v>554</v>
      </c>
      <c r="P8" s="281"/>
      <c r="Q8" s="281" t="s">
        <v>597</v>
      </c>
      <c r="R8" s="281" t="s">
        <v>598</v>
      </c>
      <c r="S8" s="281" t="s">
        <v>599</v>
      </c>
      <c r="T8" s="281" t="s">
        <v>600</v>
      </c>
      <c r="U8" s="281" t="s">
        <v>601</v>
      </c>
      <c r="V8" s="281" t="s">
        <v>602</v>
      </c>
      <c r="W8" s="281" t="s">
        <v>603</v>
      </c>
      <c r="X8" s="281" t="s">
        <v>604</v>
      </c>
      <c r="Y8" s="281" t="s">
        <v>605</v>
      </c>
      <c r="Z8" s="281" t="s">
        <v>606</v>
      </c>
      <c r="AA8" s="281" t="s">
        <v>607</v>
      </c>
      <c r="AB8" s="281" t="s">
        <v>608</v>
      </c>
      <c r="AC8" s="280" t="s">
        <v>555</v>
      </c>
      <c r="AE8" s="281" t="s">
        <v>556</v>
      </c>
    </row>
    <row r="9" spans="1:32" s="277" customFormat="1" ht="11.25">
      <c r="A9" s="283"/>
      <c r="C9" s="282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85"/>
      <c r="AD9" s="285"/>
      <c r="AE9" s="285"/>
    </row>
    <row r="10" spans="1:32" s="277" customFormat="1" ht="11.25">
      <c r="A10" s="283">
        <v>1</v>
      </c>
      <c r="C10" s="284" t="s">
        <v>591</v>
      </c>
      <c r="O10" s="293">
        <v>31880.992935351602</v>
      </c>
      <c r="P10" s="293"/>
      <c r="Q10" s="293">
        <v>32375.738645187899</v>
      </c>
      <c r="R10" s="293">
        <v>32847.314231641802</v>
      </c>
      <c r="S10" s="293">
        <v>33265.996581903397</v>
      </c>
      <c r="T10" s="293">
        <v>33668.223338548298</v>
      </c>
      <c r="U10" s="293">
        <v>34144.307168044703</v>
      </c>
      <c r="V10" s="293">
        <v>61755.707184926898</v>
      </c>
      <c r="W10" s="293">
        <v>62496.433205431102</v>
      </c>
      <c r="X10" s="293">
        <v>63251.951661084298</v>
      </c>
      <c r="Y10" s="293">
        <v>63870.613234300603</v>
      </c>
      <c r="Z10" s="293">
        <v>64382.467021263503</v>
      </c>
      <c r="AA10" s="293">
        <v>64825.011861026302</v>
      </c>
      <c r="AB10" s="293">
        <v>65257.141812032503</v>
      </c>
      <c r="AC10" s="285">
        <f t="shared" ref="AC10:AC11" si="0">AVERAGE(O10:AB10)</f>
        <v>49540.146067749469</v>
      </c>
      <c r="AD10" s="285"/>
      <c r="AE10" s="285">
        <f>ROUND((AVERAGE(O10:AB10)),0)</f>
        <v>49540</v>
      </c>
      <c r="AF10" s="296"/>
    </row>
    <row r="11" spans="1:32" s="277" customFormat="1" ht="11.25">
      <c r="A11" s="283">
        <v>2</v>
      </c>
      <c r="C11" s="284" t="s">
        <v>592</v>
      </c>
      <c r="O11" s="298">
        <v>25000</v>
      </c>
      <c r="P11" s="298"/>
      <c r="Q11" s="298">
        <v>25000</v>
      </c>
      <c r="R11" s="298">
        <v>25000</v>
      </c>
      <c r="S11" s="298">
        <v>25000</v>
      </c>
      <c r="T11" s="298">
        <v>25000</v>
      </c>
      <c r="U11" s="298">
        <v>25000</v>
      </c>
      <c r="V11" s="298">
        <v>51000</v>
      </c>
      <c r="W11" s="298">
        <v>51000</v>
      </c>
      <c r="X11" s="298">
        <v>51000</v>
      </c>
      <c r="Y11" s="298">
        <v>51000</v>
      </c>
      <c r="Z11" s="298">
        <v>51000</v>
      </c>
      <c r="AA11" s="298">
        <v>51000</v>
      </c>
      <c r="AB11" s="298">
        <v>51000</v>
      </c>
      <c r="AC11" s="285">
        <f t="shared" si="0"/>
        <v>39000</v>
      </c>
      <c r="AD11" s="285"/>
      <c r="AE11" s="285">
        <f>ROUND((AVERAGE(O11:AB11)),0)</f>
        <v>39000</v>
      </c>
      <c r="AF11" s="296"/>
    </row>
    <row r="12" spans="1:32" s="277" customFormat="1" ht="11.25">
      <c r="A12" s="283">
        <v>3</v>
      </c>
      <c r="C12" s="284" t="s">
        <v>593</v>
      </c>
      <c r="O12" s="286">
        <f>O10+O11</f>
        <v>56880.992935351605</v>
      </c>
      <c r="P12" s="286"/>
      <c r="Q12" s="286">
        <f t="shared" ref="Q12:AE12" si="1">Q10+Q11</f>
        <v>57375.738645187899</v>
      </c>
      <c r="R12" s="286">
        <f t="shared" si="1"/>
        <v>57847.314231641802</v>
      </c>
      <c r="S12" s="286">
        <f t="shared" si="1"/>
        <v>58265.996581903397</v>
      </c>
      <c r="T12" s="286">
        <f t="shared" si="1"/>
        <v>58668.223338548298</v>
      </c>
      <c r="U12" s="286">
        <f t="shared" si="1"/>
        <v>59144.307168044703</v>
      </c>
      <c r="V12" s="286">
        <f t="shared" si="1"/>
        <v>112755.7071849269</v>
      </c>
      <c r="W12" s="286">
        <f t="shared" si="1"/>
        <v>113496.43320543109</v>
      </c>
      <c r="X12" s="286">
        <f t="shared" si="1"/>
        <v>114251.9516610843</v>
      </c>
      <c r="Y12" s="286">
        <f t="shared" si="1"/>
        <v>114870.6132343006</v>
      </c>
      <c r="Z12" s="286">
        <f t="shared" si="1"/>
        <v>115382.4670212635</v>
      </c>
      <c r="AA12" s="286">
        <f t="shared" si="1"/>
        <v>115825.0118610263</v>
      </c>
      <c r="AB12" s="286">
        <f t="shared" si="1"/>
        <v>116257.1418120325</v>
      </c>
      <c r="AC12" s="286">
        <f t="shared" si="1"/>
        <v>88540.146067749476</v>
      </c>
      <c r="AD12" s="285"/>
      <c r="AE12" s="286">
        <f t="shared" si="1"/>
        <v>88540</v>
      </c>
    </row>
    <row r="13" spans="1:32" s="277" customFormat="1" ht="11.25">
      <c r="A13" s="283"/>
      <c r="C13" s="284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85"/>
      <c r="AE13" s="293"/>
    </row>
    <row r="14" spans="1:32">
      <c r="A14" s="288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</row>
    <row r="15" spans="1:32" ht="22.5">
      <c r="A15" s="288"/>
      <c r="O15" s="290"/>
      <c r="P15" s="290"/>
      <c r="Q15" s="281" t="s">
        <v>597</v>
      </c>
      <c r="R15" s="281" t="s">
        <v>598</v>
      </c>
      <c r="S15" s="281" t="s">
        <v>599</v>
      </c>
      <c r="T15" s="281" t="s">
        <v>600</v>
      </c>
      <c r="U15" s="281" t="s">
        <v>601</v>
      </c>
      <c r="V15" s="281" t="s">
        <v>602</v>
      </c>
      <c r="W15" s="281" t="s">
        <v>603</v>
      </c>
      <c r="X15" s="281" t="s">
        <v>604</v>
      </c>
      <c r="Y15" s="281" t="s">
        <v>605</v>
      </c>
      <c r="Z15" s="281" t="s">
        <v>606</v>
      </c>
      <c r="AA15" s="281" t="s">
        <v>607</v>
      </c>
      <c r="AB15" s="281" t="s">
        <v>608</v>
      </c>
      <c r="AC15" s="280" t="s">
        <v>555</v>
      </c>
      <c r="AD15" s="280"/>
      <c r="AE15" s="281" t="s">
        <v>610</v>
      </c>
    </row>
    <row r="16" spans="1:32" ht="11.25">
      <c r="A16" s="283">
        <v>4</v>
      </c>
      <c r="B16" s="277"/>
      <c r="C16" s="284" t="s">
        <v>594</v>
      </c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85"/>
      <c r="P16" s="285"/>
      <c r="Q16" s="285">
        <v>69</v>
      </c>
      <c r="R16" s="285">
        <v>69</v>
      </c>
      <c r="S16" s="285">
        <v>69</v>
      </c>
      <c r="T16" s="285">
        <v>69</v>
      </c>
      <c r="U16" s="285">
        <v>69</v>
      </c>
      <c r="V16" s="285">
        <v>149</v>
      </c>
      <c r="W16" s="285">
        <v>149</v>
      </c>
      <c r="X16" s="285">
        <v>149</v>
      </c>
      <c r="Y16" s="285">
        <v>149</v>
      </c>
      <c r="Z16" s="285">
        <v>149</v>
      </c>
      <c r="AA16" s="285">
        <v>149</v>
      </c>
      <c r="AB16" s="285">
        <v>149</v>
      </c>
      <c r="AC16" s="285"/>
      <c r="AD16" s="285"/>
      <c r="AE16" s="285">
        <f>SUM(O16:AB16)</f>
        <v>1388</v>
      </c>
    </row>
    <row r="17" spans="1:28">
      <c r="A17" s="288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</row>
    <row r="18" spans="1:28">
      <c r="A18" s="288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</row>
    <row r="19" spans="1:28">
      <c r="A19" s="288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</row>
    <row r="20" spans="1:28">
      <c r="A20" s="288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</row>
    <row r="21" spans="1:28">
      <c r="A21" s="288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</row>
    <row r="22" spans="1:28">
      <c r="A22" s="288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</row>
    <row r="23" spans="1:28">
      <c r="A23" s="288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</row>
    <row r="24" spans="1:28">
      <c r="A24" s="288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</row>
    <row r="25" spans="1:28">
      <c r="A25" s="288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</row>
    <row r="26" spans="1:28">
      <c r="A26" s="288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</row>
    <row r="27" spans="1:28">
      <c r="A27" s="288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</row>
    <row r="28" spans="1:28">
      <c r="A28" s="288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</row>
    <row r="29" spans="1:28">
      <c r="A29" s="288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</row>
    <row r="30" spans="1:28">
      <c r="A30" s="288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</row>
    <row r="31" spans="1:28">
      <c r="A31" s="288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</row>
    <row r="32" spans="1:28">
      <c r="A32" s="288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</row>
    <row r="33" spans="1:31">
      <c r="A33" s="288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</row>
    <row r="34" spans="1:31">
      <c r="A34" s="288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</row>
    <row r="35" spans="1:31">
      <c r="C35" s="292"/>
    </row>
    <row r="37" spans="1:31">
      <c r="O37" s="297"/>
      <c r="AE37" s="297"/>
    </row>
  </sheetData>
  <pageMargins left="0.7" right="0.7" top="0.75" bottom="0.75" header="0.3" footer="0.3"/>
  <pageSetup orientation="landscape" r:id="rId1"/>
  <headerFooter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workbookViewId="0">
      <selection activeCell="U34" sqref="U34"/>
    </sheetView>
  </sheetViews>
  <sheetFormatPr defaultRowHeight="11.25"/>
  <cols>
    <col min="1" max="1" width="28.33203125" style="324" bestFit="1" customWidth="1"/>
    <col min="2" max="17" width="5.77734375" style="324" customWidth="1"/>
    <col min="18" max="18" width="3.6640625" style="324" bestFit="1" customWidth="1"/>
    <col min="19" max="19" width="3" style="324" bestFit="1" customWidth="1"/>
    <col min="20" max="20" width="2.5546875" style="324" bestFit="1" customWidth="1"/>
    <col min="21" max="21" width="3.33203125" style="324" bestFit="1" customWidth="1"/>
    <col min="22" max="22" width="3.21875" style="324" bestFit="1" customWidth="1"/>
    <col min="23" max="23" width="3" style="324" bestFit="1" customWidth="1"/>
    <col min="24" max="24" width="3.44140625" style="324" bestFit="1" customWidth="1"/>
    <col min="25" max="25" width="3.21875" style="324" bestFit="1" customWidth="1"/>
    <col min="26" max="26" width="7.5546875" style="324" bestFit="1" customWidth="1"/>
    <col min="27" max="27" width="8.33203125" style="324" bestFit="1" customWidth="1"/>
    <col min="28" max="16384" width="8.88671875" style="324"/>
  </cols>
  <sheetData>
    <row r="1" spans="1:17" ht="12.75">
      <c r="A1" s="338" t="s">
        <v>621</v>
      </c>
    </row>
    <row r="2" spans="1:17" ht="12.75">
      <c r="A2" s="338" t="s">
        <v>643</v>
      </c>
    </row>
    <row r="3" spans="1:17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</row>
    <row r="4" spans="1:17">
      <c r="Q4" s="326"/>
    </row>
    <row r="5" spans="1:17">
      <c r="A5" s="327" t="s">
        <v>641</v>
      </c>
      <c r="Q5" s="326"/>
    </row>
    <row r="6" spans="1:17">
      <c r="A6" s="328"/>
      <c r="B6" s="329">
        <v>2012</v>
      </c>
      <c r="C6" s="330" t="s">
        <v>9</v>
      </c>
      <c r="Q6" s="326"/>
    </row>
    <row r="7" spans="1:17">
      <c r="A7" s="339" t="s">
        <v>642</v>
      </c>
      <c r="B7" s="340">
        <v>5712.5222918999907</v>
      </c>
      <c r="C7" s="340">
        <v>5712.5222918999907</v>
      </c>
      <c r="Q7" s="326"/>
    </row>
    <row r="8" spans="1:17">
      <c r="A8" s="339" t="s">
        <v>623</v>
      </c>
      <c r="B8" s="340">
        <v>633.23243439999987</v>
      </c>
      <c r="C8" s="340">
        <v>633.23243439999987</v>
      </c>
      <c r="Q8" s="326"/>
    </row>
    <row r="9" spans="1:17">
      <c r="A9" s="339" t="s">
        <v>624</v>
      </c>
      <c r="B9" s="340">
        <v>2510.8450527</v>
      </c>
      <c r="C9" s="340">
        <v>2510.8450527</v>
      </c>
      <c r="Q9" s="326"/>
    </row>
    <row r="10" spans="1:17">
      <c r="A10" s="331" t="s">
        <v>622</v>
      </c>
      <c r="B10" s="332">
        <v>8856.5997789999892</v>
      </c>
      <c r="C10" s="332">
        <v>8856.5997789999892</v>
      </c>
      <c r="Q10" s="326"/>
    </row>
    <row r="11" spans="1:17">
      <c r="Q11" s="326"/>
    </row>
    <row r="12" spans="1:17">
      <c r="A12" s="325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</row>
    <row r="13" spans="1:17">
      <c r="A13" s="327" t="s">
        <v>625</v>
      </c>
      <c r="Q13" s="326"/>
    </row>
    <row r="14" spans="1:17">
      <c r="A14" s="328"/>
      <c r="B14" s="329">
        <v>2012</v>
      </c>
      <c r="C14" s="329">
        <v>2013</v>
      </c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33">
        <v>2013</v>
      </c>
      <c r="P14" s="330" t="s">
        <v>644</v>
      </c>
      <c r="Q14" s="326"/>
    </row>
    <row r="15" spans="1:17">
      <c r="A15" s="328"/>
      <c r="B15" s="328"/>
      <c r="C15" s="334" t="s">
        <v>626</v>
      </c>
      <c r="D15" s="334" t="s">
        <v>627</v>
      </c>
      <c r="E15" s="334" t="s">
        <v>628</v>
      </c>
      <c r="F15" s="334" t="s">
        <v>629</v>
      </c>
      <c r="G15" s="334" t="s">
        <v>630</v>
      </c>
      <c r="H15" s="334" t="s">
        <v>631</v>
      </c>
      <c r="I15" s="334" t="s">
        <v>632</v>
      </c>
      <c r="J15" s="334" t="s">
        <v>633</v>
      </c>
      <c r="K15" s="334" t="s">
        <v>634</v>
      </c>
      <c r="L15" s="334" t="s">
        <v>635</v>
      </c>
      <c r="M15" s="334" t="s">
        <v>636</v>
      </c>
      <c r="N15" s="334" t="s">
        <v>637</v>
      </c>
      <c r="O15" s="330" t="s">
        <v>9</v>
      </c>
      <c r="P15" s="330" t="s">
        <v>9</v>
      </c>
      <c r="Q15" s="326"/>
    </row>
    <row r="16" spans="1:17">
      <c r="A16" s="324" t="s">
        <v>642</v>
      </c>
      <c r="B16" s="326">
        <v>10158.762415700943</v>
      </c>
      <c r="C16" s="326">
        <v>370.78935469999999</v>
      </c>
      <c r="D16" s="326">
        <v>396.49920779999997</v>
      </c>
      <c r="E16" s="326">
        <v>293.38361469999995</v>
      </c>
      <c r="F16" s="326">
        <v>618.5527411999999</v>
      </c>
      <c r="G16" s="326">
        <v>1058.6642984</v>
      </c>
      <c r="H16" s="326">
        <v>1535.2896534999998</v>
      </c>
      <c r="I16" s="326">
        <v>1428.7059334999999</v>
      </c>
      <c r="J16" s="326">
        <v>618.99747490000004</v>
      </c>
      <c r="K16" s="326">
        <v>4940.4232586999988</v>
      </c>
      <c r="L16" s="326">
        <v>6208.0390531999992</v>
      </c>
      <c r="M16" s="326">
        <v>6585.4701083</v>
      </c>
      <c r="N16" s="326">
        <v>1293.7250567999999</v>
      </c>
      <c r="O16" s="326">
        <f>SUM(C16:N16)</f>
        <v>25348.539755699996</v>
      </c>
      <c r="P16" s="326">
        <f>O16+B16</f>
        <v>35507.302171400937</v>
      </c>
      <c r="Q16" s="326"/>
    </row>
    <row r="17" spans="1:17">
      <c r="A17" s="325" t="s">
        <v>623</v>
      </c>
      <c r="B17" s="326">
        <v>0</v>
      </c>
      <c r="C17" s="326">
        <v>384.92794479999998</v>
      </c>
      <c r="D17" s="326">
        <v>384.53226230000001</v>
      </c>
      <c r="E17" s="326">
        <v>386.20130649999999</v>
      </c>
      <c r="F17" s="326">
        <v>374.74662540000003</v>
      </c>
      <c r="G17" s="326">
        <v>372.49483359999999</v>
      </c>
      <c r="H17" s="326">
        <v>369.57186490000004</v>
      </c>
      <c r="I17" s="326">
        <v>369.75813360000001</v>
      </c>
      <c r="J17" s="326">
        <v>375.0160649</v>
      </c>
      <c r="K17" s="326">
        <v>366.27789250000001</v>
      </c>
      <c r="L17" s="326">
        <v>364.49175190000005</v>
      </c>
      <c r="M17" s="326">
        <v>364.49184939999998</v>
      </c>
      <c r="N17" s="326">
        <v>371.54929450000003</v>
      </c>
      <c r="O17" s="326">
        <f t="shared" ref="O17:O19" si="0">SUM(C17:N17)</f>
        <v>4484.0598242999995</v>
      </c>
      <c r="P17" s="326">
        <f t="shared" ref="P17:P19" si="1">O17+B17</f>
        <v>4484.0598242999995</v>
      </c>
      <c r="Q17" s="326"/>
    </row>
    <row r="18" spans="1:17">
      <c r="A18" s="325" t="s">
        <v>638</v>
      </c>
      <c r="B18" s="326">
        <v>0</v>
      </c>
      <c r="C18" s="326">
        <v>0</v>
      </c>
      <c r="D18" s="326">
        <v>0</v>
      </c>
      <c r="E18" s="326">
        <v>0</v>
      </c>
      <c r="F18" s="326">
        <v>464.62215329999998</v>
      </c>
      <c r="G18" s="326">
        <v>595.62632409999992</v>
      </c>
      <c r="H18" s="326">
        <v>590.95244149999996</v>
      </c>
      <c r="I18" s="326">
        <v>591.25028880000002</v>
      </c>
      <c r="J18" s="326">
        <v>408.64131509999999</v>
      </c>
      <c r="K18" s="326">
        <v>585.68531689999998</v>
      </c>
      <c r="L18" s="326">
        <v>582.82924419999995</v>
      </c>
      <c r="M18" s="326">
        <v>2647.042899</v>
      </c>
      <c r="N18" s="326">
        <v>297.08803929999999</v>
      </c>
      <c r="O18" s="326">
        <f t="shared" si="0"/>
        <v>6763.7380222000002</v>
      </c>
      <c r="P18" s="326">
        <f t="shared" si="1"/>
        <v>6763.7380222000002</v>
      </c>
      <c r="Q18" s="326"/>
    </row>
    <row r="19" spans="1:17">
      <c r="A19" s="325" t="s">
        <v>624</v>
      </c>
      <c r="B19" s="326">
        <v>4445.0197778990587</v>
      </c>
      <c r="C19" s="326">
        <v>408.83838519999989</v>
      </c>
      <c r="D19" s="326">
        <v>408.42559620000003</v>
      </c>
      <c r="E19" s="326">
        <v>410.18722499999996</v>
      </c>
      <c r="F19" s="326">
        <v>938.92266679999989</v>
      </c>
      <c r="G19" s="326">
        <v>933.26723709999999</v>
      </c>
      <c r="H19" s="326">
        <v>1692.4083343999998</v>
      </c>
      <c r="I19" s="326">
        <v>1693.2769080999999</v>
      </c>
      <c r="J19" s="326">
        <v>939.59197019999988</v>
      </c>
      <c r="K19" s="326">
        <v>1677.3306691</v>
      </c>
      <c r="L19" s="326">
        <v>5946.3833175999998</v>
      </c>
      <c r="M19" s="326">
        <v>3504.9606825000001</v>
      </c>
      <c r="N19" s="326">
        <v>1313.4741988999999</v>
      </c>
      <c r="O19" s="326">
        <f t="shared" si="0"/>
        <v>19867.067191099999</v>
      </c>
      <c r="P19" s="326">
        <f t="shared" si="1"/>
        <v>24312.086968999058</v>
      </c>
      <c r="Q19" s="326"/>
    </row>
    <row r="20" spans="1:17">
      <c r="A20" s="331" t="s">
        <v>622</v>
      </c>
      <c r="B20" s="332">
        <f>SUM(B16:B19)</f>
        <v>14603.782193600002</v>
      </c>
      <c r="C20" s="332">
        <f t="shared" ref="C20:P20" si="2">SUM(C16:C19)</f>
        <v>1164.5556846999998</v>
      </c>
      <c r="D20" s="332">
        <f t="shared" si="2"/>
        <v>1189.4570663</v>
      </c>
      <c r="E20" s="332">
        <f t="shared" si="2"/>
        <v>1089.7721462</v>
      </c>
      <c r="F20" s="332">
        <f t="shared" si="2"/>
        <v>2396.8441867000001</v>
      </c>
      <c r="G20" s="332">
        <f t="shared" si="2"/>
        <v>2960.0526931999998</v>
      </c>
      <c r="H20" s="332">
        <f t="shared" si="2"/>
        <v>4188.2222942999997</v>
      </c>
      <c r="I20" s="332">
        <f t="shared" si="2"/>
        <v>4082.9912640000002</v>
      </c>
      <c r="J20" s="332">
        <f t="shared" si="2"/>
        <v>2342.2468251</v>
      </c>
      <c r="K20" s="332">
        <f t="shared" si="2"/>
        <v>7569.7171371999984</v>
      </c>
      <c r="L20" s="332">
        <f t="shared" si="2"/>
        <v>13101.743366899998</v>
      </c>
      <c r="M20" s="332">
        <f t="shared" si="2"/>
        <v>13101.965539200002</v>
      </c>
      <c r="N20" s="332">
        <f t="shared" si="2"/>
        <v>3275.8365894999997</v>
      </c>
      <c r="O20" s="332">
        <f t="shared" si="2"/>
        <v>56463.404793299997</v>
      </c>
      <c r="P20" s="332">
        <f t="shared" si="2"/>
        <v>71067.186986899993</v>
      </c>
      <c r="Q20" s="326"/>
    </row>
    <row r="21" spans="1:17">
      <c r="Q21" s="326"/>
    </row>
    <row r="22" spans="1:17">
      <c r="Q22" s="326"/>
    </row>
    <row r="23" spans="1:17">
      <c r="A23" s="327" t="s">
        <v>639</v>
      </c>
      <c r="P23" s="326"/>
    </row>
    <row r="24" spans="1:17">
      <c r="A24" s="328"/>
      <c r="B24" s="329">
        <v>2012</v>
      </c>
      <c r="C24" s="329">
        <v>2013</v>
      </c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35" t="s">
        <v>640</v>
      </c>
      <c r="P24" s="335"/>
      <c r="Q24" s="335"/>
    </row>
    <row r="25" spans="1:17">
      <c r="A25" s="328"/>
      <c r="B25" s="328"/>
      <c r="C25" s="334" t="s">
        <v>626</v>
      </c>
      <c r="D25" s="334" t="s">
        <v>627</v>
      </c>
      <c r="E25" s="334" t="s">
        <v>628</v>
      </c>
      <c r="F25" s="334" t="s">
        <v>629</v>
      </c>
      <c r="G25" s="334" t="s">
        <v>630</v>
      </c>
      <c r="H25" s="334" t="s">
        <v>631</v>
      </c>
      <c r="I25" s="334" t="s">
        <v>632</v>
      </c>
      <c r="J25" s="334" t="s">
        <v>633</v>
      </c>
      <c r="K25" s="334" t="s">
        <v>634</v>
      </c>
      <c r="L25" s="334" t="s">
        <v>635</v>
      </c>
      <c r="M25" s="334" t="s">
        <v>636</v>
      </c>
      <c r="N25" s="334" t="s">
        <v>637</v>
      </c>
      <c r="O25" s="330" t="s">
        <v>625</v>
      </c>
      <c r="P25" s="330" t="s">
        <v>641</v>
      </c>
      <c r="Q25" s="330" t="s">
        <v>9</v>
      </c>
    </row>
    <row r="26" spans="1:17">
      <c r="A26" s="324" t="s">
        <v>642</v>
      </c>
      <c r="B26" s="326">
        <f>B16</f>
        <v>10158.762415700943</v>
      </c>
      <c r="C26" s="326">
        <f t="shared" ref="C26:N29" si="3">B26+C16</f>
        <v>10529.551770400943</v>
      </c>
      <c r="D26" s="326">
        <f t="shared" si="3"/>
        <v>10926.050978200943</v>
      </c>
      <c r="E26" s="326">
        <f t="shared" si="3"/>
        <v>11219.434592900943</v>
      </c>
      <c r="F26" s="326">
        <f t="shared" si="3"/>
        <v>11837.987334100942</v>
      </c>
      <c r="G26" s="326">
        <f t="shared" si="3"/>
        <v>12896.651632500943</v>
      </c>
      <c r="H26" s="326">
        <f t="shared" si="3"/>
        <v>14431.941286000943</v>
      </c>
      <c r="I26" s="326">
        <f t="shared" si="3"/>
        <v>15860.647219500943</v>
      </c>
      <c r="J26" s="326">
        <f t="shared" si="3"/>
        <v>16479.644694400944</v>
      </c>
      <c r="K26" s="326">
        <f t="shared" si="3"/>
        <v>21420.067953100945</v>
      </c>
      <c r="L26" s="326">
        <f t="shared" si="3"/>
        <v>27628.107006300943</v>
      </c>
      <c r="M26" s="326">
        <f t="shared" si="3"/>
        <v>34213.577114600943</v>
      </c>
      <c r="N26" s="326">
        <f t="shared" si="3"/>
        <v>35507.302171400945</v>
      </c>
      <c r="O26" s="336">
        <f>AVERAGE(B26:N26)</f>
        <v>17931.517397624022</v>
      </c>
      <c r="P26" s="336">
        <f>C7</f>
        <v>5712.5222918999907</v>
      </c>
      <c r="Q26" s="337">
        <f>P26+O26</f>
        <v>23644.039689524012</v>
      </c>
    </row>
    <row r="27" spans="1:17">
      <c r="A27" s="325" t="s">
        <v>623</v>
      </c>
      <c r="B27" s="326"/>
      <c r="C27" s="326">
        <f t="shared" si="3"/>
        <v>384.92794479999998</v>
      </c>
      <c r="D27" s="326">
        <f t="shared" si="3"/>
        <v>769.46020709999993</v>
      </c>
      <c r="E27" s="326">
        <f t="shared" si="3"/>
        <v>1155.6615136</v>
      </c>
      <c r="F27" s="326">
        <f t="shared" si="3"/>
        <v>1530.4081390000001</v>
      </c>
      <c r="G27" s="326">
        <f t="shared" si="3"/>
        <v>1902.9029726000001</v>
      </c>
      <c r="H27" s="326">
        <f t="shared" si="3"/>
        <v>2272.4748374999999</v>
      </c>
      <c r="I27" s="326">
        <f t="shared" si="3"/>
        <v>2642.2329710999998</v>
      </c>
      <c r="J27" s="326">
        <f t="shared" si="3"/>
        <v>3017.2490359999997</v>
      </c>
      <c r="K27" s="326">
        <f t="shared" si="3"/>
        <v>3383.5269284999995</v>
      </c>
      <c r="L27" s="326">
        <f t="shared" si="3"/>
        <v>3748.0186803999995</v>
      </c>
      <c r="M27" s="326">
        <f t="shared" si="3"/>
        <v>4112.5105297999999</v>
      </c>
      <c r="N27" s="326">
        <f t="shared" si="3"/>
        <v>4484.0598242999995</v>
      </c>
      <c r="O27" s="336">
        <f t="shared" ref="O27:O29" si="4">AVERAGE(B27:N27)</f>
        <v>2450.2861320583329</v>
      </c>
      <c r="P27" s="336">
        <f>C8</f>
        <v>633.23243439999987</v>
      </c>
      <c r="Q27" s="337">
        <f t="shared" ref="Q27:Q29" si="5">P27+O27</f>
        <v>3083.5185664583328</v>
      </c>
    </row>
    <row r="28" spans="1:17">
      <c r="A28" s="325" t="s">
        <v>638</v>
      </c>
      <c r="B28" s="326"/>
      <c r="C28" s="326">
        <f t="shared" si="3"/>
        <v>0</v>
      </c>
      <c r="D28" s="326">
        <f t="shared" si="3"/>
        <v>0</v>
      </c>
      <c r="E28" s="326">
        <f t="shared" si="3"/>
        <v>0</v>
      </c>
      <c r="F28" s="326">
        <f t="shared" si="3"/>
        <v>464.62215329999998</v>
      </c>
      <c r="G28" s="326">
        <f t="shared" si="3"/>
        <v>1060.2484774</v>
      </c>
      <c r="H28" s="326">
        <f t="shared" si="3"/>
        <v>1651.2009189</v>
      </c>
      <c r="I28" s="326">
        <f t="shared" si="3"/>
        <v>2242.4512076999999</v>
      </c>
      <c r="J28" s="326">
        <f t="shared" si="3"/>
        <v>2651.0925228000001</v>
      </c>
      <c r="K28" s="326">
        <f t="shared" si="3"/>
        <v>3236.7778397000002</v>
      </c>
      <c r="L28" s="326">
        <f t="shared" si="3"/>
        <v>3819.6070839000004</v>
      </c>
      <c r="M28" s="326">
        <f t="shared" si="3"/>
        <v>6466.6499829000004</v>
      </c>
      <c r="N28" s="326">
        <f t="shared" si="3"/>
        <v>6763.7380222000002</v>
      </c>
      <c r="O28" s="336">
        <f t="shared" si="4"/>
        <v>2363.0323507333337</v>
      </c>
      <c r="P28" s="336">
        <v>0</v>
      </c>
      <c r="Q28" s="337">
        <f t="shared" si="5"/>
        <v>2363.0323507333337</v>
      </c>
    </row>
    <row r="29" spans="1:17">
      <c r="A29" s="325" t="s">
        <v>624</v>
      </c>
      <c r="B29" s="326">
        <f>B19</f>
        <v>4445.0197778990587</v>
      </c>
      <c r="C29" s="326">
        <f t="shared" si="3"/>
        <v>4853.8581630990584</v>
      </c>
      <c r="D29" s="326">
        <f t="shared" si="3"/>
        <v>5262.2837592990581</v>
      </c>
      <c r="E29" s="326">
        <f t="shared" si="3"/>
        <v>5672.4709842990578</v>
      </c>
      <c r="F29" s="326">
        <f t="shared" si="3"/>
        <v>6611.3936510990579</v>
      </c>
      <c r="G29" s="326">
        <f t="shared" si="3"/>
        <v>7544.6608881990578</v>
      </c>
      <c r="H29" s="326">
        <f t="shared" si="3"/>
        <v>9237.069222599057</v>
      </c>
      <c r="I29" s="326">
        <f t="shared" si="3"/>
        <v>10930.346130699058</v>
      </c>
      <c r="J29" s="326">
        <f t="shared" si="3"/>
        <v>11869.938100899057</v>
      </c>
      <c r="K29" s="326">
        <f t="shared" si="3"/>
        <v>13547.268769999057</v>
      </c>
      <c r="L29" s="326">
        <f t="shared" si="3"/>
        <v>19493.652087599057</v>
      </c>
      <c r="M29" s="326">
        <f t="shared" si="3"/>
        <v>22998.612770099058</v>
      </c>
      <c r="N29" s="326">
        <f t="shared" si="3"/>
        <v>24312.086968999058</v>
      </c>
      <c r="O29" s="336">
        <f t="shared" si="4"/>
        <v>11290.66625190675</v>
      </c>
      <c r="P29" s="336">
        <f>C9</f>
        <v>2510.8450527</v>
      </c>
      <c r="Q29" s="337">
        <f t="shared" si="5"/>
        <v>13801.511304606751</v>
      </c>
    </row>
    <row r="30" spans="1:17">
      <c r="A30" s="331" t="s">
        <v>622</v>
      </c>
      <c r="B30" s="332">
        <f>SUM(B26:B29)</f>
        <v>14603.782193600002</v>
      </c>
      <c r="C30" s="332">
        <f t="shared" ref="C30:Q30" si="6">SUM(C26:C29)</f>
        <v>15768.337878300001</v>
      </c>
      <c r="D30" s="332">
        <f t="shared" si="6"/>
        <v>16957.794944600002</v>
      </c>
      <c r="E30" s="332">
        <f t="shared" si="6"/>
        <v>18047.567090800003</v>
      </c>
      <c r="F30" s="332">
        <f t="shared" si="6"/>
        <v>20444.411277500003</v>
      </c>
      <c r="G30" s="332">
        <f t="shared" si="6"/>
        <v>23404.463970700002</v>
      </c>
      <c r="H30" s="332">
        <f t="shared" si="6"/>
        <v>27592.686265000004</v>
      </c>
      <c r="I30" s="332">
        <f t="shared" si="6"/>
        <v>31675.677529000001</v>
      </c>
      <c r="J30" s="332">
        <f t="shared" si="6"/>
        <v>34017.924354100003</v>
      </c>
      <c r="K30" s="332">
        <f t="shared" si="6"/>
        <v>41587.641491300004</v>
      </c>
      <c r="L30" s="332">
        <f t="shared" si="6"/>
        <v>54689.384858200006</v>
      </c>
      <c r="M30" s="332">
        <f t="shared" si="6"/>
        <v>67791.350397400005</v>
      </c>
      <c r="N30" s="332">
        <f t="shared" si="6"/>
        <v>71067.186986899993</v>
      </c>
      <c r="O30" s="332">
        <f t="shared" si="6"/>
        <v>34035.502132322436</v>
      </c>
      <c r="P30" s="332">
        <f t="shared" si="6"/>
        <v>8856.599778999991</v>
      </c>
      <c r="Q30" s="332">
        <f t="shared" si="6"/>
        <v>42892.101911322432</v>
      </c>
    </row>
    <row r="31" spans="1:17">
      <c r="P31" s="326"/>
    </row>
    <row r="32" spans="1:17">
      <c r="P32" s="326"/>
    </row>
    <row r="33" spans="16:16">
      <c r="P33" s="326"/>
    </row>
    <row r="34" spans="16:16">
      <c r="P34" s="326"/>
    </row>
  </sheetData>
  <mergeCells count="1">
    <mergeCell ref="O24:Q24"/>
  </mergeCells>
  <pageMargins left="0.25" right="0.25" top="0.75" bottom="0.75" header="0.3" footer="0.3"/>
  <pageSetup scale="92" orientation="landscape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ATXI Attach O</vt:lpstr>
      <vt:lpstr>ATXI Attach MM</vt:lpstr>
      <vt:lpstr>Projected Rate Base</vt:lpstr>
      <vt:lpstr>Projected Revenues &amp; Expenses</vt:lpstr>
      <vt:lpstr>Projected Capitalization</vt:lpstr>
      <vt:lpstr>Illinois Rivers </vt:lpstr>
      <vt:lpstr>'ATXI Attach MM'!Print_Area</vt:lpstr>
      <vt:lpstr>'ATXI Attach O'!Print_Area</vt:lpstr>
      <vt:lpstr>'Illinois Rivers '!Print_Area</vt:lpstr>
      <vt:lpstr>'Projected Rate Base'!Print_Area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G Brewster</dc:creator>
  <cp:lastModifiedBy>Gudeman, Greg M</cp:lastModifiedBy>
  <cp:lastPrinted>2012-08-31T18:32:15Z</cp:lastPrinted>
  <dcterms:created xsi:type="dcterms:W3CDTF">2008-03-20T17:17:47Z</dcterms:created>
  <dcterms:modified xsi:type="dcterms:W3CDTF">2012-08-31T19:17:51Z</dcterms:modified>
</cp:coreProperties>
</file>