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605" windowHeight="12270" tabRatio="731"/>
  </bookViews>
  <sheets>
    <sheet name="Att O WPPI" sheetId="1" r:id="rId1"/>
    <sheet name="Attach GG WPPI" sheetId="2" r:id="rId2"/>
    <sheet name="Schd 2 Balance Sheet" sheetId="5" r:id="rId3"/>
    <sheet name="Schd 3 Income Statement" sheetId="6" r:id="rId4"/>
    <sheet name="Schd 4 Electric Plant" sheetId="7" r:id="rId5"/>
    <sheet name="Schd 5 Taxes" sheetId="18" r:id="rId6"/>
    <sheet name="Schd 7 OP &amp; Maint" sheetId="9" r:id="rId7"/>
    <sheet name="A. Divsor Load" sheetId="23" r:id="rId8"/>
    <sheet name="B. Plant and Depr. " sheetId="10" r:id="rId9"/>
    <sheet name="C. Depr. Schedule" sheetId="24" r:id="rId10"/>
    <sheet name="D. Land for Future Use" sheetId="12" r:id="rId11"/>
    <sheet name="F. Prepayments" sheetId="14" r:id="rId12"/>
    <sheet name="G. Transmission O&amp;M" sheetId="15" r:id="rId13"/>
    <sheet name="H. Administrative and General" sheetId="16" r:id="rId14"/>
    <sheet name="E. Materials and Supplies" sheetId="26" r:id="rId15"/>
    <sheet name="I. FERC Fees" sheetId="17" r:id="rId16"/>
    <sheet name="K. Debt Detail" sheetId="20" r:id="rId17"/>
    <sheet name="J. EPRI Reg. Non Comm. Safety" sheetId="28" r:id="rId18"/>
    <sheet name="L. Account 454" sheetId="21" r:id="rId19"/>
    <sheet name="M. Account 456.1" sheetId="22" r:id="rId20"/>
    <sheet name="N. Regulatory Asset" sheetId="11" r:id="rId21"/>
    <sheet name="O. Wages and Salaries" sheetId="29" r:id="rId22"/>
  </sheets>
  <externalReferences>
    <externalReference r:id="rId23"/>
  </externalReferences>
  <definedNames>
    <definedName name="CH_COS">#REF!</definedName>
    <definedName name="NSP_COS">#REF!</definedName>
    <definedName name="_xlnm.Print_Area" localSheetId="0">'Att O WPPI'!$A$1:$K$387</definedName>
    <definedName name="_xlnm.Print_Area" localSheetId="1">'Attach GG WPPI'!$A$1:$P$108</definedName>
    <definedName name="_xlnm.Print_Area" localSheetId="20">'N. Regulatory Asset'!$A$1:$D$14</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45621" iterate="1"/>
</workbook>
</file>

<file path=xl/calcChain.xml><?xml version="1.0" encoding="utf-8"?>
<calcChain xmlns="http://schemas.openxmlformats.org/spreadsheetml/2006/main">
  <c r="I302" i="1" l="1"/>
  <c r="G24" i="7" l="1"/>
  <c r="D210" i="1" l="1"/>
  <c r="D104" i="1"/>
  <c r="C24" i="15"/>
  <c r="C21" i="15"/>
  <c r="F117" i="10" l="1"/>
  <c r="F100" i="10"/>
  <c r="D31" i="9" l="1"/>
  <c r="B18" i="26" l="1"/>
  <c r="D106" i="1"/>
  <c r="E271" i="1"/>
  <c r="I86" i="1"/>
  <c r="G50" i="10"/>
  <c r="F10" i="9" l="1"/>
  <c r="H27" i="7"/>
  <c r="B119" i="10" l="1"/>
  <c r="C36" i="15" l="1"/>
  <c r="B13" i="14" l="1"/>
  <c r="F29" i="9" l="1"/>
  <c r="F54" i="5" l="1"/>
  <c r="F45" i="5"/>
  <c r="C20" i="15" l="1"/>
  <c r="B11" i="11" l="1"/>
  <c r="D167" i="1" l="1"/>
  <c r="B153" i="10" l="1"/>
  <c r="B138" i="10"/>
  <c r="C13" i="14"/>
  <c r="E100" i="10" l="1"/>
  <c r="F108" i="10" l="1"/>
  <c r="B18" i="10"/>
  <c r="B11" i="29" l="1"/>
  <c r="D268" i="1" l="1"/>
  <c r="B144" i="10" l="1"/>
  <c r="C144" i="10" s="1"/>
  <c r="L72" i="10" l="1"/>
  <c r="J72" i="10"/>
  <c r="I72" i="10"/>
  <c r="B133" i="10"/>
  <c r="C133" i="10" s="1"/>
  <c r="E36" i="24"/>
  <c r="E35" i="24"/>
  <c r="E34" i="24"/>
  <c r="E30" i="24"/>
  <c r="G117" i="10" l="1"/>
  <c r="G100" i="10"/>
  <c r="G92" i="10"/>
  <c r="G18" i="10"/>
  <c r="G53" i="10" s="1"/>
  <c r="E117" i="10"/>
  <c r="E92" i="10"/>
  <c r="E18" i="10"/>
  <c r="B117" i="10"/>
  <c r="B100" i="10"/>
  <c r="B92" i="10"/>
  <c r="F42" i="10"/>
  <c r="F43" i="10"/>
  <c r="F44" i="10"/>
  <c r="F45" i="10"/>
  <c r="F46" i="10"/>
  <c r="F47" i="10"/>
  <c r="F48" i="10"/>
  <c r="F49" i="10"/>
  <c r="B27" i="10"/>
  <c r="A2" i="10" l="1"/>
  <c r="A1" i="9"/>
  <c r="I303" i="1"/>
  <c r="I301" i="1"/>
  <c r="C5" i="20"/>
  <c r="B13" i="26" l="1"/>
  <c r="B21" i="28"/>
  <c r="B15" i="28"/>
  <c r="B34" i="26"/>
  <c r="N41" i="23"/>
  <c r="O41" i="23" s="1"/>
  <c r="N40" i="23"/>
  <c r="O40" i="23" s="1"/>
  <c r="N37" i="23"/>
  <c r="O37" i="23" s="1"/>
  <c r="N36" i="23"/>
  <c r="O36" i="23" s="1"/>
  <c r="N33" i="23"/>
  <c r="O33" i="23" s="1"/>
  <c r="N32" i="23"/>
  <c r="O32" i="23" s="1"/>
  <c r="B21" i="23"/>
  <c r="B23" i="23" s="1"/>
  <c r="D166" i="1" l="1"/>
  <c r="D192" i="1"/>
  <c r="D191" i="1"/>
  <c r="D189" i="1"/>
  <c r="D186" i="1"/>
  <c r="D180" i="1"/>
  <c r="D171" i="1"/>
  <c r="D162" i="1"/>
  <c r="D130" i="1"/>
  <c r="C17" i="22"/>
  <c r="I300" i="1" s="1"/>
  <c r="B14" i="21"/>
  <c r="I297" i="1" s="1"/>
  <c r="D40" i="20"/>
  <c r="C37" i="20"/>
  <c r="C40" i="20" s="1"/>
  <c r="D34" i="20"/>
  <c r="C34" i="20"/>
  <c r="D28" i="20"/>
  <c r="C28" i="20"/>
  <c r="D22" i="20"/>
  <c r="C22" i="20"/>
  <c r="D16" i="20"/>
  <c r="C16" i="20"/>
  <c r="D10" i="20"/>
  <c r="D43" i="20" s="1"/>
  <c r="C10" i="20"/>
  <c r="C43" i="20" s="1"/>
  <c r="E15" i="18"/>
  <c r="C13" i="17"/>
  <c r="C45" i="16"/>
  <c r="C43" i="16"/>
  <c r="C27" i="16"/>
  <c r="C20" i="16"/>
  <c r="C13" i="16"/>
  <c r="C46" i="16" l="1"/>
  <c r="C37" i="15"/>
  <c r="D163" i="1"/>
  <c r="B12" i="12"/>
  <c r="D121" i="1"/>
  <c r="D99" i="1"/>
  <c r="D98" i="1"/>
  <c r="M73" i="2"/>
  <c r="D96" i="1"/>
  <c r="F114" i="10"/>
  <c r="F113" i="10"/>
  <c r="F112" i="10"/>
  <c r="F111" i="10"/>
  <c r="F110" i="10"/>
  <c r="F109" i="10"/>
  <c r="F107" i="10"/>
  <c r="F106" i="10"/>
  <c r="F105" i="10"/>
  <c r="F104" i="10"/>
  <c r="F103" i="10"/>
  <c r="F97" i="10"/>
  <c r="F96" i="10"/>
  <c r="F95" i="10"/>
  <c r="F89" i="10"/>
  <c r="F88" i="10"/>
  <c r="F87" i="10"/>
  <c r="F86" i="10"/>
  <c r="F85" i="10"/>
  <c r="F84" i="10"/>
  <c r="F83" i="10"/>
  <c r="F82" i="10"/>
  <c r="F81" i="10"/>
  <c r="F80" i="10"/>
  <c r="F79" i="10"/>
  <c r="F78" i="10"/>
  <c r="F77" i="10"/>
  <c r="F76" i="10"/>
  <c r="F75" i="10"/>
  <c r="AA72" i="10"/>
  <c r="Y72" i="10"/>
  <c r="X72" i="10"/>
  <c r="V72" i="10"/>
  <c r="T72" i="10"/>
  <c r="S72" i="10"/>
  <c r="Q72" i="10"/>
  <c r="O72" i="10"/>
  <c r="N72" i="10"/>
  <c r="Z69" i="10"/>
  <c r="U69" i="10"/>
  <c r="P69" i="10"/>
  <c r="K69" i="10"/>
  <c r="G69" i="10"/>
  <c r="E69" i="10"/>
  <c r="B69" i="10"/>
  <c r="Z68" i="10"/>
  <c r="U68" i="10"/>
  <c r="P68" i="10"/>
  <c r="K68" i="10"/>
  <c r="G68" i="10"/>
  <c r="E68" i="10"/>
  <c r="B68" i="10"/>
  <c r="Z67" i="10"/>
  <c r="U67" i="10"/>
  <c r="P67" i="10"/>
  <c r="K67" i="10"/>
  <c r="G67" i="10"/>
  <c r="E67" i="10"/>
  <c r="B67" i="10"/>
  <c r="Z66" i="10"/>
  <c r="U66" i="10"/>
  <c r="P66" i="10"/>
  <c r="K66" i="10"/>
  <c r="G66" i="10"/>
  <c r="E66" i="10"/>
  <c r="B66" i="10"/>
  <c r="Z65" i="10"/>
  <c r="U65" i="10"/>
  <c r="P65" i="10"/>
  <c r="K65" i="10"/>
  <c r="Z64" i="10"/>
  <c r="U64" i="10"/>
  <c r="P64" i="10"/>
  <c r="K64" i="10"/>
  <c r="Z63" i="10"/>
  <c r="U63" i="10"/>
  <c r="P63" i="10"/>
  <c r="K63" i="10"/>
  <c r="G63" i="10"/>
  <c r="E63" i="10"/>
  <c r="B63" i="10"/>
  <c r="Z62" i="10"/>
  <c r="U62" i="10"/>
  <c r="P62" i="10"/>
  <c r="K62" i="10"/>
  <c r="G62" i="10"/>
  <c r="E62" i="10"/>
  <c r="B62" i="10"/>
  <c r="Z61" i="10"/>
  <c r="U61" i="10"/>
  <c r="P61" i="10"/>
  <c r="K61" i="10"/>
  <c r="G61" i="10"/>
  <c r="E61" i="10"/>
  <c r="B61" i="10"/>
  <c r="Z60" i="10"/>
  <c r="U60" i="10"/>
  <c r="P60" i="10"/>
  <c r="K60" i="10"/>
  <c r="G60" i="10"/>
  <c r="E60" i="10"/>
  <c r="B60" i="10"/>
  <c r="E50" i="10"/>
  <c r="B50" i="10"/>
  <c r="G39" i="10"/>
  <c r="E39" i="10"/>
  <c r="B39" i="10"/>
  <c r="F38" i="10"/>
  <c r="F37" i="10"/>
  <c r="F36" i="10"/>
  <c r="F35" i="10"/>
  <c r="F34" i="10"/>
  <c r="F33" i="10"/>
  <c r="F32" i="10"/>
  <c r="F31" i="10"/>
  <c r="G27" i="10"/>
  <c r="E27" i="10"/>
  <c r="F26" i="10"/>
  <c r="F25" i="10"/>
  <c r="F24" i="10"/>
  <c r="F23" i="10"/>
  <c r="F22" i="10"/>
  <c r="F21" i="10"/>
  <c r="F17" i="10"/>
  <c r="F16" i="10"/>
  <c r="F15" i="10"/>
  <c r="F14" i="10"/>
  <c r="F13" i="10"/>
  <c r="F12" i="10"/>
  <c r="G72" i="10" l="1"/>
  <c r="B72" i="10"/>
  <c r="E72" i="10"/>
  <c r="F63" i="10"/>
  <c r="K72" i="10"/>
  <c r="F67" i="10"/>
  <c r="Z72" i="10"/>
  <c r="P72" i="10"/>
  <c r="F64" i="10"/>
  <c r="F68" i="10"/>
  <c r="E53" i="10"/>
  <c r="D94" i="1" s="1"/>
  <c r="F61" i="10"/>
  <c r="F65" i="10"/>
  <c r="F69" i="10"/>
  <c r="F27" i="10"/>
  <c r="F50" i="10"/>
  <c r="U72" i="10"/>
  <c r="F39" i="10"/>
  <c r="F62" i="10"/>
  <c r="F66" i="10"/>
  <c r="F60" i="10"/>
  <c r="D177" i="1" l="1"/>
  <c r="G119" i="10"/>
  <c r="C153" i="10" s="1"/>
  <c r="E119" i="10"/>
  <c r="D164" i="1" l="1"/>
  <c r="F28" i="9"/>
  <c r="F27" i="9"/>
  <c r="F25" i="9"/>
  <c r="F23" i="9"/>
  <c r="F21" i="9"/>
  <c r="D160" i="1" s="1"/>
  <c r="E19" i="9"/>
  <c r="E31" i="9" s="1"/>
  <c r="D19" i="9"/>
  <c r="C19" i="9"/>
  <c r="F18" i="9"/>
  <c r="F16" i="9"/>
  <c r="F15" i="9"/>
  <c r="F13" i="9"/>
  <c r="F11" i="9"/>
  <c r="G27" i="7"/>
  <c r="G26" i="7"/>
  <c r="G23" i="7"/>
  <c r="G22" i="7"/>
  <c r="G21" i="7"/>
  <c r="G19" i="7"/>
  <c r="G18" i="7"/>
  <c r="G17" i="7"/>
  <c r="G16" i="7"/>
  <c r="G13" i="7"/>
  <c r="G12" i="7"/>
  <c r="G14" i="7"/>
  <c r="G11" i="7"/>
  <c r="F15" i="7"/>
  <c r="F20" i="7" s="1"/>
  <c r="F25" i="7" s="1"/>
  <c r="F28" i="7" s="1"/>
  <c r="E15" i="7"/>
  <c r="E20" i="7" s="1"/>
  <c r="E25" i="7" s="1"/>
  <c r="E28" i="7" s="1"/>
  <c r="D15" i="7"/>
  <c r="D20" i="7" s="1"/>
  <c r="D25" i="7" s="1"/>
  <c r="D28" i="7" s="1"/>
  <c r="C15" i="7"/>
  <c r="C20" i="7" s="1"/>
  <c r="G9" i="7"/>
  <c r="C27" i="6"/>
  <c r="C15" i="6"/>
  <c r="C16" i="6" s="1"/>
  <c r="C18" i="6" s="1"/>
  <c r="C23" i="6" s="1"/>
  <c r="F28" i="5"/>
  <c r="D271" i="1" s="1"/>
  <c r="F16" i="5"/>
  <c r="D272" i="1" s="1"/>
  <c r="C54" i="5"/>
  <c r="C46" i="5"/>
  <c r="C30" i="5"/>
  <c r="C16" i="5"/>
  <c r="C22" i="5" s="1"/>
  <c r="D89" i="1" l="1"/>
  <c r="F72" i="10"/>
  <c r="F92" i="10"/>
  <c r="D88" i="1"/>
  <c r="G20" i="7"/>
  <c r="G15" i="7"/>
  <c r="F19" i="9"/>
  <c r="F31" i="9" s="1"/>
  <c r="C25" i="7"/>
  <c r="G25" i="7" s="1"/>
  <c r="H25" i="7" s="1"/>
  <c r="C28" i="6"/>
  <c r="C31" i="6" s="1"/>
  <c r="F33" i="5"/>
  <c r="F56" i="5" s="1"/>
  <c r="C56" i="5"/>
  <c r="K357" i="1"/>
  <c r="K360" i="1"/>
  <c r="D361" i="1"/>
  <c r="D360" i="1"/>
  <c r="B360" i="1"/>
  <c r="K308" i="1"/>
  <c r="K228" i="1"/>
  <c r="K149" i="1"/>
  <c r="K73" i="1"/>
  <c r="N61" i="2"/>
  <c r="D86" i="1" l="1"/>
  <c r="D84" i="1"/>
  <c r="C28" i="7"/>
  <c r="G28" i="7" s="1"/>
  <c r="G285" i="1"/>
  <c r="G280" i="1"/>
  <c r="F18" i="10" l="1"/>
  <c r="F53" i="10" s="1"/>
  <c r="F119" i="10" s="1"/>
  <c r="B53" i="10"/>
  <c r="I121" i="1"/>
  <c r="C53" i="10" l="1"/>
  <c r="O93" i="2"/>
  <c r="G63" i="2"/>
  <c r="N62" i="2"/>
  <c r="G62" i="2"/>
  <c r="C62" i="2"/>
  <c r="L74" i="2" l="1"/>
  <c r="I285" i="1" l="1"/>
  <c r="E286" i="1"/>
  <c r="I280" i="1"/>
  <c r="E281" i="1"/>
  <c r="I238" i="1"/>
  <c r="I179" i="1"/>
  <c r="I178" i="1"/>
  <c r="D173" i="1"/>
  <c r="D174" i="1" s="1"/>
  <c r="D128" i="1" s="1"/>
  <c r="I171" i="1"/>
  <c r="D107" i="1"/>
  <c r="D135" i="1" s="1"/>
  <c r="D134" i="1"/>
  <c r="I122" i="1"/>
  <c r="I120" i="1"/>
  <c r="I119" i="1"/>
  <c r="I97" i="1"/>
  <c r="I96" i="1"/>
  <c r="I87" i="1"/>
  <c r="E73" i="2"/>
  <c r="D123" i="1"/>
  <c r="I107" i="1" l="1"/>
  <c r="I135" i="1" s="1"/>
  <c r="I106" i="1"/>
  <c r="I24" i="1"/>
  <c r="H73" i="2" l="1"/>
  <c r="I134" i="1"/>
  <c r="I304" i="1"/>
  <c r="D131" i="1" l="1"/>
  <c r="D91" i="1"/>
  <c r="G255" i="1"/>
  <c r="G257" i="1"/>
  <c r="G258" i="1"/>
  <c r="I246" i="1"/>
  <c r="D105" i="1"/>
  <c r="D108" i="1"/>
  <c r="D109" i="1"/>
  <c r="G271" i="1"/>
  <c r="D273" i="1"/>
  <c r="G272" i="1"/>
  <c r="I36" i="1"/>
  <c r="D38" i="1" s="1"/>
  <c r="D259" i="1"/>
  <c r="D15" i="1"/>
  <c r="I169" i="1"/>
  <c r="D196" i="1"/>
  <c r="D200" i="1" s="1"/>
  <c r="D204" i="1" s="1"/>
  <c r="D110" i="1"/>
  <c r="D193" i="1"/>
  <c r="D182" i="1"/>
  <c r="D232" i="1"/>
  <c r="K310" i="1"/>
  <c r="I161" i="1"/>
  <c r="F191" i="1"/>
  <c r="F167" i="1"/>
  <c r="D14" i="1"/>
  <c r="I295" i="1"/>
  <c r="F117" i="1"/>
  <c r="D311" i="1"/>
  <c r="C310" i="1"/>
  <c r="B310" i="1"/>
  <c r="D231" i="1"/>
  <c r="K231" i="1"/>
  <c r="B231" i="1"/>
  <c r="K152" i="1"/>
  <c r="D153" i="1"/>
  <c r="D152" i="1"/>
  <c r="B152" i="1"/>
  <c r="K76" i="1"/>
  <c r="D77" i="1"/>
  <c r="D76" i="1"/>
  <c r="B76" i="1"/>
  <c r="I48" i="1"/>
  <c r="I47" i="1"/>
  <c r="F95" i="1"/>
  <c r="F125" i="1" s="1"/>
  <c r="F187" i="1"/>
  <c r="B181" i="1"/>
  <c r="B177" i="1"/>
  <c r="F165" i="1"/>
  <c r="F166" i="1" s="1"/>
  <c r="B100" i="1"/>
  <c r="B110" i="1" s="1"/>
  <c r="B99" i="1"/>
  <c r="B109" i="1" s="1"/>
  <c r="B98" i="1"/>
  <c r="B108" i="1" s="1"/>
  <c r="B95" i="1"/>
  <c r="B105" i="1" s="1"/>
  <c r="B94" i="1"/>
  <c r="B104" i="1" s="1"/>
  <c r="D101" i="1"/>
  <c r="F100" i="1"/>
  <c r="F99" i="1"/>
  <c r="G98" i="1"/>
  <c r="F98" i="1"/>
  <c r="G94" i="1"/>
  <c r="F94" i="1"/>
  <c r="F15" i="1"/>
  <c r="D262" i="1" l="1"/>
  <c r="D265" i="1" s="1"/>
  <c r="G263" i="1" s="1"/>
  <c r="G284" i="1"/>
  <c r="I284" i="1" s="1"/>
  <c r="I286" i="1" s="1"/>
  <c r="G279" i="1"/>
  <c r="I279" i="1" s="1"/>
  <c r="I281" i="1" s="1"/>
  <c r="I241" i="1"/>
  <c r="I243" i="1" s="1"/>
  <c r="E272" i="1"/>
  <c r="I272" i="1" s="1"/>
  <c r="D111" i="1"/>
  <c r="D133" i="1" s="1"/>
  <c r="I44" i="1"/>
  <c r="D44" i="1"/>
  <c r="I43" i="1"/>
  <c r="D43" i="1"/>
  <c r="D42" i="1"/>
  <c r="D39" i="1"/>
  <c r="I42" i="1"/>
  <c r="I248" i="1"/>
  <c r="I250" i="1" s="1"/>
  <c r="I271" i="1"/>
  <c r="G85" i="1" l="1"/>
  <c r="G95" i="1" s="1"/>
  <c r="I251" i="1"/>
  <c r="I252" i="1" s="1"/>
  <c r="G172" i="1" s="1"/>
  <c r="G14" i="1"/>
  <c r="G16" i="1" s="1"/>
  <c r="I16" i="1" s="1"/>
  <c r="E256" i="1"/>
  <c r="G256" i="1" s="1"/>
  <c r="G259" i="1" s="1"/>
  <c r="I273" i="1"/>
  <c r="I287" i="1" s="1"/>
  <c r="E273" i="1"/>
  <c r="D207" i="1" l="1"/>
  <c r="I85" i="1"/>
  <c r="I95" i="1"/>
  <c r="G125" i="1"/>
  <c r="I125" i="1" s="1"/>
  <c r="I288" i="1"/>
  <c r="G18" i="2"/>
  <c r="I276" i="1"/>
  <c r="G15" i="1"/>
  <c r="I15" i="1" s="1"/>
  <c r="G17" i="1"/>
  <c r="I17" i="1" s="1"/>
  <c r="G129" i="1"/>
  <c r="I129" i="1" s="1"/>
  <c r="G160" i="1"/>
  <c r="I160" i="1" s="1"/>
  <c r="I14" i="1"/>
  <c r="G163" i="1"/>
  <c r="I163" i="1" s="1"/>
  <c r="I172" i="1"/>
  <c r="I173" i="1" s="1"/>
  <c r="D197" i="1"/>
  <c r="I105" i="1" l="1"/>
  <c r="G19" i="2" s="1"/>
  <c r="G177" i="1"/>
  <c r="I177" i="1" s="1"/>
  <c r="D212" i="1"/>
  <c r="I212" i="1"/>
  <c r="G45" i="2"/>
  <c r="J45" i="2" s="1"/>
  <c r="D203" i="1"/>
  <c r="D205" i="1" s="1"/>
  <c r="I18" i="1"/>
  <c r="G167" i="1"/>
  <c r="I167" i="1" s="1"/>
  <c r="G162" i="1"/>
  <c r="I162" i="1" s="1"/>
  <c r="I210" i="1"/>
  <c r="D215" i="1" l="1"/>
  <c r="L75" i="2"/>
  <c r="K73" i="2"/>
  <c r="L73" i="2" s="1"/>
  <c r="I11" i="1" l="1"/>
  <c r="I26" i="1"/>
  <c r="G89" i="1"/>
  <c r="I89" i="1"/>
  <c r="G90" i="1"/>
  <c r="I90" i="1"/>
  <c r="G91" i="1"/>
  <c r="I91" i="1"/>
  <c r="G99" i="1"/>
  <c r="I99" i="1"/>
  <c r="G100" i="1"/>
  <c r="I100" i="1"/>
  <c r="I101" i="1"/>
  <c r="I109" i="1"/>
  <c r="I110" i="1"/>
  <c r="G111" i="1"/>
  <c r="I111" i="1"/>
  <c r="G115" i="1"/>
  <c r="I115" i="1"/>
  <c r="G116" i="1"/>
  <c r="I116" i="1"/>
  <c r="G117" i="1"/>
  <c r="I117" i="1"/>
  <c r="G118" i="1"/>
  <c r="I118" i="1"/>
  <c r="I123" i="1"/>
  <c r="I128" i="1"/>
  <c r="G130" i="1"/>
  <c r="I130" i="1"/>
  <c r="I131" i="1"/>
  <c r="I133" i="1"/>
  <c r="G164" i="1"/>
  <c r="I164" i="1"/>
  <c r="G165" i="1"/>
  <c r="I165" i="1"/>
  <c r="G166" i="1"/>
  <c r="I166" i="1"/>
  <c r="G168" i="1"/>
  <c r="I168" i="1"/>
  <c r="I174" i="1"/>
  <c r="G180" i="1"/>
  <c r="I180" i="1"/>
  <c r="G181" i="1"/>
  <c r="I181" i="1"/>
  <c r="I182" i="1"/>
  <c r="G186" i="1"/>
  <c r="I186" i="1"/>
  <c r="G187" i="1"/>
  <c r="I187" i="1"/>
  <c r="G189" i="1"/>
  <c r="I189" i="1"/>
  <c r="G191" i="1"/>
  <c r="I191" i="1"/>
  <c r="G192" i="1"/>
  <c r="I192" i="1"/>
  <c r="I193" i="1"/>
  <c r="I203" i="1"/>
  <c r="G204" i="1"/>
  <c r="I204" i="1"/>
  <c r="I205" i="1"/>
  <c r="I207" i="1"/>
  <c r="I215" i="1"/>
  <c r="D219" i="1"/>
  <c r="I219" i="1"/>
  <c r="D224" i="1"/>
  <c r="I224" i="1"/>
  <c r="I259" i="1"/>
  <c r="I263" i="1"/>
  <c r="K263" i="1"/>
  <c r="G22" i="2"/>
  <c r="G23" i="2"/>
  <c r="J23" i="2"/>
  <c r="G26" i="2"/>
  <c r="G27" i="2"/>
  <c r="J27" i="2"/>
  <c r="G30" i="2"/>
  <c r="G31" i="2"/>
  <c r="J31" i="2"/>
  <c r="J33" i="2"/>
  <c r="G36" i="2"/>
  <c r="G37" i="2"/>
  <c r="J37" i="2"/>
  <c r="G40" i="2"/>
  <c r="G41" i="2"/>
  <c r="J41" i="2"/>
  <c r="J43" i="2"/>
  <c r="F73" i="2"/>
  <c r="G73" i="2"/>
  <c r="I73" i="2"/>
  <c r="J73" i="2"/>
  <c r="N73" i="2"/>
  <c r="P73" i="2"/>
  <c r="F74" i="2"/>
  <c r="G74" i="2"/>
  <c r="I74" i="2"/>
  <c r="J74" i="2"/>
  <c r="N74" i="2"/>
  <c r="P74" i="2"/>
  <c r="F75" i="2"/>
  <c r="G75" i="2"/>
  <c r="I75" i="2"/>
  <c r="J75" i="2"/>
  <c r="N75" i="2"/>
  <c r="P75" i="2"/>
  <c r="N93" i="2"/>
  <c r="P93" i="2"/>
  <c r="N95" i="2"/>
</calcChain>
</file>

<file path=xl/sharedStrings.xml><?xml version="1.0" encoding="utf-8"?>
<sst xmlns="http://schemas.openxmlformats.org/spreadsheetml/2006/main" count="1412" uniqueCount="1070">
  <si>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</si>
  <si>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</si>
  <si>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</si>
  <si>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</si>
  <si>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</si>
  <si>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</si>
  <si>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</si>
  <si>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</si>
  <si>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</si>
  <si>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</si>
  <si>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</si>
  <si>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</si>
  <si>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</si>
  <si>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</si>
  <si>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</si>
  <si>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</si>
  <si>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</si>
  <si>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</si>
  <si>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</si>
  <si>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</si>
  <si>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</si>
  <si>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</si>
  <si>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</si>
  <si>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</si>
  <si>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</si>
  <si>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</si>
  <si>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</si>
  <si>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</si>
  <si>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</si>
  <si>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</si>
  <si>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</si>
  <si>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</si>
  <si>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</si>
  <si>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</si>
  <si>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</si>
  <si>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</si>
  <si>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</si>
  <si>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</si>
  <si>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</si>
  <si>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</si>
  <si>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</si>
  <si>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</si>
  <si>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</si>
  <si>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</si>
  <si>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</si>
  <si>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</si>
  <si>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</si>
  <si>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</si>
  <si>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</si>
  <si>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</si>
  <si>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</si>
  <si>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</si>
  <si>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</si>
  <si>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</si>
  <si>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</si>
  <si>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</si>
  <si>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</si>
  <si>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</si>
  <si>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</si>
  <si>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</si>
  <si>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</si>
  <si>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</si>
  <si>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</si>
  <si>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</si>
  <si>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</si>
  <si>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</si>
  <si>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</si>
  <si>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</si>
  <si>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WORKING CAPITAL</t>
  </si>
  <si>
    <t xml:space="preserve">  CWC</t>
  </si>
  <si>
    <t>(Note H)</t>
  </si>
  <si>
    <t xml:space="preserve">  Materials &amp; Supplies</t>
  </si>
  <si>
    <t>TE</t>
  </si>
  <si>
    <t xml:space="preserve">  Prepayments</t>
  </si>
  <si>
    <t>GP</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</si>
  <si>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</si>
  <si>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</si>
  <si>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</si>
  <si>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</si>
  <si>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</si>
  <si>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</si>
  <si>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</si>
  <si>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</si>
  <si>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</si>
  <si>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</si>
  <si>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</si>
  <si>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</si>
  <si>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</si>
  <si>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</si>
  <si>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</si>
  <si>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</si>
  <si>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</si>
  <si>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</si>
  <si>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</si>
  <si>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</si>
  <si>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</si>
  <si>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</si>
  <si>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</si>
  <si>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</si>
  <si>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</si>
  <si>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</si>
  <si>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</si>
  <si>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</si>
  <si>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</si>
  <si>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</si>
  <si>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</si>
  <si>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</si>
  <si>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</si>
  <si>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</si>
  <si>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</si>
  <si>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</si>
  <si>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</si>
  <si>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</si>
  <si>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</si>
  <si>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</si>
  <si>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</si>
  <si>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</si>
  <si>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</si>
  <si>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</si>
  <si>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</si>
  <si>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</si>
  <si>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</si>
  <si>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</si>
  <si>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</si>
  <si>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</si>
  <si>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</si>
  <si>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</si>
  <si>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</si>
  <si>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</si>
  <si>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</si>
  <si>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</si>
  <si>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</si>
  <si>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</si>
  <si>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</si>
  <si>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</si>
  <si>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</si>
  <si>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</si>
  <si>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</si>
  <si>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</si>
  <si>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</si>
  <si>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</si>
  <si>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</si>
  <si>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</si>
  <si>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</si>
  <si>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</si>
  <si>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</si>
  <si>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</si>
  <si>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</si>
  <si>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</si>
  <si>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</si>
  <si>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</si>
  <si>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</si>
  <si>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</si>
  <si>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</si>
  <si>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</si>
  <si>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</si>
  <si>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</si>
  <si>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</si>
  <si>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</si>
  <si>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</si>
  <si>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</si>
  <si>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</si>
  <si>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</si>
  <si>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</si>
  <si>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</si>
  <si>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</si>
  <si>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</si>
  <si>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</si>
  <si>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</si>
  <si>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</si>
  <si>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</si>
  <si>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</si>
  <si>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</si>
  <si>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</si>
  <si>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</si>
  <si>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</si>
  <si>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</si>
  <si>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Line 4 supported by schedules.</t>
  </si>
  <si>
    <t>Line 5 supported by schedules.</t>
  </si>
  <si>
    <t>SIT work papers if required</t>
  </si>
  <si>
    <t>U</t>
  </si>
  <si>
    <t>1a</t>
  </si>
  <si>
    <t>V</t>
  </si>
  <si>
    <t xml:space="preserve">  Account No. 456.1</t>
  </si>
  <si>
    <t>ACCOUNT 456.1 (OTHER ELECTRIC REVENUES)</t>
  </si>
  <si>
    <t>Removes dollar amount of transmission expenses included in the OATT ancillary services rates, including Account Nos. 561.1, 561.2, 561.3, and 561.BA.</t>
  </si>
  <si>
    <t>W</t>
  </si>
  <si>
    <t>X</t>
  </si>
  <si>
    <t xml:space="preserve">REVENUE REQUIREMENT TO BE COLLECTED UNDER ATTACHMENT O </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</si>
  <si>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</si>
  <si>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</si>
  <si>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</si>
  <si>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</si>
  <si>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</si>
  <si>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</si>
  <si>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</si>
  <si>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</si>
  <si>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</si>
  <si>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</si>
  <si>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</si>
  <si>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</si>
  <si>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</si>
  <si>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</si>
  <si>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</si>
  <si>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</si>
  <si>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</si>
  <si>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</si>
  <si>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</si>
  <si>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</si>
  <si>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</si>
  <si>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</si>
  <si>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</si>
  <si>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</si>
  <si>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</si>
  <si>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</si>
  <si>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</si>
  <si>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</si>
  <si>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</si>
  <si>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</si>
  <si>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</si>
  <si>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</si>
  <si>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</si>
  <si>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</si>
  <si>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</si>
  <si>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</si>
  <si>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</si>
  <si>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</si>
  <si>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</si>
  <si>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</si>
  <si>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</si>
  <si>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</si>
  <si>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</si>
  <si>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</si>
  <si>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</si>
  <si>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</si>
  <si>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</si>
  <si>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</si>
  <si>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</si>
  <si>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</si>
  <si>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</si>
  <si>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</si>
  <si>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</si>
  <si>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</si>
  <si>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</si>
  <si>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</si>
  <si>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</si>
  <si>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</si>
  <si>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</si>
  <si>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</si>
  <si>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</si>
  <si>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</si>
  <si>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</si>
  <si>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</si>
  <si>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</si>
  <si>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</si>
  <si>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</si>
  <si>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</si>
  <si>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</si>
  <si>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</si>
  <si>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</si>
  <si>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</si>
  <si>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</si>
  <si>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</si>
  <si>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</si>
  <si>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</si>
  <si>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</si>
  <si>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</si>
  <si>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</si>
  <si>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</si>
  <si>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</si>
  <si>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</si>
  <si>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</si>
  <si>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</si>
  <si>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</si>
  <si>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</si>
  <si>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</si>
  <si>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</si>
  <si>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</si>
  <si>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</si>
  <si>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</si>
  <si>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</si>
  <si>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Network &amp; P-to-P Rate ($/kW/Mo)  (line 11 / 12)</t>
  </si>
  <si>
    <t>6a</t>
  </si>
  <si>
    <t>Adjustments to Net Revenue Requirement (Note CC)</t>
  </si>
  <si>
    <t>6b</t>
  </si>
  <si>
    <t>Interest on Adjustments (Note DD)</t>
  </si>
  <si>
    <t>6c</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</si>
  <si>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</si>
  <si>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</si>
  <si>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</si>
  <si>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</si>
  <si>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</si>
  <si>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</si>
  <si>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2a</t>
  </si>
  <si>
    <t>2b</t>
  </si>
  <si>
    <t>8a</t>
  </si>
  <si>
    <t>8b</t>
  </si>
  <si>
    <t>14a</t>
  </si>
  <si>
    <t>14b</t>
  </si>
  <si>
    <t>(line 2a- line 8a)</t>
  </si>
  <si>
    <t>(line 2b- line 8b)</t>
  </si>
  <si>
    <t>23a</t>
  </si>
  <si>
    <t>23b</t>
  </si>
  <si>
    <t>23c</t>
  </si>
  <si>
    <t>30b</t>
  </si>
  <si>
    <t>7a</t>
  </si>
  <si>
    <t>7b</t>
  </si>
  <si>
    <t>7c</t>
  </si>
  <si>
    <t>7d</t>
  </si>
  <si>
    <t xml:space="preserve">   Account 566</t>
  </si>
  <si>
    <t>9a</t>
  </si>
  <si>
    <t>9b</t>
  </si>
  <si>
    <t>28a</t>
  </si>
  <si>
    <t>HCSR2 Return</t>
  </si>
  <si>
    <t>28b</t>
  </si>
  <si>
    <t>Proprietary Capital</t>
  </si>
  <si>
    <t>38a</t>
  </si>
  <si>
    <t>38b</t>
  </si>
  <si>
    <t>=HSCR1</t>
  </si>
  <si>
    <t>=HSCR2</t>
  </si>
  <si>
    <t>EE</t>
  </si>
  <si>
    <t>FF</t>
  </si>
  <si>
    <t>GG</t>
  </si>
  <si>
    <t>HH</t>
  </si>
  <si>
    <t xml:space="preserve">Sum of rate base earning a return based on actual capital structure. </t>
  </si>
  <si>
    <t>II</t>
  </si>
  <si>
    <t xml:space="preserve"> 151 FERC ¶ 61,246, P 22.</t>
  </si>
  <si>
    <t>JJ</t>
  </si>
  <si>
    <t>KK</t>
  </si>
  <si>
    <t>LL</t>
  </si>
  <si>
    <t>MM</t>
  </si>
  <si>
    <t>DA</t>
  </si>
  <si>
    <t>HCSR1 Return</t>
  </si>
  <si>
    <t>`</t>
  </si>
  <si>
    <t>Total Account 566 (Line 7b plus line 7c)</t>
  </si>
  <si>
    <t>Long Term Debt</t>
  </si>
  <si>
    <t>Formula Rate calculation</t>
  </si>
  <si>
    <t xml:space="preserve">     Rate Formula Template</t>
  </si>
  <si>
    <t xml:space="preserve"> Utilizing Attachment O Data</t>
  </si>
  <si>
    <t>Page 1 of 2</t>
  </si>
  <si>
    <t>To be completed in conjunction with Attachment O.</t>
  </si>
  <si>
    <t>Attachment O</t>
  </si>
  <si>
    <t>Page, Line, Col.</t>
  </si>
  <si>
    <t>Gross Transmission Plant - Total</t>
  </si>
  <si>
    <t>Net Transmission Plant - Total</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</si>
  <si>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</si>
  <si>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</si>
  <si>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</si>
  <si>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</si>
  <si>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</si>
  <si>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</si>
  <si>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</si>
  <si>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</si>
  <si>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</si>
  <si>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</si>
  <si>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</si>
  <si>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</si>
  <si>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</si>
  <si>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</si>
  <si>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</si>
  <si>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</si>
  <si>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</si>
  <si>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</si>
  <si>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</si>
  <si>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</si>
  <si>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</si>
  <si>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</si>
  <si>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</si>
  <si>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</si>
  <si>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</si>
  <si>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</si>
  <si>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</si>
  <si>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</si>
  <si>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</si>
  <si>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</si>
  <si>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13</t>
  </si>
  <si>
    <t>Annual Allocation Factor for Return on Rate Base</t>
  </si>
  <si>
    <t>(line 12 divided by line 2 col 3)</t>
  </si>
  <si>
    <t>14</t>
  </si>
  <si>
    <t>Annual Allocation Factor for Return</t>
  </si>
  <si>
    <t>Sum of line 11 and 13</t>
  </si>
  <si>
    <t>15</t>
  </si>
  <si>
    <t>Page 2 of 2</t>
  </si>
  <si>
    <t xml:space="preserve">                           Network Upgrade Charge Calculation By Project</t>
  </si>
  <si>
    <t>Line No.</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</si>
  <si>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</si>
  <si>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</si>
  <si>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</si>
  <si>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</si>
  <si>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</si>
  <si>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</si>
  <si>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</si>
  <si>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</si>
  <si>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</si>
  <si>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</si>
  <si>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</si>
  <si>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</si>
  <si>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</si>
  <si>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(Page 1 line 15)</t>
  </si>
  <si>
    <t>(Col. 6 * Col. 7)</t>
  </si>
  <si>
    <t>(Note F)</t>
  </si>
  <si>
    <r>
      <t xml:space="preserve">Sum Col. </t>
    </r>
    <r>
      <rPr>
        <sz val="12"/>
        <color theme="1"/>
        <rFont val="Arial"/>
        <family val="2"/>
      </rPr>
      <t xml:space="preserve"> 10 &amp; 11</t>
    </r>
    <r>
      <rPr>
        <sz val="12"/>
        <rFont val="Arial"/>
        <family val="2"/>
      </rPr>
      <t xml:space="preserve">
(Note G)</t>
    </r>
  </si>
  <si>
    <t>Project 1</t>
  </si>
  <si>
    <t>1b</t>
  </si>
  <si>
    <t>Project 2</t>
  </si>
  <si>
    <t>P2</t>
  </si>
  <si>
    <t>1c</t>
  </si>
  <si>
    <t>Project 3</t>
  </si>
  <si>
    <t>P3</t>
  </si>
  <si>
    <t>2</t>
  </si>
  <si>
    <t>Annual Totals</t>
  </si>
  <si>
    <t>Rev. Req. Adj For Attachment O</t>
  </si>
  <si>
    <t>True-Up Adjustment is included pursuant to a FERC approved methodology, if applicable.</t>
  </si>
  <si>
    <t>The Total General and Common Depreciation Expense excludes any depreciation expense directly associated with a project and thereby included in page 2 column 9.</t>
  </si>
  <si>
    <r>
      <t>Attach O, p 3, line 28</t>
    </r>
    <r>
      <rPr>
        <sz val="12"/>
        <rFont val="Arial"/>
        <family val="2"/>
      </rPr>
      <t xml:space="preserve"> col 5</t>
    </r>
  </si>
  <si>
    <t>Annual Allocation Factor for Incentive Return HCSR1</t>
  </si>
  <si>
    <t>Annual Allocation Factor for Incentive Return</t>
  </si>
  <si>
    <t>Annual Incentive Return Charge</t>
  </si>
  <si>
    <t>(8a)</t>
  </si>
  <si>
    <t>(8b)</t>
  </si>
  <si>
    <t>(Col 6 * Col 8a)</t>
  </si>
  <si>
    <t>Transmission for projects with FERC Approved Incentives  (Note EE)</t>
  </si>
  <si>
    <t>Transmission for projects with FERC Approved Incentives  (Note KK)</t>
  </si>
  <si>
    <t>Transmission for projects with FERC Approved incentives (Note EE)</t>
  </si>
  <si>
    <t>Transmission for projects with FERC Approved Incentives (Note KK)</t>
  </si>
  <si>
    <t>Unamortized Balance of Abandoned Plant for Projects with FERC approved incentives  (Note FF)</t>
  </si>
  <si>
    <t>Unamortized Balance of Abandoned Plant for Projects with FERC approved incentives  (Note LL)</t>
  </si>
  <si>
    <r>
      <t xml:space="preserve">  Transmission</t>
    </r>
    <r>
      <rPr>
        <sz val="12"/>
        <color rgb="FFFF0000"/>
        <rFont val="Times New Roman"/>
        <family val="1"/>
      </rPr>
      <t xml:space="preserve"> </t>
    </r>
  </si>
  <si>
    <t>Abandoned Plant Amortization for Projects with FERC approved incentives (Note FF)</t>
  </si>
  <si>
    <t>Abandoned Plant Amortization for Projects with FERC approved incentives  (Note LL)</t>
  </si>
  <si>
    <t>NN</t>
  </si>
  <si>
    <t>Elimination of revenue requirement rounding differences (Note NN)</t>
  </si>
  <si>
    <t>6d</t>
  </si>
  <si>
    <t>Total Adjustment (line 6b + line 6c)</t>
  </si>
  <si>
    <t>(line 1 minus line 6 plus line 6a plus line 6d)</t>
  </si>
  <si>
    <t>RATE BASE EARNINGS HCSR1 (Sum lines 14a, 23a and 23c) (Note II)</t>
  </si>
  <si>
    <t>Project Gross Plant is the total capital investment for the project calculated in the same method as the gross plant value in line 1 and includes CWIP in rate base less any prefunded AFUDC, if applicable.  Project Gross Plant also includes any Unamortized Regulatory Asset amount from page 2 line 23c and any Unamortized Balance of Abandoned plant from page 2 lines 23a of Attachment O - WPPI related to the HRL Project. This value includes subsequent capital investments required to maintain the facilities to their original capabilities.</t>
  </si>
  <si>
    <t>23d</t>
  </si>
  <si>
    <t>RATE BASE EARNINGS HCSR2 (Sum lines 14b, 23b and 23d) (Note JJ)</t>
  </si>
  <si>
    <t>TOTAL ADJUSTMENTS  (sum lines 19 - 23d)</t>
  </si>
  <si>
    <t>OO</t>
  </si>
  <si>
    <t>Unamortized Regulatory Asset (Note GG)</t>
  </si>
  <si>
    <t>Unamortized Regulatory Asset (Note OO)</t>
  </si>
  <si>
    <t>Page 2, Line 23a includes any unamortized balances related to the recovery of the abandoned plant costs for the HRL Project approved by FERC. Page 3, Line 9a is the annual amortization expense of abandoned plant costs for the HRL Project approved by FERC.</t>
  </si>
  <si>
    <t>Page 2, Line 23b includes any unamortized balances related to the recovery of abandoned plant costs for the Badger Coulee Project approved by FERC.  Page 3, Line 9b is the annual amortization expense of abandoned plant costs for the Badger Coulee Project approved by FERC.</t>
  </si>
  <si>
    <t>Reference</t>
  </si>
  <si>
    <t>WPPI Energy</t>
  </si>
  <si>
    <t>QQ</t>
  </si>
  <si>
    <t>PP</t>
  </si>
  <si>
    <t>RR</t>
  </si>
  <si>
    <t xml:space="preserve">for the HRL Project granted a hypothetical capital structure of 55% debt and 45% equity incentive by FERC. WPPI Energy will record this project separately in its </t>
  </si>
  <si>
    <t>property records in such a manner that the gross plant and accumulated depreciation values can be easily determined.  A work paper will be provided.</t>
  </si>
  <si>
    <t>Badger Coulee Project granted a hypothetical capital structure of 50% debt and 50% equity incentive by FERC. WPPI Energy will record this project separately in its</t>
  </si>
  <si>
    <t>The regulatory asset includes Badger Coulee Project pre-commercial expenses and transmission–related expenses, consisting of operating and maintenance and allocated A&amp;G. Any costs entered on this line must be approved in a Section 205 filing by FERC.</t>
  </si>
  <si>
    <t>Attachment GG - WPPI Energy</t>
  </si>
  <si>
    <r>
      <t>Project Net Plant is the Project Gross Plant Identified in Column 3 less the associated Accumulated Depreciation</t>
    </r>
    <r>
      <rPr>
        <sz val="12"/>
        <color rgb="FFFF0000"/>
        <rFont val="Arial MT"/>
      </rPr>
      <t>.</t>
    </r>
  </si>
  <si>
    <r>
      <t xml:space="preserve">Net Transmission Plant is that identified on page 2 lines 14, </t>
    </r>
    <r>
      <rPr>
        <sz val="12"/>
        <rFont val="Arial MT"/>
      </rPr>
      <t>14a and 14b of Attachment O - WPPI and includes any unamortized balance of abandoned plant, unamortized regulatory assets, and any CWIP included in rate base when authorized by FERC order less any prefunded AFUDC, if applicable.</t>
    </r>
  </si>
  <si>
    <r>
      <t>Project Depreciation Expense is the actual value booked for the project and included in the Depreciation Expense in Attachment O</t>
    </r>
    <r>
      <rPr>
        <sz val="12"/>
        <rFont val="Arial MT"/>
      </rPr>
      <t xml:space="preserve"> - WPPI page 3 line 12.  For the HRL Project only, is inclusive of any amount entered in Attachment O - WPPI page 3, line 9a related to the HRL Project.</t>
    </r>
  </si>
  <si>
    <r>
      <t>The Network Upgrade Charge is the value to be used in Schedules 26, 37 and 38</t>
    </r>
    <r>
      <rPr>
        <sz val="12"/>
        <rFont val="Arial MT"/>
      </rPr>
      <t>, as applicable.</t>
    </r>
  </si>
  <si>
    <t>(Sum Col. 5,8, 8b &amp; 9)</t>
  </si>
  <si>
    <t>Attachment O-EIA Non-Levelized WPPI Energy</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</si>
  <si>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</si>
  <si>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</si>
  <si>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</si>
  <si>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</si>
  <si>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Page 4 of 6</t>
  </si>
  <si>
    <t>Page 5 of 6</t>
  </si>
  <si>
    <t>Page 3 of 6</t>
  </si>
  <si>
    <t>Page 2 of 6</t>
  </si>
  <si>
    <t>Page 1 of 6</t>
  </si>
  <si>
    <t>Page 6 of 6</t>
  </si>
  <si>
    <t>Total transmission plant  (page 2, lines 2+2a+2b column 3)</t>
  </si>
  <si>
    <t>REV. REQUIREMENT  (sum lines 8, 12, 20, 27, 28, 28a and 28b)</t>
  </si>
  <si>
    <t xml:space="preserve">  [ Rate Base (page 2, line 30+30a+30b) * Rate of Return (page 4, line 24)]</t>
  </si>
  <si>
    <t>TOTAL O&amp;M  (sum lines 1, 3, 5a, 6, 7, 7d less 1a, 2, 2a, 4, 5)</t>
  </si>
  <si>
    <t>RATE BASE  (sum lines 18, 24, 25, and 29 less lines 14a, 14b, 23a, 23b, 23c and 23d)</t>
  </si>
  <si>
    <t>[Revenue Requirement for facilities included on page 2, line 2a, and also included</t>
  </si>
  <si>
    <t>[Revenue Requirement for facilities included on page 2, line 2b, and also included</t>
  </si>
  <si>
    <t>Attach O, p 2, line 2, 2a, 2b, 23a, 23b, 23c and 23d col 5 (Note A)</t>
  </si>
  <si>
    <t>Includes the transmission gross plant in-service (line 2a, page 2) and accumulated depreciation (line 8a, page 2) and net transmission plant in-service (line 14a, page 2)</t>
  </si>
  <si>
    <t xml:space="preserve">Includes the transmission gross plant in-service (line 2b, page 2) and accumulated depreciation (line 8b, page 2) and net transmission plant in-service (line 14b, page 2) for the </t>
  </si>
  <si>
    <t>This adjusting entry will remove any residual revenue requirement on Attachment O due to rounding differences between revenue requirements calculated on Attachment GG and /or Attachment MM, and that calculated on Attachment O, page 3, line 29, column 5.  The result of this adjustment will be a zero net revenue requirement reported on line 7 below.  Once WPPI Energy has transmission assets properly recovered under Schedules 7, 8, or 9 of the MISO Tariff, this adjustment will no longer be made.</t>
  </si>
  <si>
    <t xml:space="preserve">A work paper will be provided showing the total amount of each regulatory asset approved by FERC and the associated accumulated amortization and amortization expense for each regulatory asset.  In addition, the work paper will provided a detailed summary of the transmission O&amp;M expenses included in line 1 on page 3.    </t>
  </si>
  <si>
    <t>on this line must be approved in a Section 205 filing by FERC.  The costs entered on this line are the costs approved by FERC in Docket ER16-744.</t>
  </si>
  <si>
    <t>Attach O, p 2, line 14, 14a, 14b, 23a, 23b, 23c and 23d col 5 (Note B)</t>
  </si>
  <si>
    <t>32a</t>
  </si>
  <si>
    <t>32b</t>
  </si>
  <si>
    <t>[HCSR1 Rate Base (Page 2, Line 30a) * HCSR1 (Page 4, Line 32a)</t>
  </si>
  <si>
    <t>HCSR2 Rate Base (Page 2, Line 30b) * HCSR2 (Page 4 Line 32b)</t>
  </si>
  <si>
    <t>(page 4, line 36)</t>
  </si>
  <si>
    <t>(page 4, line 39)</t>
  </si>
  <si>
    <t>Hypothetical Capital Structure Return 1 (HSCR1)          (Note QQ)</t>
  </si>
  <si>
    <t>Total (Sum Lines 27, 28)</t>
  </si>
  <si>
    <t>Total (Sum Lines 30, 31)</t>
  </si>
  <si>
    <t>Hypothetical Capital Structure Return 2 (HSCR2)          (Note RR)</t>
  </si>
  <si>
    <t xml:space="preserve">Annual Allocation Factor for Incentive Return HCSR1 (line 29 minus line 24) </t>
  </si>
  <si>
    <t xml:space="preserve">Annual Allocation Factor for Incentive Return HCSR2 (line 32 minus line 24) </t>
  </si>
  <si>
    <t>Line 37 supported by notes in Form 412 or detailed Schedule</t>
  </si>
  <si>
    <t>Line 38 supported by notes in Form 412 or detailed Schedule</t>
  </si>
  <si>
    <r>
      <t xml:space="preserve">Sum of lines 14b, 23b, and 23d related to the Badger Coulee Project earning an incentive hypothetical capital structure approved by FERC in </t>
    </r>
    <r>
      <rPr>
        <i/>
        <sz val="12"/>
        <rFont val="Times New Roman"/>
        <family val="1"/>
      </rPr>
      <t>Midcontinent Independent System Operator</t>
    </r>
    <r>
      <rPr>
        <sz val="12"/>
        <rFont val="Times New Roman"/>
        <family val="1"/>
      </rPr>
      <t>,</t>
    </r>
  </si>
  <si>
    <r>
      <t xml:space="preserve">Sum of lines 14a, 23a, and 23c related to the HRL Project earning an incentive hypothetical capital structure approved by FERC in </t>
    </r>
    <r>
      <rPr>
        <i/>
        <sz val="12"/>
        <rFont val="Times New Roman"/>
        <family val="1"/>
      </rPr>
      <t>WPPI Energy</t>
    </r>
    <r>
      <rPr>
        <sz val="12"/>
        <rFont val="Times New Roman"/>
        <family val="1"/>
      </rPr>
      <t>, 141 FERC ¶ 61,004, P 31 (2012).</t>
    </r>
  </si>
  <si>
    <t xml:space="preserve">     Less Account 566 (Misc. Transmission Expense)    (Note PP)</t>
  </si>
  <si>
    <t xml:space="preserve">       Amortization of Regulatory Assets (Note MM, Note PP)</t>
  </si>
  <si>
    <t xml:space="preserve">       Miscellaneous Transmission Expense (less amortization of regulatory asset)   (Note PP)</t>
  </si>
  <si>
    <t>Attach O p 4, line 32a</t>
  </si>
  <si>
    <t xml:space="preserve">Gross Transmission Plant is that identified on page 2 lines 2, 2a and 2b of Attachment O - WPPI and is inclusive of any CWIP included in rate base when authorized by FERC order less any prefunded AFUDC, if applicable.   Line 1 should also include any Unamortized Regulatory Asset amount from page 2 lines 23c and 23d, and any Unamortized Balance of Abandoned plant from page 2 lines 23a and 23b of Attachment O - WPPI . </t>
  </si>
  <si>
    <r>
      <t xml:space="preserve">For each of the five years beginning June 1, 2016, this amount includes 20% of the regulatory asset associated with the HRL Project approved by FERC in </t>
    </r>
    <r>
      <rPr>
        <i/>
        <sz val="12"/>
        <rFont val="Times New Roman"/>
        <family val="1"/>
      </rPr>
      <t>WPPI Energy</t>
    </r>
    <r>
      <rPr>
        <sz val="12"/>
        <rFont val="Times New Roman"/>
        <family val="1"/>
      </rPr>
      <t>, 141 FERC ¶ 61,004,</t>
    </r>
  </si>
  <si>
    <t>The Hypothetical Capital Structure Return 1 (HCSR1) calculation is only applicable to the Commission approved project(s) that will use a hypothetical capital structure of 55% debt and 45% equity.  The debt issued for the HRL project will  amortize  (i.e. payment of principal payments) through July 1, 2037.</t>
  </si>
  <si>
    <t>The Hypothetical Capital Structure Return 2 (HCSR2) calculation is only applicable to the Commission approved project(s) that will use a hypothetical capital structure of 50% debt and 50% equity.   Debt issued for the Badger Coulee Project will amortize (i.e. paying principal payments) through July 1, 2037.</t>
  </si>
  <si>
    <t xml:space="preserve">1, 2016  based on year-end 2015 data, at $304,225 annually, and committed in Docket No. ER16-744 to update the carrying charge for the HRL regulatory asset and provide refunds </t>
  </si>
  <si>
    <t>consistent with the outcomes of Docket Nos. EL14-12 and EL15-45.  FERC accepted the amount of the HRL regulatory asset by letter order issued March 29, 2016, in Docket No. ER16-744,</t>
  </si>
  <si>
    <t>subject to the outcomes of Docket Nos. EL14-12 and EL15-45.  WPPI will make a filing at FERC to update Attachment O-WPPI and this note MM to track each such change in the ROE.</t>
  </si>
  <si>
    <t xml:space="preserve">This amount also includes any other regulatory asset amortizations recorded in accordance with any FERC order.  </t>
  </si>
  <si>
    <t>The regulatory asset includes HRL Project pre-commercial expenses and transmission–related expenses, consisting of operating and maintenance and allocated A&amp;G. The costs entered on this line are the costs approved by FERC in Docket ER16-744.   WPPI requested approval of a total amount of $1,521,125, to be amortized in rates over five years, beginning June 1, 2016 based on year-end 2015 data, at $304,225 annually, and committed in Docket No. ER16-744 to update the carrying charge for the HRL regulatory asset and provide refunds consistent with the outcomes of Docket Nos. EL14-12 and ER15-45.  FERC accepted the amount of the HRL regulatory asset by letter order issued March 29, 2016, in Docket No. ER16-744, subject to the outcomes of Docket Nos. EL14-12 and EL15-45. WPPI will make a filing at FERC to update Attachment O-WPPI and this note GG to track each such change in the ROE.</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</si>
  <si>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June 1, 2016 effective date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</si>
  <si>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 P 21 (2012).  The five year amortization was approved by FERC in the same order.  WPPI requested approval of a total amount of $1,521,125, to be amortized in rates over five years, beginning June </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</si>
  <si>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</si>
  <si>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</si>
  <si>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</si>
  <si>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</si>
  <si>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</si>
  <si>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</si>
  <si>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</si>
  <si>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</si>
  <si>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</si>
  <si>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</si>
  <si>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</si>
  <si>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</si>
  <si>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</si>
  <si>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</si>
  <si>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</si>
  <si>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</si>
  <si>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</si>
  <si>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</si>
  <si>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</si>
  <si>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</si>
  <si>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</si>
  <si>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</si>
  <si>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</si>
  <si>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</si>
  <si>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</si>
  <si>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</si>
  <si>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</si>
  <si>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</si>
  <si>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</si>
  <si>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</si>
  <si>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</si>
  <si>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</si>
  <si>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</si>
  <si>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</si>
  <si>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</si>
  <si>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</si>
  <si>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</si>
  <si>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</si>
  <si>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</si>
  <si>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</si>
  <si>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</si>
  <si>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</si>
  <si>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</si>
  <si>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</si>
  <si>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</si>
  <si>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</si>
  <si>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</si>
  <si>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</si>
  <si>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</si>
  <si>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</si>
  <si>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</si>
  <si>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</si>
  <si>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</si>
  <si>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</si>
  <si>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</si>
  <si>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</si>
  <si>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</si>
  <si>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</si>
  <si>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</si>
  <si>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</si>
  <si>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</si>
  <si>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</si>
  <si>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</si>
  <si>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</si>
  <si>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</si>
  <si>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</si>
  <si>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</si>
  <si>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</si>
  <si>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</si>
  <si>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</si>
  <si>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</si>
  <si>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</si>
  <si>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</si>
  <si>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</si>
  <si>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</si>
  <si>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</si>
  <si>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</si>
  <si>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</si>
  <si>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</si>
  <si>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</si>
  <si>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</si>
  <si>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</si>
  <si>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</si>
  <si>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</si>
  <si>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</si>
  <si>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</si>
  <si>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</si>
  <si>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</si>
  <si>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</si>
  <si>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</si>
  <si>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</si>
  <si>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</si>
  <si>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</si>
  <si>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</si>
  <si>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</si>
  <si>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</si>
  <si>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</si>
  <si>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</si>
  <si>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</si>
  <si>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</si>
  <si>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</si>
  <si>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</si>
  <si>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</si>
  <si>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</si>
  <si>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</si>
  <si>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</si>
  <si>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</si>
  <si>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</si>
  <si>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</si>
  <si>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</si>
  <si>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</si>
  <si>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</si>
  <si>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</si>
  <si>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</si>
  <si>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</si>
  <si>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</si>
  <si>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</si>
  <si>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Balance</t>
  </si>
  <si>
    <t>Additions</t>
  </si>
  <si>
    <t>Retirements</t>
  </si>
  <si>
    <t>Transfers</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</si>
  <si>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</si>
  <si>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</si>
  <si>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</si>
  <si>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</si>
  <si>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</si>
  <si>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</si>
  <si>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</si>
  <si>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</si>
  <si>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</si>
  <si>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</si>
  <si>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</si>
  <si>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</si>
  <si>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</si>
  <si>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</si>
  <si>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</si>
  <si>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NOTE FOR LINE 5:  Combustion Turbine</t>
  </si>
  <si>
    <t>Schedule 7</t>
  </si>
  <si>
    <t>ELECTRIC OPERATION AND MAINTENANCE EXPENSES (Dollars)</t>
  </si>
  <si>
    <t>(a)</t>
  </si>
  <si>
    <t>(b)</t>
  </si>
  <si>
    <t>(c)</t>
  </si>
  <si>
    <t>(d)</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</si>
  <si>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</si>
  <si>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</si>
  <si>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</si>
  <si>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</si>
  <si>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</si>
  <si>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</si>
  <si>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</si>
  <si>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</si>
  <si>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</si>
  <si>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</si>
  <si>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</si>
  <si>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</si>
  <si>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</si>
  <si>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</si>
  <si>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</si>
  <si>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</si>
  <si>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</si>
  <si>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</si>
  <si>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</si>
  <si>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</si>
  <si>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</si>
  <si>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</si>
  <si>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</si>
  <si>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</si>
  <si>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</si>
  <si>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</si>
  <si>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</si>
  <si>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XXXXXXXXXXX</t>
  </si>
  <si>
    <t>Total Number of Full Time Employees</t>
  </si>
  <si>
    <t>Total Number of Part Time Employees</t>
  </si>
  <si>
    <t>Note for Line 4 - Combustion Turbine</t>
  </si>
  <si>
    <t>Worksheet B</t>
  </si>
  <si>
    <t xml:space="preserve">Accumulated </t>
  </si>
  <si>
    <t>Net</t>
  </si>
  <si>
    <t>Depreciation</t>
  </si>
  <si>
    <t>Gross Plant</t>
  </si>
  <si>
    <t>Plant</t>
  </si>
  <si>
    <t>Expense</t>
  </si>
  <si>
    <t>Production Plant</t>
  </si>
  <si>
    <t>Steam Production Plant</t>
  </si>
  <si>
    <t>310 – Land and Land Rights</t>
  </si>
  <si>
    <t>311 – Structures and Improvements</t>
  </si>
  <si>
    <t>312 – Boiler Plant Equipment</t>
  </si>
  <si>
    <t>313 – Engines and Engine-Driven Generators</t>
  </si>
  <si>
    <t>314 – Turbogenerator Units</t>
  </si>
  <si>
    <t>315 – Accessory Electric Equipment</t>
  </si>
  <si>
    <t>316 – Misc. Power Plant Equipment</t>
  </si>
  <si>
    <t>Total Steam Production Plant</t>
  </si>
  <si>
    <t>Nuclear Production Plant</t>
  </si>
  <si>
    <t>320 – Land and Land Rights</t>
  </si>
  <si>
    <t>321 – Structures and Improvements</t>
  </si>
  <si>
    <t>322 – Reactor Plant Equipment</t>
  </si>
  <si>
    <t>323 – Turbogenerator Units</t>
  </si>
  <si>
    <t>324 – Accessory Electric Equipment</t>
  </si>
  <si>
    <t>325 – Misc. Power Plant Equipment</t>
  </si>
  <si>
    <t>326 – Asset Retirement Costs for Nuclear Production</t>
  </si>
  <si>
    <t>Total Nuclear Production Plant</t>
  </si>
  <si>
    <t>Hydraulic Production Plant</t>
  </si>
  <si>
    <t>330 – Land and Land Rights</t>
  </si>
  <si>
    <t>331 – Structures and Improvements</t>
  </si>
  <si>
    <t>332 – Reservoirs, Dams, and Waterways</t>
  </si>
  <si>
    <t>333 – Water Wheels, Turbines, and Generators</t>
  </si>
  <si>
    <t>334 - Accessory Electric Equipment</t>
  </si>
  <si>
    <t>335 – Misc. Power Plant Equipment</t>
  </si>
  <si>
    <t>336 – Roads, Railroads, and Bridges</t>
  </si>
  <si>
    <t>337 – Asset Retirement Costs for Hydraulic Production</t>
  </si>
  <si>
    <t>Total Hydraulic Production Plant</t>
  </si>
  <si>
    <t>Other Production Plant</t>
  </si>
  <si>
    <t>340 – Land and Land Rights</t>
  </si>
  <si>
    <t>341 – Structures and Improvements</t>
  </si>
  <si>
    <t>342 – Fuel Holders, Products, and Accessories</t>
  </si>
  <si>
    <t>343 – Prime Movers</t>
  </si>
  <si>
    <t>344 – Generators</t>
  </si>
  <si>
    <t>345 – Accessory Electric Equipment</t>
  </si>
  <si>
    <t>346 – Misc. Power Plant Equipment</t>
  </si>
  <si>
    <t>347 – Asset Retirement Costs for Nuclear Production</t>
  </si>
  <si>
    <t>Total Other Production Plant</t>
  </si>
  <si>
    <t>Hampton Rochester La Crosse</t>
  </si>
  <si>
    <t>Badger Coulee</t>
  </si>
  <si>
    <t>Project X</t>
  </si>
  <si>
    <t>Project Y</t>
  </si>
  <si>
    <t>Transmission Plant</t>
  </si>
  <si>
    <t>350 – Land and Land Rights</t>
  </si>
  <si>
    <t>352 – Structures and Improvements</t>
  </si>
  <si>
    <t>353 – Station Equipment</t>
  </si>
  <si>
    <t>354 – Towers and Fixtures</t>
  </si>
  <si>
    <t>355 – Poles and Fixtures</t>
  </si>
  <si>
    <t>356 – Overhead Conductors and Devices</t>
  </si>
  <si>
    <t>357 – Underground Conduit</t>
  </si>
  <si>
    <t>358 – Underground Conductors and Devices</t>
  </si>
  <si>
    <t>359 – Roads and Trails</t>
  </si>
  <si>
    <t>359.1 – Asset Retirement Costs for Transmission Plant</t>
  </si>
  <si>
    <t>Total Transmission Plant</t>
  </si>
  <si>
    <t>Distribution Plant</t>
  </si>
  <si>
    <t>360 – Land and Land Rights</t>
  </si>
  <si>
    <t>361 – Structures and Improvements</t>
  </si>
  <si>
    <t>362 – Station Equipment</t>
  </si>
  <si>
    <t>363 – Storage Battery Equipment</t>
  </si>
  <si>
    <t>364 – Poles, Towers, and Fixtures</t>
  </si>
  <si>
    <t>365 – Overhead Conductors and Devices</t>
  </si>
  <si>
    <t>366 – Underground Conduit</t>
  </si>
  <si>
    <t>367 – Underground Conductors and Devices</t>
  </si>
  <si>
    <t>368 – Line Transformers</t>
  </si>
  <si>
    <t>369 – Services</t>
  </si>
  <si>
    <t>370 – Meters</t>
  </si>
  <si>
    <t>371 – Installations on Customer Premises</t>
  </si>
  <si>
    <t>372 – Leased Property on Customers Premises</t>
  </si>
  <si>
    <t>373 – Street lighting and Signal Systems</t>
  </si>
  <si>
    <t>374 – Asset Retirement Costs for Distribution Plant</t>
  </si>
  <si>
    <t>Total Distribution Plant</t>
  </si>
  <si>
    <t>Intangible Plant</t>
  </si>
  <si>
    <t>301 Organization</t>
  </si>
  <si>
    <t>302 Franchises and Consents</t>
  </si>
  <si>
    <t>303 Miscellaneous Intangible Plant</t>
  </si>
  <si>
    <t>Total Intangible Plant</t>
  </si>
  <si>
    <t>General Plant</t>
  </si>
  <si>
    <t>389 – Land and Land Rights</t>
  </si>
  <si>
    <t>390 – Structures and Improvements</t>
  </si>
  <si>
    <t>391 – Office Furniture and Equipment</t>
  </si>
  <si>
    <t>392 – Transportation Equipment</t>
  </si>
  <si>
    <t>393 – Stores Equipment</t>
  </si>
  <si>
    <t>394 – Tools, Shop and Garage Equipment</t>
  </si>
  <si>
    <t>395 – Laboratory Equipment</t>
  </si>
  <si>
    <t>396 – Power Operated Equipment</t>
  </si>
  <si>
    <t>397 – Communication Equipment</t>
  </si>
  <si>
    <t>398 – Miscellaneous Equipment</t>
  </si>
  <si>
    <t>399 – Other Tangible Property</t>
  </si>
  <si>
    <t>399.1 – Asset Retirement Costs for General Plant</t>
  </si>
  <si>
    <t>Total General Plant</t>
  </si>
  <si>
    <t>Grand Total Plant In-Service</t>
  </si>
  <si>
    <t>Please answer the following questions:</t>
  </si>
  <si>
    <t>Regulatory Asset Summary</t>
  </si>
  <si>
    <t>Beginning Regulatory Asset</t>
  </si>
  <si>
    <t>Regulatory Asset Amortization</t>
  </si>
  <si>
    <t>Ending Regulatory Asset</t>
  </si>
  <si>
    <t>Worksheet D</t>
  </si>
  <si>
    <t>Production</t>
  </si>
  <si>
    <t xml:space="preserve">Distribution </t>
  </si>
  <si>
    <t>Other</t>
  </si>
  <si>
    <t>Should tie to a financial statement line item - if not please</t>
  </si>
  <si>
    <t>indicate what line of the audited financials reflects Land Held For Future Use</t>
  </si>
  <si>
    <t xml:space="preserve">and indicate what other items are included in that financial statement line item </t>
  </si>
  <si>
    <t>by providing a brief but descriptive explanation</t>
  </si>
  <si>
    <r>
      <rPr>
        <b/>
        <sz val="11"/>
        <color theme="1"/>
        <rFont val="Calibri"/>
        <family val="2"/>
        <scheme val="minor"/>
      </rPr>
      <t>Below -</t>
    </r>
    <r>
      <rPr>
        <sz val="10"/>
        <rFont val="Arial"/>
        <family val="2"/>
      </rPr>
      <t xml:space="preserve"> Provide a brief but descriptive list of the Transmission land held for future use</t>
    </r>
  </si>
  <si>
    <t>and the amounts related to each item of Transmission land held for future use</t>
  </si>
  <si>
    <t>Worksheet E</t>
  </si>
  <si>
    <r>
      <rPr>
        <b/>
        <sz val="11"/>
        <color theme="1"/>
        <rFont val="Calibri"/>
        <family val="2"/>
        <scheme val="minor"/>
      </rPr>
      <t xml:space="preserve">Below </t>
    </r>
    <r>
      <rPr>
        <sz val="10"/>
        <rFont val="Arial"/>
        <family val="2"/>
      </rPr>
      <t xml:space="preserve">- Provide a brief but descriptive list of the Transmission related Materials and Supplies </t>
    </r>
  </si>
  <si>
    <t>and the amounts related to each item of Transmission related Materials and Supplies</t>
  </si>
  <si>
    <t>Transmission Materials &amp; Supplies</t>
  </si>
  <si>
    <t>Material Group</t>
  </si>
  <si>
    <t>Insulators</t>
  </si>
  <si>
    <t>Relays</t>
  </si>
  <si>
    <t>Substation Misc Part</t>
  </si>
  <si>
    <t>Transmission wires</t>
  </si>
  <si>
    <t>Trans. Line Hardware</t>
  </si>
  <si>
    <t>Transducers</t>
  </si>
  <si>
    <t>Worksheet F</t>
  </si>
  <si>
    <t>Pre Payment Description</t>
  </si>
  <si>
    <t>XXXXX</t>
  </si>
  <si>
    <t>Total Pre Payments</t>
  </si>
  <si>
    <t>Worksheet G</t>
  </si>
  <si>
    <t>Transmission O&amp;M Expenses</t>
  </si>
  <si>
    <t>560 – Operation Supervision and Engineering</t>
  </si>
  <si>
    <t>561 – Load Dispatching</t>
  </si>
  <si>
    <t>561.1 – Load Dispatch – Reliability</t>
  </si>
  <si>
    <t>561.2 – Load Dispatch – Monitor and Operate Transmission System</t>
  </si>
  <si>
    <t>561.3 – Load Dispatch – Transmission Service and Scheduling</t>
  </si>
  <si>
    <t>561.4 – Scheduling, System Control and Dispatch Services</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</si>
  <si>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</si>
  <si>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</si>
  <si>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</si>
  <si>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</si>
  <si>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</si>
  <si>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</si>
  <si>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</si>
  <si>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</si>
  <si>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566 – Miscellaneous Transmission Expenses</t>
  </si>
  <si>
    <t>Other Miscellaneous Transmission Expenses</t>
  </si>
  <si>
    <t>567 – Rents</t>
  </si>
  <si>
    <t>Total Operations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</si>
  <si>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</si>
  <si>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</si>
  <si>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</si>
  <si>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</si>
  <si>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</si>
  <si>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</si>
  <si>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</si>
  <si>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</si>
  <si>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</si>
  <si>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</si>
  <si>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Total Maintenance</t>
  </si>
  <si>
    <t>Total Transmission O&amp;M Expense</t>
  </si>
  <si>
    <t>Please provide the following information:</t>
  </si>
  <si>
    <t xml:space="preserve">What line of the audited financial statements includes the Transmission O&amp;M Expense? </t>
  </si>
  <si>
    <t>Worksheet H</t>
  </si>
  <si>
    <t>Customer Accts &amp; Admin and General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</si>
  <si>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</si>
  <si>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</si>
  <si>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</si>
  <si>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</si>
  <si>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</si>
  <si>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</si>
  <si>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</si>
  <si>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</si>
  <si>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</si>
  <si>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</si>
  <si>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</si>
  <si>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</si>
  <si>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</si>
  <si>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Sales Expenses</t>
  </si>
  <si>
    <t>911 – Supervision</t>
  </si>
  <si>
    <t>912 – Demonstrating and Selling Expenses</t>
  </si>
  <si>
    <t>913 – Advertising Expenses</t>
  </si>
  <si>
    <t>916 – Miscellaneous Sales Expenses</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</si>
  <si>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</si>
  <si>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</si>
  <si>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</si>
  <si>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</si>
  <si>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</si>
  <si>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</si>
  <si>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</si>
  <si>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</si>
  <si>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</si>
  <si>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</si>
  <si>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</si>
  <si>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</si>
  <si>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</si>
  <si>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</si>
  <si>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Total Operations A&amp;G</t>
  </si>
  <si>
    <t>935 – Maintenance of General Plant</t>
  </si>
  <si>
    <t>Total Maintenance A&amp;G</t>
  </si>
  <si>
    <t>Total Administrative and General Expenses</t>
  </si>
  <si>
    <t>What line of the audited financial statements includes the A&amp;G Expense?</t>
  </si>
  <si>
    <t>Worksheet I</t>
  </si>
  <si>
    <t>Account</t>
  </si>
  <si>
    <t>FERC fees recorded to expense during the year</t>
  </si>
  <si>
    <t>Charged</t>
  </si>
  <si>
    <t>FERC fees payable to FERC</t>
  </si>
  <si>
    <t>FERC fees paid to an RTO</t>
  </si>
  <si>
    <t>Other FERC fees paid</t>
  </si>
  <si>
    <t>Taxes Other Than Income Taxes</t>
  </si>
  <si>
    <t>Payroll</t>
  </si>
  <si>
    <t>Highway &amp; Vehicle</t>
  </si>
  <si>
    <t>Property</t>
  </si>
  <si>
    <t>Gross</t>
  </si>
  <si>
    <t>Other - please explain</t>
  </si>
  <si>
    <t>Payments in lieu of taxes</t>
  </si>
  <si>
    <t>Fed &amp; State income Tax</t>
  </si>
  <si>
    <t>Should tie to a line item on the audited</t>
  </si>
  <si>
    <t xml:space="preserve">  financial statements -   provide explanation and</t>
  </si>
  <si>
    <t xml:space="preserve">reconciliation if it doesn't.  Also indicate what line of the </t>
  </si>
  <si>
    <t>audited financials includes the above amounts.</t>
  </si>
  <si>
    <t>Please provide brief description of any payments in lieu of taxes or transfers from the utility to the city.</t>
  </si>
  <si>
    <t>Worksheet K</t>
  </si>
  <si>
    <t>EPRI Costs</t>
  </si>
  <si>
    <r>
      <t xml:space="preserve">Regulatory Commission Expense (provide a brief but descriptive list of charges)  </t>
    </r>
    <r>
      <rPr>
        <b/>
        <u/>
        <sz val="11"/>
        <color theme="1"/>
        <rFont val="Calibri"/>
        <family val="2"/>
        <scheme val="minor"/>
      </rPr>
      <t>Indicate by yellow highlight if Transmission Related</t>
    </r>
  </si>
  <si>
    <t>Non Safety Advertising (provide a brief but descriptive list of charges)</t>
  </si>
  <si>
    <t>Admin &amp; General Advertising</t>
  </si>
  <si>
    <t>recorded in USofA account 930.1 , reflected in I/S in A&amp;G exp</t>
  </si>
  <si>
    <t>Xxxxxxxx</t>
  </si>
  <si>
    <r>
      <t>If a zero is reported</t>
    </r>
    <r>
      <rPr>
        <b/>
        <u/>
        <sz val="11"/>
        <color theme="1"/>
        <rFont val="Calibri"/>
        <family val="2"/>
        <scheme val="minor"/>
      </rPr>
      <t xml:space="preserve"> for any category above</t>
    </r>
    <r>
      <rPr>
        <b/>
        <sz val="11"/>
        <color theme="1"/>
        <rFont val="Calibri"/>
        <family val="2"/>
        <scheme val="minor"/>
      </rPr>
      <t>, please provide a brief explanation as to why.</t>
    </r>
  </si>
  <si>
    <t>Worksheet L</t>
  </si>
  <si>
    <t>Debt Detail - Electric only</t>
  </si>
  <si>
    <t>Principal Balance at</t>
  </si>
  <si>
    <t>Interest</t>
  </si>
  <si>
    <t>Principal &amp; Interest Grand Total</t>
  </si>
  <si>
    <t>Total Principal and Total Interest should</t>
  </si>
  <si>
    <t>tie to lines on the audited financial statements.</t>
  </si>
  <si>
    <t xml:space="preserve">If they don't, provide an explanation and </t>
  </si>
  <si>
    <t>a work paper reconciling the debt principal</t>
  </si>
  <si>
    <t xml:space="preserve">and interest to the appropriate lines of the </t>
  </si>
  <si>
    <t>audited financial statements.</t>
  </si>
  <si>
    <t>Worksheet M</t>
  </si>
  <si>
    <t>Account 454 (Rent from Electric Property)</t>
  </si>
  <si>
    <t>Property Description</t>
  </si>
  <si>
    <t>Total Rent Income</t>
  </si>
  <si>
    <t>Includes income related only to transmission facilities,</t>
  </si>
  <si>
    <t>such as pole attachments, rentals and special use.</t>
  </si>
  <si>
    <t>Worksheet N</t>
  </si>
  <si>
    <t>Account 456.1 (Other Electric Revenues)</t>
  </si>
  <si>
    <t>Account 456.1</t>
  </si>
  <si>
    <t>Revenue</t>
  </si>
  <si>
    <t>Revenues from Schedule 9</t>
  </si>
  <si>
    <t>Revenues from Schedule 7 &amp; 8</t>
  </si>
  <si>
    <t>Revenues from Schedule 26</t>
  </si>
  <si>
    <t>Revenues from Schedule 26-A</t>
  </si>
  <si>
    <t>xxxxx</t>
  </si>
  <si>
    <t>Other  - Air Emission Fees</t>
  </si>
  <si>
    <t>Worksheet A</t>
  </si>
  <si>
    <t>Report the CP of your load in the Pricing Zone for Each Month in KWs</t>
  </si>
  <si>
    <t>Jan</t>
  </si>
  <si>
    <t>Feb</t>
  </si>
  <si>
    <t>Mar</t>
  </si>
  <si>
    <t>Apr</t>
  </si>
  <si>
    <t>May</t>
  </si>
  <si>
    <t>Jun</t>
  </si>
  <si>
    <t>Jul</t>
  </si>
  <si>
    <t>Aug</t>
  </si>
  <si>
    <t>Sep</t>
  </si>
  <si>
    <t>Oct</t>
  </si>
  <si>
    <t>Nov</t>
  </si>
  <si>
    <t>Dec</t>
  </si>
  <si>
    <t>Sub total</t>
  </si>
  <si>
    <t>Average</t>
  </si>
  <si>
    <t>Do the above numbers include any GFA related load?  If yes, provide the following by month for each GFA:</t>
  </si>
  <si>
    <t xml:space="preserve"> the GFA #, the GFA load, and the GFA transmission revenues.</t>
  </si>
  <si>
    <t xml:space="preserve"> No GFA.</t>
  </si>
  <si>
    <t>June</t>
  </si>
  <si>
    <t>GFA #</t>
  </si>
  <si>
    <t>GFA Load</t>
  </si>
  <si>
    <t>GFA Trans Rev</t>
  </si>
  <si>
    <t>Depreciation Rates</t>
  </si>
  <si>
    <t>Worksheet C</t>
  </si>
  <si>
    <t>FERC Account</t>
  </si>
  <si>
    <t>Average Service Life In Years</t>
  </si>
  <si>
    <t>Calculated Annual Depreciation Rate</t>
  </si>
  <si>
    <t>Land and Land Rights*</t>
  </si>
  <si>
    <t>N/A</t>
  </si>
  <si>
    <t>Energy Storage Equipment - Transmission</t>
  </si>
  <si>
    <t>Structures &amp; Improvements</t>
  </si>
  <si>
    <t>Station Equipment</t>
  </si>
  <si>
    <t>Towers &amp; Fixtures</t>
  </si>
  <si>
    <t>Poles &amp; Fixtures</t>
  </si>
  <si>
    <t>Overhead Conductors and Devices</t>
  </si>
  <si>
    <t>Underground Conduit</t>
  </si>
  <si>
    <t>Underground Conductors and Devices</t>
  </si>
  <si>
    <t>Roads and Trails</t>
  </si>
  <si>
    <t>Office Furniture and Equipment</t>
  </si>
  <si>
    <t>Transportation Equipment</t>
  </si>
  <si>
    <t>Stores Equipment</t>
  </si>
  <si>
    <t>Tools, Shop and Garage Equipment</t>
  </si>
  <si>
    <t>Laboratory Equipment</t>
  </si>
  <si>
    <t>Power Operated Equipment</t>
  </si>
  <si>
    <t>Communication Equipment</t>
  </si>
  <si>
    <t>Miscellaneous Equipment</t>
  </si>
  <si>
    <t>Organization</t>
  </si>
  <si>
    <t>Franchises and consents</t>
  </si>
  <si>
    <t>* Land is not depreciable.</t>
  </si>
  <si>
    <t>Note:  These depreciation rates will not be changed absent a FERC order.</t>
  </si>
  <si>
    <t>EIA - 412</t>
  </si>
  <si>
    <t xml:space="preserve">Attachment O divisor </t>
  </si>
  <si>
    <t>All of WPPI Energy Transmission is Attachment GG and cost shared so there is no divisor data.</t>
  </si>
  <si>
    <r>
      <t xml:space="preserve">Does the Grand total Gross Plant In-Service tie to the Gross Plant In-Service reflected on the audited balance sheet? </t>
    </r>
    <r>
      <rPr>
        <sz val="12"/>
        <color rgb="FF0070C0"/>
        <rFont val="Helvetica"/>
        <family val="2"/>
      </rPr>
      <t xml:space="preserve">   No</t>
    </r>
  </si>
  <si>
    <t>Schedule 5</t>
  </si>
  <si>
    <t>recorded in USofA account 928, reflected in I/S in Admin &amp; Gen  expenses</t>
  </si>
  <si>
    <t>Total Other Electric Revenue</t>
  </si>
  <si>
    <t>Customer Accounts Receivable (142)</t>
  </si>
  <si>
    <t>Total Transmission</t>
  </si>
  <si>
    <t xml:space="preserve">Plant Summary </t>
  </si>
  <si>
    <t>Miscellaneous intangible plant</t>
  </si>
  <si>
    <t>indicate what line of the audited financials reflects M&amp;S</t>
  </si>
  <si>
    <t xml:space="preserve">Materials and Supplies </t>
  </si>
  <si>
    <t>indicate what line of the audited financials reflects Pre Payments</t>
  </si>
  <si>
    <t>recorded in USof A account ________, reflected in I/S in _______ exp</t>
  </si>
  <si>
    <t>Worksheet J</t>
  </si>
  <si>
    <r>
      <t xml:space="preserve">Does Total Accum Depre tie to Accum Depre reflected on the audited balance sheet?  </t>
    </r>
    <r>
      <rPr>
        <sz val="12"/>
        <color theme="4"/>
        <rFont val="Helvetica"/>
        <family val="2"/>
      </rPr>
      <t>No.</t>
    </r>
  </si>
  <si>
    <r>
      <t xml:space="preserve">Does the Total Depreciation expense tie to the depreciation expense reflected in the audited income statement? </t>
    </r>
    <r>
      <rPr>
        <sz val="12"/>
        <color theme="4"/>
        <rFont val="Helvetica"/>
        <family val="2"/>
      </rPr>
      <t>No</t>
    </r>
  </si>
  <si>
    <t>Audited Balance Sheet Plant</t>
  </si>
  <si>
    <t>Audited Balance Sheet Land</t>
  </si>
  <si>
    <t>Schedule 4 Misc. Plant</t>
  </si>
  <si>
    <t>EIA Schdule 2 Balance Sheet (17 and 18)</t>
  </si>
  <si>
    <t>Audited Financials Balance Sheet Inventories</t>
  </si>
  <si>
    <t>Audited Balance Sheet Accumuated Depreciation</t>
  </si>
  <si>
    <t>Total ties to work paper total above.</t>
  </si>
  <si>
    <t>Payments in lieu of taxes City of Kaukauna.</t>
  </si>
  <si>
    <t>Series 2008</t>
  </si>
  <si>
    <t>Series 2013</t>
  </si>
  <si>
    <t>Series 2014</t>
  </si>
  <si>
    <t>Unamortized premium</t>
  </si>
  <si>
    <t>Account 114</t>
  </si>
  <si>
    <t>Account 116</t>
  </si>
  <si>
    <t>Capacity contract</t>
  </si>
  <si>
    <t>Operation and Maintenance costs</t>
  </si>
  <si>
    <t>Other general operating</t>
  </si>
  <si>
    <t>Solar purchase</t>
  </si>
  <si>
    <t xml:space="preserve"> Distribution</t>
  </si>
  <si>
    <t xml:space="preserve"> Other</t>
  </si>
  <si>
    <t>Worksheet O</t>
  </si>
  <si>
    <t>Misc. Plant is recorded in the following accounts:</t>
  </si>
  <si>
    <t xml:space="preserve">Land Held For Future Use </t>
  </si>
  <si>
    <t>Series 2016</t>
  </si>
  <si>
    <t>Audited Income Statement Depreciation and amortization</t>
  </si>
  <si>
    <t>recorded in USofA account 928, reflected in I/S in Admin &amp; Gen expenses</t>
  </si>
  <si>
    <t>Transmission expenses related to FERC Docket(s) ER16-1333 and ER16-744</t>
  </si>
  <si>
    <t>Public Service Commission related expenses</t>
  </si>
  <si>
    <t xml:space="preserve"> Misc. Plant Accumulated Depreciation</t>
  </si>
  <si>
    <t>Amort of Other Electric Plant</t>
  </si>
  <si>
    <t>Accretion of Asset Retirement Obligation</t>
  </si>
  <si>
    <t>Depreciation of Asset Retirement Obligation</t>
  </si>
  <si>
    <t>Amort of Acquisition Adj</t>
  </si>
  <si>
    <t>Amortization</t>
  </si>
  <si>
    <t>For the 12 months ended 12/31/2017</t>
  </si>
  <si>
    <t>For  the 12 months ended 12/31/2017</t>
  </si>
  <si>
    <t xml:space="preserve">above of $17,051,429.  The difference is the audited financials include an amount </t>
  </si>
  <si>
    <t>of $101,087 for account 556.</t>
  </si>
  <si>
    <t>The difference of $5,232 is due to non-bond interest being included in the value in financial statements.</t>
  </si>
  <si>
    <t>in Schedule 3 line 17 is $1,428,554 a difference of  $5,232 due to non-bond interest.</t>
  </si>
  <si>
    <t>Reported in Sales to Others in WPPI's 2017 audited financial statements.  This amount is rolled up into sales to others through account 447 sales for resale.</t>
  </si>
  <si>
    <t>Computer Network Storage &amp; MDM</t>
  </si>
  <si>
    <t>Computer Hardware</t>
  </si>
  <si>
    <t>Computer Software</t>
  </si>
  <si>
    <t>Transportation Equipment-Bucket Truck</t>
  </si>
  <si>
    <t>See Exhibit WPPI  5 FERC Docket ER17-1504 for Regulatory Asset and Carring Cost</t>
  </si>
  <si>
    <t>Ammoritizaton over 5 years per ER17-1504</t>
  </si>
  <si>
    <t>Revenues from Schedule 37</t>
  </si>
  <si>
    <t>Revenues from Schedule 38</t>
  </si>
  <si>
    <t>Page 12 Operation and Maintennance</t>
  </si>
  <si>
    <t xml:space="preserve">Page 12 of the audited financials contain a value of $17,152,516 versus the total </t>
  </si>
  <si>
    <t>Interest expense in the audited financials page 12 is $19,810,051 versus the value of $19,804,819 above.</t>
  </si>
  <si>
    <t>In the financial statements page 12, amortization of debt related costs is $1,433,786 and the value</t>
  </si>
  <si>
    <t>Page 12 operation and maintenance and Customer Service and administrative and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</si>
</sst>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0_);\(0\)"/>
    <numFmt numFmtId="175" formatCode="_(&quot;$&quot;* #,##0_);_(&quot;$&quot;* \(#,##0\);_(&quot;$&quot;* &quot;-&quot;??_);_(@_)"/>
    <numFmt numFmtId="176" formatCode="General_)"/>
  </numFmts>
  <fonts count="10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omic Sans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2"/>
      <color rgb="FF0000FF"/>
      <name val="Times New Roman"/>
      <family val="1"/>
    </font>
    <font>
      <sz val="12"/>
      <color rgb="FFFF0000"/>
      <name val="Arial MT"/>
    </font>
    <font>
      <sz val="12"/>
      <name val="Arial"/>
      <family val="2"/>
    </font>
    <font>
      <sz val="12"/>
      <color indexed="17"/>
      <name val="Arial MT"/>
    </font>
    <font>
      <b/>
      <sz val="12"/>
      <name val="Arial"/>
      <family val="2"/>
    </font>
    <font>
      <b/>
      <sz val="12"/>
      <name val="Arial MT"/>
    </font>
    <font>
      <b/>
      <u/>
      <sz val="12"/>
      <name val="Arial MT"/>
    </font>
    <font>
      <sz val="10"/>
      <name val="Arial"/>
      <family val="2"/>
    </font>
    <font>
      <sz val="12"/>
      <color indexed="10"/>
      <name val="Arial MT"/>
    </font>
    <font>
      <sz val="12"/>
      <color indexed="10"/>
      <name val="Arial"/>
      <family val="2"/>
    </font>
    <font>
      <b/>
      <sz val="12"/>
      <color theme="1"/>
      <name val="Arial"/>
      <family val="2"/>
    </font>
    <font>
      <sz val="12"/>
      <color theme="1"/>
      <name val="Arial"/>
      <family val="2"/>
    </font>
    <font>
      <sz val="10"/>
      <name val="Arial MT"/>
    </font>
    <font>
      <sz val="12"/>
      <color rgb="FF0000FF"/>
      <name val="Arial"/>
      <family val="2"/>
    </font>
    <font>
      <b/>
      <sz val="12"/>
      <color rgb="FF0000FF"/>
      <name val="Arial"/>
      <family val="2"/>
    </font>
    <font>
      <sz val="12"/>
      <color rgb="FF0000FF"/>
      <name val="Arial MT"/>
    </font>
    <font>
      <strike/>
      <sz val="12"/>
      <color rgb="FF0070C0"/>
      <name val="Times New Roman"/>
      <family val="1"/>
    </font>
    <font>
      <sz val="18"/>
      <color rgb="FFFF0000"/>
      <name val="Times New Roman"/>
      <family val="1"/>
    </font>
    <font>
      <sz val="14"/>
      <color rgb="FFFF0000"/>
      <name val="Arial MT"/>
    </font>
    <font>
      <i/>
      <sz val="12"/>
      <name val="Times New Roman"/>
      <family val="1"/>
    </font>
    <font>
      <sz val="11"/>
      <color rgb="FFFF0000"/>
      <name val="Calibri"/>
      <family val="2"/>
      <scheme val="minor"/>
    </font>
    <font>
      <b/>
      <sz val="11"/>
      <color theme="1"/>
      <name val="Calibri"/>
      <family val="2"/>
      <scheme val="minor"/>
    </font>
    <font>
      <b/>
      <sz val="12"/>
      <color indexed="12"/>
      <name val="Arial"/>
      <family val="2"/>
    </font>
    <font>
      <b/>
      <sz val="11"/>
      <name val="Arial"/>
      <family val="2"/>
    </font>
    <font>
      <b/>
      <sz val="10"/>
      <name val="Arial"/>
      <family val="2"/>
    </font>
    <font>
      <sz val="10"/>
      <color indexed="12"/>
      <name val="Arial"/>
      <family val="2"/>
    </font>
    <font>
      <sz val="10"/>
      <color indexed="12"/>
      <name val="Arial"/>
      <family val="2"/>
    </font>
    <font>
      <sz val="12"/>
      <name val="Helv"/>
    </font>
    <font>
      <b/>
      <sz val="12"/>
      <name val="Helv"/>
    </font>
    <font>
      <b/>
      <sz val="12"/>
      <name val="Helvetica"/>
      <family val="2"/>
    </font>
    <font>
      <sz val="12"/>
      <name val="Helvetica"/>
      <family val="2"/>
    </font>
    <font>
      <b/>
      <sz val="10"/>
      <name val="Helvetica"/>
      <family val="2"/>
    </font>
    <font>
      <b/>
      <u val="singleAccounting"/>
      <sz val="10"/>
      <name val="Helvetica"/>
      <family val="2"/>
    </font>
    <font>
      <sz val="12"/>
      <color indexed="12"/>
      <name val="Helvetica"/>
      <family val="2"/>
    </font>
    <font>
      <b/>
      <sz val="12"/>
      <color theme="1"/>
      <name val="Helvetica"/>
      <family val="2"/>
    </font>
    <font>
      <sz val="12"/>
      <color theme="1"/>
      <name val="Helvetica"/>
      <family val="2"/>
    </font>
    <font>
      <b/>
      <sz val="12"/>
      <color rgb="FFFF0000"/>
      <name val="Helvetica"/>
      <family val="2"/>
    </font>
    <font>
      <u val="singleAccounting"/>
      <sz val="12"/>
      <name val="Helvetica"/>
      <family val="2"/>
    </font>
    <font>
      <sz val="12"/>
      <color rgb="FFFF0000"/>
      <name val="Helvetica"/>
      <family val="2"/>
    </font>
    <font>
      <b/>
      <sz val="16"/>
      <name val="Helvetica"/>
      <family val="2"/>
    </font>
    <font>
      <u val="doubleAccounting"/>
      <sz val="12"/>
      <name val="Helvetica"/>
      <family val="2"/>
    </font>
    <font>
      <b/>
      <u/>
      <sz val="12"/>
      <name val="Helvetica"/>
      <family val="2"/>
    </font>
    <font>
      <sz val="12"/>
      <color rgb="FF0070C0"/>
      <name val="Helvetica"/>
      <family val="2"/>
    </font>
    <font>
      <u val="singleAccounting"/>
      <sz val="11"/>
      <color theme="1"/>
      <name val="Calibri"/>
      <family val="2"/>
      <scheme val="minor"/>
    </font>
    <font>
      <b/>
      <sz val="14"/>
      <color theme="1"/>
      <name val="Times New Roman"/>
      <family val="1"/>
    </font>
    <font>
      <b/>
      <sz val="10"/>
      <color theme="1"/>
      <name val="Arial"/>
      <family val="2"/>
    </font>
    <font>
      <sz val="10"/>
      <color theme="1"/>
      <name val="Arial"/>
      <family val="2"/>
    </font>
    <font>
      <b/>
      <sz val="10"/>
      <name val="Calibri"/>
      <family val="2"/>
      <scheme val="minor"/>
    </font>
    <font>
      <sz val="11"/>
      <name val="Calibri"/>
      <family val="2"/>
      <scheme val="minor"/>
    </font>
    <font>
      <sz val="10"/>
      <name val="Calibri"/>
      <family val="2"/>
      <scheme val="minor"/>
    </font>
    <font>
      <b/>
      <u/>
      <sz val="11"/>
      <color theme="1"/>
      <name val="Calibri"/>
      <family val="2"/>
      <scheme val="minor"/>
    </font>
    <font>
      <b/>
      <u/>
      <sz val="12"/>
      <color theme="1"/>
      <name val="Times New Roman"/>
      <family val="1"/>
    </font>
    <font>
      <sz val="12"/>
      <color theme="1"/>
      <name val="Times New Roman"/>
      <family val="1"/>
    </font>
    <font>
      <sz val="11"/>
      <color rgb="FF0070C0"/>
      <name val="Calibri"/>
      <family val="2"/>
      <scheme val="minor"/>
    </font>
    <font>
      <b/>
      <sz val="14"/>
      <color theme="1"/>
      <name val="Calibri"/>
      <family val="2"/>
      <scheme val="minor"/>
    </font>
    <font>
      <b/>
      <sz val="12"/>
      <color theme="1"/>
      <name val="Times New Roman"/>
      <family val="1"/>
    </font>
    <font>
      <b/>
      <sz val="11"/>
      <color rgb="FFFF0000"/>
      <name val="Calibri"/>
      <family val="2"/>
      <scheme val="minor"/>
    </font>
    <font>
      <b/>
      <sz val="16"/>
      <color theme="1"/>
      <name val="Times New Roman"/>
      <family val="1"/>
    </font>
    <font>
      <sz val="10"/>
      <color rgb="FF0070C0"/>
      <name val="Arial"/>
      <family val="2"/>
    </font>
    <font>
      <b/>
      <sz val="16"/>
      <color theme="1"/>
      <name val="Calibri"/>
      <family val="2"/>
      <scheme val="minor"/>
    </font>
    <font>
      <sz val="9"/>
      <name val="Arial"/>
      <family val="2"/>
    </font>
    <font>
      <u val="singleAccounting"/>
      <sz val="10"/>
      <color indexed="12"/>
      <name val="Arial"/>
      <family val="2"/>
    </font>
    <font>
      <b/>
      <sz val="18"/>
      <color theme="1"/>
      <name val="Times New Roman"/>
      <family val="1"/>
    </font>
    <font>
      <b/>
      <sz val="10"/>
      <color theme="1"/>
      <name val="Calibri"/>
      <family val="2"/>
      <scheme val="minor"/>
    </font>
    <font>
      <sz val="11"/>
      <color theme="1"/>
      <name val="Arial"/>
      <family val="2"/>
    </font>
    <font>
      <sz val="12"/>
      <name val="Calibri"/>
      <family val="2"/>
      <scheme val="minor"/>
    </font>
    <font>
      <sz val="11"/>
      <color theme="1"/>
      <name val="Cambria"/>
      <family val="1"/>
      <scheme val="major"/>
    </font>
    <font>
      <sz val="11"/>
      <name val="Cambria"/>
      <family val="1"/>
      <scheme val="major"/>
    </font>
    <font>
      <b/>
      <sz val="11"/>
      <name val="Calibri"/>
      <family val="2"/>
      <scheme val="minor"/>
    </font>
    <font>
      <u val="singleAccounting"/>
      <sz val="11"/>
      <name val="Calibri"/>
      <family val="2"/>
      <scheme val="minor"/>
    </font>
    <font>
      <u val="doubleAccounting"/>
      <sz val="11"/>
      <name val="Calibri"/>
      <family val="2"/>
      <scheme val="minor"/>
    </font>
    <font>
      <sz val="12"/>
      <color rgb="FF00B0F0"/>
      <name val="Helvetica"/>
      <family val="2"/>
    </font>
    <font>
      <b/>
      <u/>
      <sz val="11"/>
      <name val="Calibri"/>
      <family val="2"/>
      <scheme val="minor"/>
    </font>
    <font>
      <sz val="12"/>
      <color theme="4"/>
      <name val="Helvetica"/>
      <family val="2"/>
    </font>
    <font>
      <sz val="11"/>
      <color theme="4"/>
      <name val="Calibri"/>
      <family val="2"/>
      <scheme val="minor"/>
    </font>
    <font>
      <sz val="11"/>
      <color rgb="FF00B0F0"/>
      <name val="Calibri"/>
      <family val="2"/>
      <scheme val="minor"/>
    </font>
    <font>
      <sz val="10"/>
      <color rgb="FF0000FF"/>
      <name val="Arial"/>
      <family val="2"/>
    </font>
    <font>
      <u val="singleAccounting"/>
      <sz val="10"/>
      <color rgb="FF0000FF"/>
      <name val="Arial"/>
      <family val="2"/>
    </font>
    <font>
      <sz val="12"/>
      <color theme="4"/>
      <name val="Arial MT"/>
    </font>
    <font>
      <sz val="12"/>
      <color theme="4"/>
      <name val="Arial"/>
      <family val="2"/>
    </font>
    <font>
      <sz val="11"/>
      <color theme="4"/>
      <name val="Arial MT"/>
    </font>
    <font>
      <sz val="12"/>
      <color rgb="FF00B0F0"/>
      <name val="Arial MT"/>
    </font>
    <font>
      <b/>
      <sz val="12"/>
      <name val="Helvetica"/>
      <family val="2"/>
    </font>
    <font>
      <sz val="12"/>
      <name val="Helvetica"/>
      <family val="2"/>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13"/>
        <bgColor indexed="64"/>
      </patternFill>
    </fill>
    <fill>
      <patternFill patternType="solid">
        <fgColor rgb="FFFFFF66"/>
        <bgColor indexed="64"/>
      </patternFill>
    </fill>
  </fills>
  <borders count="44">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right/>
      <top/>
      <bottom style="thick">
        <color auto="1"/>
      </bottom>
      <diagonal/>
    </border>
    <border>
      <left/>
      <right/>
      <top style="double">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21">
    <xf numFmtId="172" fontId="0" fillId="0" borderId="0" applyProtection="0"/>
    <xf numFmtId="9" fontId="19" fillId="0" borderId="0" applyFont="0" applyFill="0" applyBorder="0" applyAlignment="0" applyProtection="0"/>
    <xf numFmtId="44" fontId="19"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0" fontId="27" fillId="0" borderId="0"/>
    <xf numFmtId="176" fontId="47" fillId="0" borderId="0"/>
    <xf numFmtId="0" fontId="27" fillId="0" borderId="0"/>
    <xf numFmtId="0" fontId="8" fillId="0" borderId="0"/>
    <xf numFmtId="44" fontId="8" fillId="0" borderId="0" applyFont="0" applyFill="0" applyBorder="0" applyAlignment="0" applyProtection="0"/>
    <xf numFmtId="0" fontId="27" fillId="0" borderId="0"/>
    <xf numFmtId="0" fontId="8" fillId="0" borderId="0"/>
    <xf numFmtId="0" fontId="27" fillId="0" borderId="0"/>
    <xf numFmtId="44" fontId="27" fillId="0" borderId="0" applyFont="0" applyFill="0" applyBorder="0" applyAlignment="0" applyProtection="0"/>
    <xf numFmtId="43" fontId="27" fillId="0" borderId="0" applyFont="0" applyFill="0" applyBorder="0" applyAlignment="0" applyProtection="0"/>
    <xf numFmtId="0" fontId="27" fillId="0" borderId="0"/>
    <xf numFmtId="9" fontId="8" fillId="0" borderId="0" applyFont="0" applyFill="0" applyBorder="0" applyAlignment="0" applyProtection="0"/>
    <xf numFmtId="0" fontId="4" fillId="0" borderId="0"/>
  </cellStyleXfs>
  <cellXfs count="769">
    <xf numFmtId="172" fontId="0" fillId="0" borderId="0" xfId="0" applyAlignment="1"/>
    <xf numFmtId="0" fontId="9" fillId="0" borderId="0" xfId="0" applyNumberFormat="1" applyFont="1" applyAlignment="1" applyProtection="1">
      <alignment horizontal="center"/>
      <protection locked="0"/>
    </xf>
    <xf numFmtId="0" fontId="9" fillId="0" borderId="0" xfId="0" applyNumberFormat="1" applyFont="1" applyAlignment="1" applyProtection="1">
      <protection locked="0"/>
    </xf>
    <xf numFmtId="172" fontId="9" fillId="0" borderId="0" xfId="0" applyFont="1" applyAlignment="1"/>
    <xf numFmtId="0" fontId="9" fillId="0" borderId="0" xfId="0" applyNumberFormat="1" applyFont="1" applyAlignment="1"/>
    <xf numFmtId="3" fontId="9" fillId="0" borderId="0" xfId="0" applyNumberFormat="1" applyFont="1" applyAlignment="1"/>
    <xf numFmtId="3" fontId="9" fillId="0" borderId="0" xfId="0" applyNumberFormat="1" applyFont="1" applyBorder="1" applyAlignment="1"/>
    <xf numFmtId="164" fontId="9" fillId="0" borderId="0" xfId="0" applyNumberFormat="1" applyFont="1" applyAlignment="1">
      <alignment horizontal="center"/>
    </xf>
    <xf numFmtId="3" fontId="9" fillId="0" borderId="0" xfId="0" applyNumberFormat="1" applyFont="1" applyFill="1" applyAlignment="1"/>
    <xf numFmtId="3" fontId="9" fillId="0" borderId="0" xfId="0" applyNumberFormat="1" applyFont="1" applyFill="1" applyAlignment="1">
      <alignment horizontal="right"/>
    </xf>
    <xf numFmtId="0" fontId="9" fillId="0" borderId="0" xfId="0" applyNumberFormat="1" applyFont="1" applyAlignment="1" applyProtection="1">
      <alignment horizontal="left"/>
      <protection locked="0"/>
    </xf>
    <xf numFmtId="0" fontId="9" fillId="0" borderId="0" xfId="0" applyNumberFormat="1" applyFont="1" applyProtection="1">
      <protection locked="0"/>
    </xf>
    <xf numFmtId="0" fontId="9" fillId="0" borderId="0" xfId="0" applyNumberFormat="1" applyFont="1"/>
    <xf numFmtId="0" fontId="9" fillId="0" borderId="0" xfId="0" applyNumberFormat="1" applyFont="1" applyAlignment="1">
      <alignment horizontal="right"/>
    </xf>
    <xf numFmtId="0" fontId="9" fillId="0" borderId="0" xfId="0" applyNumberFormat="1" applyFont="1" applyAlignment="1">
      <alignment horizontal="center"/>
    </xf>
    <xf numFmtId="0" fontId="9" fillId="2" borderId="0" xfId="0" applyNumberFormat="1" applyFont="1" applyFill="1"/>
    <xf numFmtId="0" fontId="9" fillId="2" borderId="0" xfId="0" applyNumberFormat="1" applyFont="1" applyFill="1" applyAlignment="1" applyProtection="1">
      <alignment horizontal="right"/>
      <protection locked="0"/>
    </xf>
    <xf numFmtId="49" fontId="9" fillId="0" borderId="0" xfId="0" applyNumberFormat="1" applyFont="1"/>
    <xf numFmtId="0" fontId="9" fillId="0" borderId="1" xfId="0" applyNumberFormat="1" applyFont="1" applyBorder="1" applyAlignment="1" applyProtection="1">
      <alignment horizontal="center"/>
      <protection locked="0"/>
    </xf>
    <xf numFmtId="3" fontId="9" fillId="0" borderId="0" xfId="0" applyNumberFormat="1" applyFont="1"/>
    <xf numFmtId="42" fontId="9" fillId="0" borderId="0" xfId="0" applyNumberFormat="1" applyFont="1"/>
    <xf numFmtId="0" fontId="9" fillId="0" borderId="1" xfId="0" applyNumberFormat="1" applyFont="1" applyBorder="1" applyAlignment="1" applyProtection="1">
      <alignment horizontal="centerContinuous"/>
      <protection locked="0"/>
    </xf>
    <xf numFmtId="166" fontId="9" fillId="0" borderId="0" xfId="0" applyNumberFormat="1" applyFont="1" applyAlignment="1"/>
    <xf numFmtId="3" fontId="9" fillId="2" borderId="0" xfId="0" applyNumberFormat="1" applyFont="1" applyFill="1"/>
    <xf numFmtId="0" fontId="11" fillId="0" borderId="0" xfId="0" applyNumberFormat="1" applyFont="1"/>
    <xf numFmtId="3" fontId="9" fillId="0" borderId="1" xfId="0" applyNumberFormat="1" applyFont="1" applyBorder="1" applyAlignment="1"/>
    <xf numFmtId="3" fontId="9" fillId="0" borderId="0" xfId="0" applyNumberFormat="1" applyFont="1" applyAlignment="1">
      <alignment horizontal="fill"/>
    </xf>
    <xf numFmtId="42" fontId="9" fillId="0" borderId="2" xfId="0" applyNumberFormat="1" applyFont="1" applyBorder="1" applyAlignment="1" applyProtection="1">
      <alignment horizontal="right"/>
      <protection locked="0"/>
    </xf>
    <xf numFmtId="172" fontId="11" fillId="0" borderId="0" xfId="0" applyFont="1" applyAlignment="1"/>
    <xf numFmtId="3" fontId="9" fillId="0" borderId="0" xfId="0" applyNumberFormat="1" applyFont="1" applyFill="1" applyBorder="1"/>
    <xf numFmtId="3" fontId="9" fillId="2" borderId="0" xfId="0" applyNumberFormat="1" applyFont="1" applyFill="1" applyBorder="1"/>
    <xf numFmtId="3" fontId="9" fillId="2" borderId="1" xfId="0" applyNumberFormat="1" applyFont="1" applyFill="1" applyBorder="1"/>
    <xf numFmtId="168" fontId="9" fillId="0" borderId="0" xfId="0" applyNumberFormat="1" applyFont="1"/>
    <xf numFmtId="168" fontId="9" fillId="0" borderId="0" xfId="0" applyNumberFormat="1" applyFont="1" applyAlignment="1">
      <alignment horizontal="center"/>
    </xf>
    <xf numFmtId="172" fontId="9" fillId="0" borderId="0" xfId="0" applyFont="1" applyAlignment="1">
      <alignment horizontal="center"/>
    </xf>
    <xf numFmtId="171" fontId="9" fillId="0" borderId="0" xfId="0" applyNumberFormat="1" applyFont="1" applyAlignment="1"/>
    <xf numFmtId="171" fontId="9" fillId="2" borderId="0" xfId="0" applyNumberFormat="1" applyFont="1" applyFill="1" applyProtection="1">
      <protection locked="0"/>
    </xf>
    <xf numFmtId="171" fontId="9" fillId="0" borderId="0" xfId="0" applyNumberFormat="1" applyFont="1" applyProtection="1">
      <protection locked="0"/>
    </xf>
    <xf numFmtId="0" fontId="9" fillId="0" borderId="0" xfId="0" applyNumberFormat="1" applyFont="1" applyAlignment="1">
      <alignment horizontal="left"/>
    </xf>
    <xf numFmtId="49" fontId="9" fillId="0" borderId="0" xfId="0" applyNumberFormat="1" applyFont="1" applyAlignment="1">
      <alignment horizontal="left"/>
    </xf>
    <xf numFmtId="49" fontId="9" fillId="0" borderId="0" xfId="0" applyNumberFormat="1" applyFont="1" applyAlignment="1">
      <alignment horizontal="center"/>
    </xf>
    <xf numFmtId="3" fontId="12" fillId="0" borderId="0" xfId="0" applyNumberFormat="1" applyFont="1" applyAlignment="1">
      <alignment horizontal="center"/>
    </xf>
    <xf numFmtId="0" fontId="12" fillId="0" borderId="0" xfId="0" applyNumberFormat="1" applyFont="1" applyAlignment="1" applyProtection="1">
      <alignment horizontal="center"/>
      <protection locked="0"/>
    </xf>
    <xf numFmtId="172" fontId="12" fillId="0" borderId="0" xfId="0" applyFont="1" applyAlignment="1">
      <alignment horizontal="center"/>
    </xf>
    <xf numFmtId="3" fontId="12" fillId="0" borderId="0" xfId="0" applyNumberFormat="1" applyFont="1" applyAlignment="1"/>
    <xf numFmtId="0" fontId="12" fillId="0" borderId="0" xfId="0" applyNumberFormat="1" applyFont="1" applyAlignment="1"/>
    <xf numFmtId="3" fontId="9" fillId="2" borderId="0" xfId="0" applyNumberFormat="1" applyFont="1" applyFill="1" applyBorder="1" applyAlignment="1"/>
    <xf numFmtId="165" fontId="9" fillId="0" borderId="0" xfId="0" applyNumberFormat="1" applyFont="1" applyAlignment="1"/>
    <xf numFmtId="3" fontId="9" fillId="2" borderId="1" xfId="0" applyNumberFormat="1" applyFont="1" applyFill="1" applyBorder="1" applyAlignment="1"/>
    <xf numFmtId="3" fontId="9" fillId="2" borderId="0" xfId="0" applyNumberFormat="1" applyFont="1" applyFill="1" applyAlignment="1"/>
    <xf numFmtId="0" fontId="9" fillId="0" borderId="0" xfId="0" applyNumberFormat="1" applyFont="1" applyAlignment="1">
      <alignment horizontal="fill"/>
    </xf>
    <xf numFmtId="165" fontId="9" fillId="0" borderId="0" xfId="0" applyNumberFormat="1" applyFont="1" applyAlignment="1">
      <alignment horizontal="right"/>
    </xf>
    <xf numFmtId="3" fontId="9" fillId="0" borderId="0" xfId="0" applyNumberFormat="1" applyFont="1" applyAlignment="1">
      <alignment horizontal="center"/>
    </xf>
    <xf numFmtId="172" fontId="9" fillId="0" borderId="1" xfId="0" applyFont="1" applyBorder="1" applyAlignment="1"/>
    <xf numFmtId="3" fontId="9" fillId="0" borderId="0" xfId="0" applyNumberFormat="1" applyFont="1" applyAlignment="1">
      <alignment horizontal="right"/>
    </xf>
    <xf numFmtId="0" fontId="9" fillId="0" borderId="0" xfId="0" applyNumberFormat="1" applyFont="1" applyFill="1" applyAlignment="1" applyProtection="1">
      <alignment horizontal="center"/>
      <protection locked="0"/>
    </xf>
    <xf numFmtId="0" fontId="9" fillId="0" borderId="0" xfId="0" applyNumberFormat="1" applyFont="1" applyFill="1" applyAlignment="1"/>
    <xf numFmtId="172" fontId="9" fillId="0" borderId="0" xfId="0" applyFont="1" applyFill="1" applyAlignment="1"/>
    <xf numFmtId="3" fontId="9" fillId="0" borderId="0" xfId="0" applyNumberFormat="1" applyFont="1" applyAlignment="1">
      <alignment horizontal="left"/>
    </xf>
    <xf numFmtId="166" fontId="9" fillId="0" borderId="0" xfId="0" applyNumberFormat="1" applyFont="1" applyAlignment="1">
      <alignment horizontal="right"/>
    </xf>
    <xf numFmtId="10" fontId="9" fillId="0" borderId="0" xfId="0" applyNumberFormat="1" applyFont="1" applyAlignment="1">
      <alignment horizontal="left"/>
    </xf>
    <xf numFmtId="166" fontId="9" fillId="0" borderId="0" xfId="0" applyNumberFormat="1" applyFont="1" applyAlignment="1">
      <alignment horizontal="center"/>
    </xf>
    <xf numFmtId="164" fontId="9" fillId="0" borderId="0" xfId="0" applyNumberFormat="1" applyFont="1" applyAlignment="1">
      <alignment horizontal="left"/>
    </xf>
    <xf numFmtId="10" fontId="9" fillId="0" borderId="0" xfId="0" applyNumberFormat="1" applyFont="1" applyFill="1" applyAlignment="1">
      <alignment horizontal="right"/>
    </xf>
    <xf numFmtId="169" fontId="9" fillId="0" borderId="0" xfId="0" applyNumberFormat="1" applyFont="1" applyFill="1" applyAlignment="1">
      <alignment horizontal="right"/>
    </xf>
    <xf numFmtId="164" fontId="9" fillId="0" borderId="0" xfId="0" applyNumberFormat="1" applyFont="1" applyAlignment="1" applyProtection="1">
      <alignment horizontal="left"/>
      <protection locked="0"/>
    </xf>
    <xf numFmtId="167" fontId="9" fillId="0" borderId="0" xfId="0" applyNumberFormat="1" applyFont="1" applyAlignment="1"/>
    <xf numFmtId="0" fontId="10" fillId="0" borderId="0" xfId="0" applyNumberFormat="1" applyFont="1" applyAlignment="1" applyProtection="1">
      <alignment horizontal="center"/>
      <protection locked="0"/>
    </xf>
    <xf numFmtId="172" fontId="10" fillId="0" borderId="0" xfId="0" applyFont="1" applyAlignment="1"/>
    <xf numFmtId="3" fontId="10" fillId="0" borderId="0" xfId="0" applyNumberFormat="1" applyFont="1" applyAlignment="1"/>
    <xf numFmtId="0" fontId="10" fillId="0" borderId="0" xfId="0" applyNumberFormat="1" applyFont="1"/>
    <xf numFmtId="0" fontId="10" fillId="0" borderId="0" xfId="0" applyNumberFormat="1" applyFont="1" applyAlignment="1">
      <alignment horizontal="center"/>
    </xf>
    <xf numFmtId="172" fontId="9" fillId="0" borderId="0" xfId="0" applyFont="1" applyAlignment="1">
      <alignment horizontal="right"/>
    </xf>
    <xf numFmtId="0" fontId="13" fillId="0" borderId="0" xfId="0" applyNumberFormat="1" applyFont="1"/>
    <xf numFmtId="0" fontId="9" fillId="0" borderId="1" xfId="0" applyNumberFormat="1" applyFont="1" applyBorder="1" applyProtection="1">
      <protection locked="0"/>
    </xf>
    <xf numFmtId="0" fontId="9" fillId="0" borderId="1" xfId="0" applyNumberFormat="1" applyFont="1" applyBorder="1"/>
    <xf numFmtId="49" fontId="9" fillId="0" borderId="0" xfId="0" applyNumberFormat="1" applyFont="1" applyAlignment="1"/>
    <xf numFmtId="172" fontId="9" fillId="0" borderId="0" xfId="0" applyFont="1" applyBorder="1" applyAlignment="1"/>
    <xf numFmtId="165" fontId="9" fillId="0" borderId="0" xfId="0" applyNumberFormat="1" applyFont="1"/>
    <xf numFmtId="166" fontId="9" fillId="0" borderId="0" xfId="0" applyNumberFormat="1" applyFont="1"/>
    <xf numFmtId="3" fontId="9" fillId="0" borderId="1" xfId="0" applyNumberFormat="1" applyFont="1" applyBorder="1" applyAlignment="1">
      <alignment horizontal="center"/>
    </xf>
    <xf numFmtId="4" fontId="9" fillId="0" borderId="0" xfId="0" applyNumberFormat="1" applyFont="1" applyAlignment="1"/>
    <xf numFmtId="3" fontId="9" fillId="0" borderId="0" xfId="0" applyNumberFormat="1" applyFont="1" applyBorder="1" applyAlignment="1">
      <alignment horizontal="center"/>
    </xf>
    <xf numFmtId="166" fontId="9" fillId="0" borderId="0" xfId="0" applyNumberFormat="1" applyFont="1" applyAlignment="1" applyProtection="1">
      <alignment horizontal="center"/>
      <protection locked="0"/>
    </xf>
    <xf numFmtId="0" fontId="9" fillId="0" borderId="1" xfId="0" applyNumberFormat="1" applyFont="1" applyBorder="1" applyAlignment="1"/>
    <xf numFmtId="9" fontId="9" fillId="0" borderId="0" xfId="0" applyNumberFormat="1" applyFont="1" applyAlignment="1"/>
    <xf numFmtId="169" fontId="9" fillId="0" borderId="0" xfId="0" applyNumberFormat="1" applyFont="1" applyAlignment="1"/>
    <xf numFmtId="10" fontId="9" fillId="0" borderId="0" xfId="0" applyNumberFormat="1" applyFont="1" applyAlignment="1"/>
    <xf numFmtId="169" fontId="9" fillId="0" borderId="1" xfId="0" applyNumberFormat="1" applyFont="1" applyBorder="1" applyAlignment="1"/>
    <xf numFmtId="3" fontId="9" fillId="0" borderId="0" xfId="0" quotePrefix="1" applyNumberFormat="1" applyFont="1" applyAlignment="1"/>
    <xf numFmtId="0" fontId="10" fillId="0" borderId="0" xfId="0" applyNumberFormat="1" applyFont="1" applyProtection="1">
      <protection locked="0"/>
    </xf>
    <xf numFmtId="172" fontId="9" fillId="0" borderId="0" xfId="0" applyFont="1" applyFill="1" applyAlignment="1" applyProtection="1"/>
    <xf numFmtId="170" fontId="9" fillId="0" borderId="0" xfId="0" applyNumberFormat="1" applyFont="1" applyFill="1" applyBorder="1" applyProtection="1"/>
    <xf numFmtId="170" fontId="9" fillId="2" borderId="0" xfId="0" applyNumberFormat="1" applyFont="1" applyFill="1" applyBorder="1" applyProtection="1"/>
    <xf numFmtId="3" fontId="11" fillId="0" borderId="0" xfId="0" applyNumberFormat="1" applyFont="1" applyAlignment="1">
      <alignment horizontal="left"/>
    </xf>
    <xf numFmtId="170" fontId="9" fillId="2" borderId="0" xfId="0" applyNumberFormat="1" applyFont="1" applyFill="1" applyBorder="1" applyAlignment="1" applyProtection="1">
      <protection locked="0"/>
    </xf>
    <xf numFmtId="0" fontId="9" fillId="0" borderId="0" xfId="0" applyNumberFormat="1" applyFont="1" applyBorder="1" applyAlignment="1" applyProtection="1">
      <protection locked="0"/>
    </xf>
    <xf numFmtId="0" fontId="9" fillId="0" borderId="0" xfId="0" applyNumberFormat="1" applyFont="1" applyBorder="1" applyProtection="1">
      <protection locked="0"/>
    </xf>
    <xf numFmtId="0" fontId="10" fillId="0" borderId="0" xfId="0" applyNumberFormat="1" applyFont="1" applyAlignment="1" applyProtection="1">
      <protection locked="0"/>
    </xf>
    <xf numFmtId="170" fontId="9" fillId="0" borderId="0" xfId="0" applyNumberFormat="1" applyFont="1" applyFill="1" applyBorder="1" applyAlignment="1" applyProtection="1"/>
    <xf numFmtId="0" fontId="10" fillId="0" borderId="0" xfId="0" applyNumberFormat="1" applyFont="1" applyAlignment="1"/>
    <xf numFmtId="172" fontId="9" fillId="0" borderId="0" xfId="0" applyNumberFormat="1" applyFont="1" applyAlignment="1" applyProtection="1">
      <protection locked="0"/>
    </xf>
    <xf numFmtId="3" fontId="9" fillId="0" borderId="0" xfId="0" applyNumberFormat="1" applyFont="1" applyProtection="1">
      <protection locked="0"/>
    </xf>
    <xf numFmtId="170" fontId="9" fillId="0" borderId="0" xfId="0" applyNumberFormat="1" applyFont="1" applyAlignment="1" applyProtection="1">
      <alignment horizontal="right"/>
      <protection locked="0"/>
    </xf>
    <xf numFmtId="170" fontId="9" fillId="0" borderId="0" xfId="0" applyNumberFormat="1" applyFont="1" applyProtection="1">
      <protection locked="0"/>
    </xf>
    <xf numFmtId="3" fontId="9" fillId="0" borderId="0" xfId="0" applyNumberFormat="1" applyFont="1" applyFill="1" applyAlignment="1" applyProtection="1"/>
    <xf numFmtId="0" fontId="11" fillId="0" borderId="0" xfId="0" applyNumberFormat="1" applyFont="1" applyFill="1" applyAlignment="1" applyProtection="1">
      <alignment horizontal="left"/>
      <protection locked="0"/>
    </xf>
    <xf numFmtId="172" fontId="9" fillId="2" borderId="0" xfId="0" applyFont="1" applyFill="1" applyAlignment="1"/>
    <xf numFmtId="0" fontId="9" fillId="2" borderId="0" xfId="0" applyNumberFormat="1" applyFont="1" applyFill="1" applyProtection="1">
      <protection locked="0"/>
    </xf>
    <xf numFmtId="0" fontId="9" fillId="0" borderId="0" xfId="0" applyNumberFormat="1" applyFont="1" applyAlignment="1" applyProtection="1">
      <alignment horizontal="left" indent="8"/>
      <protection locked="0"/>
    </xf>
    <xf numFmtId="9" fontId="9" fillId="0" borderId="1" xfId="0" applyNumberFormat="1" applyFont="1" applyBorder="1" applyAlignment="1"/>
    <xf numFmtId="171" fontId="9" fillId="0" borderId="0" xfId="0" applyNumberFormat="1" applyFont="1" applyBorder="1" applyProtection="1">
      <protection locked="0"/>
    </xf>
    <xf numFmtId="0" fontId="9" fillId="0" borderId="0" xfId="0" applyNumberFormat="1" applyFont="1" applyAlignment="1" applyProtection="1">
      <alignment horizontal="center" vertical="top" wrapText="1"/>
      <protection locked="0"/>
    </xf>
    <xf numFmtId="0" fontId="9" fillId="0" borderId="0" xfId="0" applyNumberFormat="1" applyFont="1" applyAlignment="1" applyProtection="1">
      <alignment vertical="top" wrapText="1"/>
      <protection locked="0"/>
    </xf>
    <xf numFmtId="3" fontId="9" fillId="0" borderId="0" xfId="0" applyNumberFormat="1" applyFont="1" applyAlignment="1">
      <alignment vertical="top" wrapText="1"/>
    </xf>
    <xf numFmtId="0" fontId="9" fillId="0" borderId="0" xfId="0" applyNumberFormat="1" applyFont="1" applyFill="1" applyAlignment="1" applyProtection="1">
      <alignment vertical="top" wrapText="1"/>
      <protection locked="0"/>
    </xf>
    <xf numFmtId="10" fontId="9" fillId="2" borderId="0" xfId="0" applyNumberFormat="1" applyFont="1" applyFill="1" applyAlignment="1" applyProtection="1">
      <alignment vertical="top" wrapText="1"/>
      <protection locked="0"/>
    </xf>
    <xf numFmtId="172" fontId="9" fillId="0" borderId="0" xfId="0" applyFont="1" applyAlignment="1">
      <alignment horizontal="center" vertical="top" wrapText="1"/>
    </xf>
    <xf numFmtId="172" fontId="9" fillId="0" borderId="0" xfId="0" applyFont="1" applyFill="1" applyAlignment="1">
      <alignment horizontal="center" vertical="top" wrapText="1"/>
    </xf>
    <xf numFmtId="0" fontId="10" fillId="0" borderId="0" xfId="0" applyNumberFormat="1" applyFont="1" applyAlignment="1" applyProtection="1">
      <alignment vertical="top" wrapText="1"/>
      <protection locked="0"/>
    </xf>
    <xf numFmtId="0" fontId="9" fillId="0" borderId="0" xfId="0" applyNumberFormat="1" applyFont="1" applyFill="1" applyAlignment="1" applyProtection="1">
      <alignment horizontal="left" vertical="top" wrapText="1" indent="8"/>
      <protection locked="0"/>
    </xf>
    <xf numFmtId="170" fontId="9" fillId="2" borderId="1" xfId="0" applyNumberFormat="1" applyFont="1" applyFill="1" applyBorder="1" applyAlignment="1" applyProtection="1">
      <protection locked="0"/>
    </xf>
    <xf numFmtId="0" fontId="9" fillId="0" borderId="0" xfId="0" applyNumberFormat="1" applyFont="1" applyFill="1"/>
    <xf numFmtId="9" fontId="9" fillId="0" borderId="0" xfId="0" applyNumberFormat="1" applyFont="1" applyFill="1" applyAlignment="1"/>
    <xf numFmtId="3" fontId="9" fillId="0" borderId="2" xfId="0" applyNumberFormat="1" applyFont="1" applyFill="1" applyBorder="1" applyAlignment="1"/>
    <xf numFmtId="0" fontId="9" fillId="0" borderId="0" xfId="0" applyNumberFormat="1" applyFont="1" applyFill="1" applyAlignment="1">
      <alignment horizontal="fill"/>
    </xf>
    <xf numFmtId="3" fontId="16" fillId="0" borderId="0" xfId="0" applyNumberFormat="1" applyFont="1" applyAlignment="1"/>
    <xf numFmtId="0" fontId="9" fillId="0" borderId="0" xfId="0" applyNumberFormat="1" applyFont="1" applyFill="1" applyAlignment="1">
      <alignment horizontal="left" vertical="top"/>
    </xf>
    <xf numFmtId="0" fontId="9" fillId="0" borderId="0" xfId="0" applyNumberFormat="1" applyFont="1" applyFill="1" applyAlignment="1">
      <alignment vertical="top"/>
    </xf>
    <xf numFmtId="0" fontId="9" fillId="0" borderId="0" xfId="0" applyNumberFormat="1" applyFont="1" applyFill="1" applyBorder="1" applyAlignment="1" applyProtection="1">
      <protection locked="0"/>
    </xf>
    <xf numFmtId="0" fontId="9" fillId="0" borderId="0" xfId="0" applyNumberFormat="1" applyFont="1" applyFill="1" applyBorder="1" applyProtection="1">
      <protection locked="0"/>
    </xf>
    <xf numFmtId="0" fontId="9" fillId="0" borderId="1" xfId="0" applyNumberFormat="1" applyFont="1" applyFill="1" applyBorder="1" applyAlignment="1" applyProtection="1">
      <protection locked="0"/>
    </xf>
    <xf numFmtId="0" fontId="9" fillId="0" borderId="1" xfId="0" applyNumberFormat="1" applyFont="1" applyFill="1" applyBorder="1" applyProtection="1">
      <protection locked="0"/>
    </xf>
    <xf numFmtId="170" fontId="9" fillId="0" borderId="0" xfId="0" applyNumberFormat="1" applyFont="1" applyFill="1" applyBorder="1" applyAlignment="1"/>
    <xf numFmtId="172" fontId="9" fillId="0" borderId="0" xfId="0" applyFont="1" applyFill="1" applyBorder="1" applyAlignment="1"/>
    <xf numFmtId="172" fontId="15" fillId="0" borderId="0" xfId="0" applyFont="1" applyFill="1" applyBorder="1" applyAlignment="1"/>
    <xf numFmtId="3" fontId="11" fillId="0" borderId="0" xfId="0" applyNumberFormat="1" applyFont="1" applyFill="1" applyBorder="1" applyAlignment="1"/>
    <xf numFmtId="0" fontId="9" fillId="0" borderId="0" xfId="0" applyNumberFormat="1" applyFont="1" applyFill="1" applyBorder="1"/>
    <xf numFmtId="3" fontId="9" fillId="0" borderId="0" xfId="0" applyNumberFormat="1" applyFont="1" applyFill="1" applyBorder="1" applyAlignment="1"/>
    <xf numFmtId="0" fontId="9" fillId="0" borderId="0" xfId="0" applyNumberFormat="1" applyFont="1" applyFill="1" applyBorder="1" applyAlignment="1"/>
    <xf numFmtId="172" fontId="11" fillId="0" borderId="0" xfId="0" applyFont="1" applyFill="1" applyBorder="1" applyAlignment="1"/>
    <xf numFmtId="0" fontId="9" fillId="0" borderId="0" xfId="0" applyNumberFormat="1" applyFont="1" applyFill="1" applyBorder="1" applyAlignment="1">
      <alignment horizontal="center"/>
    </xf>
    <xf numFmtId="172" fontId="14" fillId="0" borderId="0" xfId="0" applyFont="1" applyFill="1" applyBorder="1"/>
    <xf numFmtId="172" fontId="11" fillId="0" borderId="0" xfId="0" applyFont="1" applyFill="1" applyBorder="1"/>
    <xf numFmtId="0" fontId="9" fillId="0" borderId="0" xfId="0" applyNumberFormat="1" applyFont="1" applyAlignment="1" applyProtection="1">
      <alignment vertical="top" wrapText="1"/>
      <protection locked="0"/>
    </xf>
    <xf numFmtId="3" fontId="9" fillId="3" borderId="0" xfId="0" applyNumberFormat="1" applyFont="1" applyFill="1" applyAlignment="1"/>
    <xf numFmtId="3" fontId="9" fillId="0" borderId="3" xfId="0" applyNumberFormat="1" applyFont="1" applyBorder="1" applyAlignment="1"/>
    <xf numFmtId="172" fontId="0" fillId="0" borderId="0" xfId="0" applyFont="1" applyAlignment="1">
      <alignment horizontal="center"/>
    </xf>
    <xf numFmtId="172" fontId="17" fillId="0" borderId="0" xfId="0" applyFont="1" applyBorder="1" applyAlignment="1">
      <alignment wrapText="1"/>
    </xf>
    <xf numFmtId="0" fontId="9" fillId="0" borderId="0" xfId="0" applyNumberFormat="1" applyFont="1" applyBorder="1"/>
    <xf numFmtId="172" fontId="18" fillId="0" borderId="0" xfId="0" applyFont="1" applyBorder="1" applyAlignment="1">
      <alignment wrapText="1"/>
    </xf>
    <xf numFmtId="0" fontId="17" fillId="0" borderId="0" xfId="0" applyNumberFormat="1" applyFont="1" applyAlignment="1" applyProtection="1">
      <alignment horizontal="center"/>
      <protection locked="0"/>
    </xf>
    <xf numFmtId="3" fontId="17" fillId="0" borderId="0" xfId="0" applyNumberFormat="1" applyFont="1" applyAlignment="1"/>
    <xf numFmtId="172" fontId="17" fillId="0" borderId="0" xfId="0" applyFont="1" applyAlignment="1"/>
    <xf numFmtId="0" fontId="17" fillId="0" borderId="0" xfId="0" applyNumberFormat="1" applyFont="1" applyProtection="1">
      <protection locked="0"/>
    </xf>
    <xf numFmtId="172" fontId="17" fillId="0" borderId="0" xfId="0" applyFont="1" applyAlignment="1">
      <alignment horizontal="right"/>
    </xf>
    <xf numFmtId="164" fontId="20" fillId="0" borderId="0" xfId="0" applyNumberFormat="1" applyFont="1" applyAlignment="1">
      <alignment horizontal="left"/>
    </xf>
    <xf numFmtId="3" fontId="20" fillId="0" borderId="0" xfId="0" applyNumberFormat="1" applyFont="1" applyAlignment="1"/>
    <xf numFmtId="164" fontId="20" fillId="0" borderId="0" xfId="0" applyNumberFormat="1" applyFont="1" applyAlignment="1">
      <alignment horizontal="center"/>
    </xf>
    <xf numFmtId="172" fontId="0" fillId="0" borderId="0" xfId="0" applyFill="1" applyBorder="1" applyAlignment="1"/>
    <xf numFmtId="172" fontId="0" fillId="0" borderId="0" xfId="0" applyFill="1" applyBorder="1" applyAlignment="1">
      <alignment horizontal="right"/>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22" fillId="0" borderId="0" xfId="0" applyNumberFormat="1" applyFont="1" applyFill="1" applyBorder="1" applyAlignment="1" applyProtection="1">
      <alignment horizontal="right"/>
      <protection locked="0"/>
    </xf>
    <xf numFmtId="0" fontId="0" fillId="0" borderId="0" xfId="0" applyNumberFormat="1" applyFont="1" applyFill="1" applyBorder="1"/>
    <xf numFmtId="0" fontId="23" fillId="0" borderId="0" xfId="0" applyNumberFormat="1" applyFont="1" applyFill="1" applyBorder="1"/>
    <xf numFmtId="172" fontId="0" fillId="0" borderId="0" xfId="0" applyFont="1" applyFill="1" applyBorder="1" applyAlignment="1"/>
    <xf numFmtId="3" fontId="22" fillId="0" borderId="0" xfId="0" applyNumberFormat="1" applyFont="1" applyFill="1" applyBorder="1" applyAlignment="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xf numFmtId="3" fontId="22" fillId="0" borderId="0" xfId="0" applyNumberFormat="1" applyFont="1" applyFill="1" applyBorder="1"/>
    <xf numFmtId="0" fontId="22" fillId="0" borderId="0" xfId="0" applyNumberFormat="1" applyFont="1" applyFill="1" applyBorder="1" applyAlignment="1">
      <alignment horizontal="center"/>
    </xf>
    <xf numFmtId="49"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22" fillId="0" borderId="0" xfId="0" applyNumberFormat="1" applyFont="1" applyFill="1" applyBorder="1" applyAlignment="1"/>
    <xf numFmtId="3" fontId="24"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172" fontId="24" fillId="0" borderId="0" xfId="0"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4" fillId="0" borderId="0" xfId="0" applyNumberFormat="1" applyFont="1" applyFill="1" applyBorder="1" applyAlignment="1"/>
    <xf numFmtId="0" fontId="26"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3" fontId="22" fillId="0" borderId="0" xfId="0" applyNumberFormat="1" applyFont="1" applyFill="1" applyBorder="1" applyAlignment="1">
      <alignment horizontal="center"/>
    </xf>
    <xf numFmtId="3" fontId="22" fillId="2" borderId="0" xfId="0" applyNumberFormat="1" applyFont="1" applyFill="1" applyBorder="1" applyAlignment="1"/>
    <xf numFmtId="10" fontId="22" fillId="0" borderId="0" xfId="0" applyNumberFormat="1" applyFont="1" applyFill="1" applyBorder="1" applyAlignment="1"/>
    <xf numFmtId="10" fontId="0" fillId="0" borderId="0" xfId="3"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ont="1" applyFill="1" applyBorder="1" applyAlignment="1">
      <alignment horizontal="center"/>
    </xf>
    <xf numFmtId="172" fontId="22" fillId="0" borderId="0" xfId="0" applyFont="1" applyFill="1" applyBorder="1" applyAlignment="1">
      <alignment horizontal="center"/>
    </xf>
    <xf numFmtId="49" fontId="0" fillId="0" borderId="0" xfId="0" applyNumberFormat="1" applyFill="1" applyBorder="1" applyAlignment="1">
      <alignment horizontal="center"/>
    </xf>
    <xf numFmtId="3" fontId="0" fillId="0" borderId="0" xfId="0" applyNumberFormat="1" applyFont="1" applyFill="1" applyBorder="1" applyAlignment="1">
      <alignment horizontal="center"/>
    </xf>
    <xf numFmtId="49" fontId="25" fillId="0" borderId="0" xfId="0" applyNumberFormat="1" applyFont="1" applyFill="1" applyBorder="1" applyAlignment="1">
      <alignment horizontal="center"/>
    </xf>
    <xf numFmtId="172" fontId="25" fillId="0" borderId="0" xfId="0" applyFont="1" applyFill="1" applyBorder="1" applyAlignment="1"/>
    <xf numFmtId="3" fontId="24" fillId="0" borderId="0" xfId="0" applyNumberFormat="1" applyFont="1" applyFill="1" applyBorder="1" applyAlignment="1"/>
    <xf numFmtId="10" fontId="24" fillId="0" borderId="0" xfId="3" applyNumberFormat="1" applyFont="1" applyFill="1" applyBorder="1" applyAlignment="1"/>
    <xf numFmtId="0" fontId="0" fillId="0" borderId="0" xfId="0" applyNumberFormat="1" applyFont="1" applyFill="1" applyBorder="1" applyAlignment="1">
      <alignment horizontal="fill"/>
    </xf>
    <xf numFmtId="172" fontId="28" fillId="0" borderId="0" xfId="0" applyFont="1" applyFill="1" applyBorder="1" applyAlignment="1"/>
    <xf numFmtId="3" fontId="29" fillId="0" borderId="0" xfId="0" applyNumberFormat="1" applyFont="1" applyFill="1" applyBorder="1" applyAlignment="1"/>
    <xf numFmtId="164" fontId="22" fillId="0" borderId="0" xfId="0" applyNumberFormat="1" applyFont="1" applyFill="1" applyBorder="1" applyAlignment="1">
      <alignment horizontal="center"/>
    </xf>
    <xf numFmtId="10" fontId="22" fillId="0" borderId="0" xfId="3" applyNumberFormat="1" applyFont="1" applyFill="1" applyBorder="1" applyAlignment="1"/>
    <xf numFmtId="170" fontId="0" fillId="0" borderId="0" xfId="0" applyNumberFormat="1" applyFill="1" applyBorder="1" applyAlignment="1"/>
    <xf numFmtId="0" fontId="29" fillId="0" borderId="0" xfId="0" applyNumberFormat="1" applyFont="1" applyFill="1" applyBorder="1"/>
    <xf numFmtId="172" fontId="21" fillId="0" borderId="0" xfId="0" applyFont="1" applyFill="1" applyBorder="1" applyAlignment="1"/>
    <xf numFmtId="172" fontId="22" fillId="0" borderId="0" xfId="0" applyFont="1" applyFill="1" applyBorder="1" applyAlignment="1"/>
    <xf numFmtId="49" fontId="9" fillId="0" borderId="0" xfId="0" applyNumberFormat="1" applyFont="1" applyFill="1" applyBorder="1" applyAlignment="1">
      <alignment horizontal="left"/>
    </xf>
    <xf numFmtId="0" fontId="9" fillId="0" borderId="0" xfId="0" applyNumberFormat="1" applyFon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72" fontId="22" fillId="0" borderId="0" xfId="0" applyFont="1" applyFill="1" applyBorder="1" applyAlignment="1">
      <alignment horizontal="right"/>
    </xf>
    <xf numFmtId="174" fontId="24" fillId="0" borderId="0" xfId="0" applyNumberFormat="1" applyFont="1" applyFill="1" applyBorder="1" applyAlignment="1">
      <alignment horizontal="center"/>
    </xf>
    <xf numFmtId="174" fontId="30" fillId="0" borderId="0" xfId="0" applyNumberFormat="1" applyFont="1" applyFill="1" applyBorder="1" applyAlignment="1">
      <alignment horizontal="center"/>
    </xf>
    <xf numFmtId="172" fontId="25" fillId="0" borderId="7" xfId="0" applyFont="1" applyFill="1" applyBorder="1" applyAlignment="1">
      <alignment horizontal="center" wrapText="1"/>
    </xf>
    <xf numFmtId="172" fontId="25" fillId="0" borderId="8" xfId="0" applyFont="1" applyFill="1" applyBorder="1" applyAlignment="1"/>
    <xf numFmtId="172" fontId="25" fillId="0" borderId="8" xfId="0" applyFont="1" applyFill="1" applyBorder="1" applyAlignment="1">
      <alignment horizontal="center" wrapText="1"/>
    </xf>
    <xf numFmtId="0" fontId="24" fillId="0" borderId="8" xfId="0" applyNumberFormat="1" applyFont="1" applyFill="1" applyBorder="1" applyAlignment="1">
      <alignment horizontal="center" wrapText="1"/>
    </xf>
    <xf numFmtId="172" fontId="25" fillId="0" borderId="9" xfId="0" applyFont="1" applyFill="1" applyBorder="1" applyAlignment="1">
      <alignment horizontal="center" wrapText="1"/>
    </xf>
    <xf numFmtId="3" fontId="24" fillId="0" borderId="9" xfId="0" applyNumberFormat="1" applyFont="1" applyFill="1" applyBorder="1" applyAlignment="1">
      <alignment horizontal="center" wrapText="1"/>
    </xf>
    <xf numFmtId="3" fontId="24" fillId="0" borderId="8" xfId="0" applyNumberFormat="1" applyFont="1" applyFill="1" applyBorder="1" applyAlignment="1">
      <alignment horizontal="center" wrapText="1"/>
    </xf>
    <xf numFmtId="0" fontId="22" fillId="0" borderId="7" xfId="0" applyNumberFormat="1" applyFont="1" applyFill="1" applyBorder="1"/>
    <xf numFmtId="0" fontId="22" fillId="0" borderId="8" xfId="0" applyNumberFormat="1" applyFont="1" applyFill="1" applyBorder="1"/>
    <xf numFmtId="0" fontId="22" fillId="0" borderId="8" xfId="0" applyNumberFormat="1" applyFont="1" applyFill="1" applyBorder="1" applyAlignment="1">
      <alignment horizontal="center"/>
    </xf>
    <xf numFmtId="0" fontId="22" fillId="0" borderId="9" xfId="0" applyNumberFormat="1" applyFont="1" applyFill="1" applyBorder="1" applyAlignment="1">
      <alignment horizontal="center"/>
    </xf>
    <xf numFmtId="3" fontId="22" fillId="0" borderId="8" xfId="0" applyNumberFormat="1" applyFont="1" applyFill="1" applyBorder="1" applyAlignment="1">
      <alignment horizontal="center"/>
    </xf>
    <xf numFmtId="3" fontId="22" fillId="0" borderId="9" xfId="0" applyNumberFormat="1" applyFont="1" applyFill="1" applyBorder="1" applyAlignment="1">
      <alignment horizontal="center" wrapText="1"/>
    </xf>
    <xf numFmtId="0" fontId="22" fillId="0" borderId="10" xfId="0" applyNumberFormat="1" applyFont="1" applyFill="1" applyBorder="1"/>
    <xf numFmtId="0" fontId="22" fillId="0" borderId="11" xfId="0" applyNumberFormat="1" applyFont="1" applyFill="1" applyBorder="1"/>
    <xf numFmtId="3" fontId="22" fillId="0" borderId="11" xfId="0" applyNumberFormat="1" applyFont="1" applyFill="1" applyBorder="1" applyAlignment="1"/>
    <xf numFmtId="172" fontId="0" fillId="0" borderId="10" xfId="0" applyFill="1" applyBorder="1" applyAlignment="1"/>
    <xf numFmtId="175" fontId="0" fillId="2" borderId="0" xfId="5" applyNumberFormat="1" applyFont="1" applyFill="1" applyBorder="1" applyAlignment="1"/>
    <xf numFmtId="172" fontId="0" fillId="0" borderId="11" xfId="0" applyFill="1" applyBorder="1" applyAlignment="1"/>
    <xf numFmtId="170" fontId="0" fillId="2" borderId="0" xfId="0" applyNumberFormat="1" applyFill="1" applyBorder="1" applyAlignment="1"/>
    <xf numFmtId="175" fontId="22" fillId="2" borderId="0" xfId="5" applyNumberFormat="1" applyFont="1" applyFill="1" applyBorder="1" applyAlignment="1"/>
    <xf numFmtId="172" fontId="32" fillId="0" borderId="0" xfId="0" applyFont="1" applyFill="1" applyBorder="1" applyAlignment="1"/>
    <xf numFmtId="172" fontId="32" fillId="0" borderId="11" xfId="0" applyFont="1" applyFill="1" applyBorder="1" applyAlignment="1"/>
    <xf numFmtId="172" fontId="0" fillId="0" borderId="12" xfId="0" applyFill="1" applyBorder="1" applyAlignment="1"/>
    <xf numFmtId="172" fontId="0" fillId="0" borderId="6" xfId="0" applyFill="1" applyBorder="1" applyAlignment="1"/>
    <xf numFmtId="172" fontId="32" fillId="0" borderId="6" xfId="0" applyFont="1" applyFill="1" applyBorder="1" applyAlignment="1"/>
    <xf numFmtId="172" fontId="32" fillId="0" borderId="13" xfId="0" applyFont="1" applyFill="1" applyBorder="1" applyAlignment="1"/>
    <xf numFmtId="170" fontId="22" fillId="0" borderId="0" xfId="0" applyNumberFormat="1" applyFont="1" applyFill="1" applyBorder="1" applyAlignment="1"/>
    <xf numFmtId="172" fontId="27" fillId="0" borderId="0" xfId="0" applyFont="1" applyFill="1" applyBorder="1" applyAlignment="1"/>
    <xf numFmtId="1" fontId="22" fillId="0" borderId="0" xfId="4" applyNumberFormat="1" applyFont="1" applyFill="1" applyBorder="1" applyAlignment="1">
      <alignment horizontal="center"/>
    </xf>
    <xf numFmtId="172" fontId="22" fillId="0" borderId="1" xfId="0" applyFont="1" applyFill="1" applyBorder="1" applyAlignment="1"/>
    <xf numFmtId="172" fontId="19" fillId="0" borderId="0" xfId="0" applyFont="1" applyFill="1" applyBorder="1" applyAlignment="1">
      <alignment horizontal="center" vertical="top"/>
    </xf>
    <xf numFmtId="172" fontId="19" fillId="0" borderId="0" xfId="0" applyFont="1" applyFill="1" applyBorder="1" applyAlignment="1"/>
    <xf numFmtId="172" fontId="19" fillId="0" borderId="0" xfId="0" applyFont="1" applyFill="1" applyBorder="1" applyAlignment="1">
      <alignment horizontal="center"/>
    </xf>
    <xf numFmtId="172" fontId="0" fillId="0" borderId="0" xfId="0" applyFont="1" applyFill="1" applyBorder="1" applyAlignment="1">
      <alignment horizontal="center"/>
    </xf>
    <xf numFmtId="172" fontId="32" fillId="0" borderId="0" xfId="0" applyFont="1" applyFill="1" applyBorder="1" applyAlignment="1">
      <alignment horizontal="center"/>
    </xf>
    <xf numFmtId="49" fontId="9" fillId="0" borderId="0" xfId="0" applyNumberFormat="1" applyFont="1" applyFill="1" applyBorder="1" applyAlignment="1">
      <alignment horizontal="center"/>
    </xf>
    <xf numFmtId="3" fontId="33" fillId="0" borderId="0" xfId="0" applyNumberFormat="1" applyFont="1" applyFill="1" applyBorder="1" applyAlignment="1"/>
    <xf numFmtId="10" fontId="34" fillId="0" borderId="0" xfId="0" applyNumberFormat="1" applyFont="1" applyFill="1" applyBorder="1" applyAlignment="1"/>
    <xf numFmtId="0" fontId="34" fillId="0" borderId="0" xfId="0" applyNumberFormat="1" applyFont="1" applyFill="1" applyBorder="1" applyAlignment="1">
      <alignment horizontal="center"/>
    </xf>
    <xf numFmtId="172" fontId="35" fillId="0" borderId="0" xfId="0" applyFont="1" applyFill="1" applyBorder="1" applyAlignment="1"/>
    <xf numFmtId="0" fontId="33" fillId="0" borderId="0" xfId="0" applyNumberFormat="1" applyFont="1" applyFill="1" applyBorder="1"/>
    <xf numFmtId="49" fontId="22" fillId="2" borderId="0" xfId="0" applyNumberFormat="1" applyFont="1" applyFill="1" applyBorder="1" applyAlignment="1">
      <alignment horizontal="center"/>
    </xf>
    <xf numFmtId="174" fontId="24" fillId="0" borderId="0" xfId="0" quotePrefix="1" applyNumberFormat="1" applyFont="1" applyFill="1" applyBorder="1" applyAlignment="1">
      <alignment horizontal="center"/>
    </xf>
    <xf numFmtId="1" fontId="9" fillId="0" borderId="0" xfId="0" applyNumberFormat="1" applyFont="1" applyAlignment="1"/>
    <xf numFmtId="10" fontId="9" fillId="0" borderId="0" xfId="1" applyNumberFormat="1" applyFont="1" applyFill="1"/>
    <xf numFmtId="170" fontId="0" fillId="0" borderId="11" xfId="0" applyNumberFormat="1" applyFill="1" applyBorder="1" applyAlignment="1"/>
    <xf numFmtId="175" fontId="22" fillId="0" borderId="11" xfId="2" applyNumberFormat="1" applyFont="1" applyFill="1" applyBorder="1" applyAlignment="1"/>
    <xf numFmtId="10" fontId="22" fillId="2" borderId="0" xfId="1" applyNumberFormat="1" applyFont="1" applyFill="1" applyBorder="1" applyAlignment="1"/>
    <xf numFmtId="172" fontId="20" fillId="0" borderId="0" xfId="0" applyFont="1" applyAlignment="1"/>
    <xf numFmtId="164" fontId="17" fillId="0" borderId="0" xfId="0" applyNumberFormat="1" applyFont="1" applyAlignment="1">
      <alignment horizontal="left"/>
    </xf>
    <xf numFmtId="170" fontId="0" fillId="0" borderId="11" xfId="0" applyNumberFormat="1" applyFont="1" applyFill="1" applyBorder="1" applyAlignment="1"/>
    <xf numFmtId="172" fontId="0" fillId="0" borderId="11" xfId="0" applyFont="1" applyFill="1" applyBorder="1" applyAlignment="1"/>
    <xf numFmtId="10" fontId="19" fillId="3" borderId="11" xfId="1" applyNumberFormat="1" applyFont="1" applyFill="1" applyBorder="1" applyAlignment="1"/>
    <xf numFmtId="3" fontId="9" fillId="0" borderId="0" xfId="0" applyNumberFormat="1" applyFont="1" applyFill="1" applyAlignment="1">
      <alignment horizontal="fill"/>
    </xf>
    <xf numFmtId="166" fontId="9" fillId="0" borderId="0" xfId="0" applyNumberFormat="1" applyFont="1" applyFill="1" applyAlignment="1"/>
    <xf numFmtId="42" fontId="9" fillId="3" borderId="0" xfId="0" applyNumberFormat="1" applyFont="1" applyFill="1" applyBorder="1" applyAlignment="1" applyProtection="1">
      <alignment horizontal="right"/>
      <protection locked="0"/>
    </xf>
    <xf numFmtId="172" fontId="36" fillId="0" borderId="0" xfId="0" applyFont="1" applyAlignment="1"/>
    <xf numFmtId="3" fontId="36" fillId="0" borderId="0" xfId="0" applyNumberFormat="1" applyFont="1" applyAlignment="1"/>
    <xf numFmtId="172" fontId="18" fillId="0" borderId="0" xfId="0" applyFont="1" applyAlignment="1"/>
    <xf numFmtId="3" fontId="37" fillId="0" borderId="0" xfId="0" applyNumberFormat="1" applyFont="1" applyAlignment="1"/>
    <xf numFmtId="172" fontId="38" fillId="0" borderId="0" xfId="0" applyFont="1" applyFill="1" applyBorder="1" applyAlignment="1"/>
    <xf numFmtId="173" fontId="9" fillId="2" borderId="0" xfId="6" applyNumberFormat="1" applyFont="1" applyFill="1" applyBorder="1" applyAlignment="1"/>
    <xf numFmtId="173" fontId="9" fillId="0" borderId="0" xfId="6" applyNumberFormat="1" applyFont="1" applyAlignment="1"/>
    <xf numFmtId="0" fontId="36" fillId="0" borderId="0" xfId="0" applyNumberFormat="1" applyFont="1" applyProtection="1">
      <protection locked="0"/>
    </xf>
    <xf numFmtId="173" fontId="9" fillId="2" borderId="1" xfId="6" applyNumberFormat="1" applyFont="1" applyFill="1" applyBorder="1" applyAlignment="1"/>
    <xf numFmtId="173" fontId="19" fillId="0" borderId="0" xfId="4" quotePrefix="1" applyNumberFormat="1" applyFont="1" applyFill="1" applyBorder="1" applyAlignment="1">
      <alignment horizontal="center"/>
    </xf>
    <xf numFmtId="172" fontId="0" fillId="0" borderId="0" xfId="0" applyFont="1" applyFill="1" applyBorder="1" applyAlignment="1">
      <alignment horizontal="right"/>
    </xf>
    <xf numFmtId="49" fontId="9" fillId="2" borderId="0" xfId="0" applyNumberFormat="1" applyFont="1" applyFill="1" applyAlignment="1">
      <alignment horizontal="right"/>
    </xf>
    <xf numFmtId="49" fontId="9" fillId="0" borderId="0" xfId="0" applyNumberFormat="1" applyFont="1" applyFill="1" applyAlignment="1">
      <alignment horizontal="right"/>
    </xf>
    <xf numFmtId="3" fontId="9" fillId="2" borderId="6" xfId="0" applyNumberFormat="1" applyFont="1" applyFill="1" applyBorder="1" applyAlignment="1"/>
    <xf numFmtId="3" fontId="9" fillId="0" borderId="6" xfId="0" applyNumberFormat="1" applyFont="1" applyBorder="1" applyAlignment="1"/>
    <xf numFmtId="0" fontId="9" fillId="0" borderId="4" xfId="0" applyNumberFormat="1" applyFont="1" applyBorder="1" applyAlignment="1" applyProtection="1">
      <alignment horizontal="center"/>
      <protection locked="0"/>
    </xf>
    <xf numFmtId="3" fontId="9" fillId="0" borderId="1" xfId="0" applyNumberFormat="1" applyFont="1" applyFill="1" applyBorder="1" applyAlignment="1"/>
    <xf numFmtId="10" fontId="9" fillId="0" borderId="0" xfId="1" applyNumberFormat="1" applyFont="1" applyAlignment="1"/>
    <xf numFmtId="10" fontId="9" fillId="2" borderId="0" xfId="0" applyNumberFormat="1" applyFont="1" applyFill="1" applyAlignment="1"/>
    <xf numFmtId="3" fontId="9" fillId="0" borderId="2" xfId="0" applyNumberFormat="1" applyFont="1" applyBorder="1" applyAlignment="1"/>
    <xf numFmtId="3" fontId="9" fillId="0" borderId="5" xfId="0" applyNumberFormat="1" applyFont="1" applyBorder="1" applyAlignment="1"/>
    <xf numFmtId="0" fontId="22" fillId="0" borderId="9" xfId="0" applyNumberFormat="1" applyFont="1" applyFill="1" applyBorder="1" applyAlignment="1">
      <alignment horizontal="center" wrapText="1"/>
    </xf>
    <xf numFmtId="0" fontId="17" fillId="0" borderId="0" xfId="0" applyNumberFormat="1" applyFont="1" applyFill="1" applyAlignment="1" applyProtection="1">
      <alignment horizontal="center"/>
      <protection locked="0"/>
    </xf>
    <xf numFmtId="0" fontId="9" fillId="0" borderId="0" xfId="0" applyNumberFormat="1" applyFont="1" applyAlignment="1" applyProtection="1">
      <alignment horizontal="center" vertical="top"/>
      <protection locked="0"/>
    </xf>
    <xf numFmtId="172" fontId="9" fillId="0" borderId="0" xfId="0" applyFont="1" applyAlignment="1">
      <alignment horizontal="center" vertical="top"/>
    </xf>
    <xf numFmtId="172" fontId="9" fillId="0" borderId="0" xfId="0" applyFont="1" applyAlignment="1">
      <alignment vertical="center"/>
    </xf>
    <xf numFmtId="14" fontId="42" fillId="0" borderId="0" xfId="0" applyNumberFormat="1" applyFont="1" applyAlignment="1">
      <alignment horizontal="center"/>
    </xf>
    <xf numFmtId="172" fontId="0" fillId="0" borderId="0" xfId="0"/>
    <xf numFmtId="172" fontId="0" fillId="0" borderId="15" xfId="0" applyBorder="1" applyAlignment="1">
      <alignment horizontal="center"/>
    </xf>
    <xf numFmtId="172" fontId="0" fillId="0" borderId="17" xfId="0" applyBorder="1"/>
    <xf numFmtId="172" fontId="0" fillId="0" borderId="17" xfId="0" applyBorder="1" applyAlignment="1">
      <alignment horizontal="center"/>
    </xf>
    <xf numFmtId="172" fontId="0" fillId="0" borderId="13" xfId="0" applyBorder="1" applyAlignment="1">
      <alignment horizontal="center"/>
    </xf>
    <xf numFmtId="172" fontId="0" fillId="0" borderId="18" xfId="0" applyBorder="1" applyAlignment="1">
      <alignment horizontal="center"/>
    </xf>
    <xf numFmtId="172" fontId="0" fillId="0" borderId="11" xfId="0" applyBorder="1" applyAlignment="1">
      <alignment horizontal="center"/>
    </xf>
    <xf numFmtId="172" fontId="44" fillId="0" borderId="15" xfId="0" applyFont="1" applyBorder="1" applyAlignment="1">
      <alignment horizontal="center"/>
    </xf>
    <xf numFmtId="43" fontId="0" fillId="0" borderId="15" xfId="4" applyFont="1" applyBorder="1"/>
    <xf numFmtId="172" fontId="0" fillId="0" borderId="11" xfId="0" applyBorder="1"/>
    <xf numFmtId="37" fontId="0" fillId="0" borderId="11" xfId="4" applyNumberFormat="1" applyFont="1" applyBorder="1"/>
    <xf numFmtId="172" fontId="0" fillId="0" borderId="13" xfId="0" applyBorder="1" applyAlignment="1">
      <alignment horizontal="left" indent="1"/>
    </xf>
    <xf numFmtId="175" fontId="45" fillId="0" borderId="13" xfId="5" applyNumberFormat="1" applyFont="1" applyBorder="1"/>
    <xf numFmtId="172" fontId="0" fillId="0" borderId="13" xfId="0" applyBorder="1"/>
    <xf numFmtId="172" fontId="0" fillId="0" borderId="9" xfId="0" applyBorder="1"/>
    <xf numFmtId="37" fontId="45" fillId="0" borderId="9" xfId="4" applyNumberFormat="1" applyFont="1" applyBorder="1"/>
    <xf numFmtId="172" fontId="0" fillId="0" borderId="9" xfId="0" applyFill="1" applyBorder="1"/>
    <xf numFmtId="37" fontId="0" fillId="0" borderId="9" xfId="4" applyNumberFormat="1" applyFont="1" applyBorder="1"/>
    <xf numFmtId="172" fontId="0" fillId="0" borderId="11" xfId="0" applyBorder="1" applyAlignment="1">
      <alignment horizontal="left" indent="1"/>
    </xf>
    <xf numFmtId="37" fontId="45" fillId="0" borderId="11" xfId="4" applyNumberFormat="1" applyFont="1" applyBorder="1"/>
    <xf numFmtId="172" fontId="44" fillId="0" borderId="19" xfId="0" applyFont="1" applyFill="1" applyBorder="1"/>
    <xf numFmtId="172" fontId="44" fillId="0" borderId="7" xfId="0" applyFont="1" applyFill="1" applyBorder="1"/>
    <xf numFmtId="172" fontId="0" fillId="0" borderId="11" xfId="0" applyFill="1" applyBorder="1"/>
    <xf numFmtId="37" fontId="45" fillId="0" borderId="17" xfId="4" applyNumberFormat="1" applyFont="1" applyBorder="1"/>
    <xf numFmtId="172" fontId="44" fillId="0" borderId="11" xfId="0" applyFont="1" applyFill="1" applyBorder="1" applyAlignment="1">
      <alignment horizontal="center"/>
    </xf>
    <xf numFmtId="172" fontId="0" fillId="0" borderId="10" xfId="0" applyBorder="1"/>
    <xf numFmtId="37" fontId="45" fillId="0" borderId="13" xfId="4" applyNumberFormat="1" applyFont="1" applyBorder="1"/>
    <xf numFmtId="172" fontId="44" fillId="0" borderId="15" xfId="0" applyFont="1" applyBorder="1"/>
    <xf numFmtId="37" fontId="44" fillId="0" borderId="15" xfId="4" applyNumberFormat="1" applyFont="1" applyBorder="1"/>
    <xf numFmtId="172" fontId="44" fillId="0" borderId="22" xfId="0" applyFont="1" applyBorder="1"/>
    <xf numFmtId="37" fontId="0" fillId="0" borderId="13" xfId="4" applyNumberFormat="1" applyFont="1" applyBorder="1"/>
    <xf numFmtId="172" fontId="44" fillId="0" borderId="11" xfId="0" applyFont="1" applyBorder="1" applyAlignment="1">
      <alignment horizontal="center"/>
    </xf>
    <xf numFmtId="173" fontId="45" fillId="0" borderId="13" xfId="4" applyNumberFormat="1" applyFont="1" applyBorder="1"/>
    <xf numFmtId="172" fontId="0" fillId="0" borderId="13" xfId="0" applyFill="1" applyBorder="1" applyAlignment="1">
      <alignment horizontal="left" indent="1"/>
    </xf>
    <xf numFmtId="173" fontId="0" fillId="0" borderId="11" xfId="4" applyNumberFormat="1" applyFont="1" applyBorder="1"/>
    <xf numFmtId="172" fontId="44" fillId="0" borderId="12" xfId="0" applyFont="1" applyFill="1" applyBorder="1"/>
    <xf numFmtId="173" fontId="45" fillId="0" borderId="15" xfId="4" applyNumberFormat="1" applyFont="1" applyBorder="1"/>
    <xf numFmtId="173" fontId="0" fillId="0" borderId="13" xfId="4" applyNumberFormat="1" applyFont="1" applyBorder="1"/>
    <xf numFmtId="172" fontId="44" fillId="0" borderId="7" xfId="0" applyFont="1" applyBorder="1"/>
    <xf numFmtId="172" fontId="44" fillId="0" borderId="13" xfId="0" applyFont="1" applyBorder="1" applyAlignment="1">
      <alignment horizontal="center"/>
    </xf>
    <xf numFmtId="173" fontId="45" fillId="0" borderId="9" xfId="4" applyNumberFormat="1" applyFont="1" applyBorder="1"/>
    <xf numFmtId="172" fontId="44" fillId="0" borderId="12" xfId="0" applyFont="1" applyBorder="1"/>
    <xf numFmtId="173" fontId="45" fillId="0" borderId="11" xfId="4" applyNumberFormat="1" applyFont="1" applyBorder="1"/>
    <xf numFmtId="172" fontId="0" fillId="0" borderId="13" xfId="0" quotePrefix="1" applyBorder="1" applyAlignment="1">
      <alignment horizontal="left" indent="1"/>
    </xf>
    <xf numFmtId="172" fontId="44" fillId="0" borderId="11" xfId="0" applyFont="1" applyBorder="1"/>
    <xf numFmtId="173" fontId="44" fillId="0" borderId="11" xfId="4" applyNumberFormat="1" applyFont="1" applyBorder="1"/>
    <xf numFmtId="172" fontId="44" fillId="0" borderId="24" xfId="0" applyFont="1" applyBorder="1"/>
    <xf numFmtId="175" fontId="44" fillId="0" borderId="20" xfId="5" applyNumberFormat="1" applyFont="1" applyBorder="1"/>
    <xf numFmtId="172" fontId="42" fillId="0" borderId="0" xfId="0" applyFont="1" applyAlignment="1">
      <alignment horizontal="center"/>
    </xf>
    <xf numFmtId="1" fontId="0" fillId="0" borderId="11" xfId="0" applyNumberFormat="1" applyBorder="1" applyAlignment="1">
      <alignment horizontal="center"/>
    </xf>
    <xf numFmtId="1" fontId="0" fillId="0" borderId="13" xfId="0" applyNumberFormat="1" applyBorder="1" applyAlignment="1">
      <alignment horizontal="center"/>
    </xf>
    <xf numFmtId="1" fontId="0" fillId="0" borderId="9" xfId="0" applyNumberFormat="1" applyBorder="1" applyAlignment="1">
      <alignment horizontal="center"/>
    </xf>
    <xf numFmtId="1" fontId="0" fillId="0" borderId="15" xfId="0" applyNumberFormat="1" applyFill="1" applyBorder="1" applyAlignment="1">
      <alignment horizontal="center"/>
    </xf>
    <xf numFmtId="1" fontId="0" fillId="0" borderId="11" xfId="0" applyNumberFormat="1" applyFill="1" applyBorder="1" applyAlignment="1">
      <alignment horizontal="center"/>
    </xf>
    <xf numFmtId="1" fontId="0" fillId="0" borderId="21" xfId="0" applyNumberFormat="1" applyBorder="1" applyAlignment="1">
      <alignment horizontal="center"/>
    </xf>
    <xf numFmtId="1" fontId="0" fillId="0" borderId="9" xfId="0" applyNumberFormat="1" applyFill="1" applyBorder="1" applyAlignment="1">
      <alignment horizontal="center"/>
    </xf>
    <xf numFmtId="1" fontId="0" fillId="0" borderId="11" xfId="0" applyNumberFormat="1" applyBorder="1"/>
    <xf numFmtId="1" fontId="0" fillId="0" borderId="13" xfId="0" applyNumberFormat="1" applyFill="1" applyBorder="1" applyAlignment="1">
      <alignment horizontal="center"/>
    </xf>
    <xf numFmtId="1" fontId="0" fillId="0" borderId="13" xfId="0" applyNumberFormat="1" applyBorder="1"/>
    <xf numFmtId="1" fontId="0" fillId="0" borderId="23" xfId="0" applyNumberFormat="1" applyBorder="1" applyAlignment="1">
      <alignment horizontal="center"/>
    </xf>
    <xf numFmtId="172" fontId="0" fillId="0" borderId="15" xfId="0" applyBorder="1"/>
    <xf numFmtId="172" fontId="0" fillId="0" borderId="26" xfId="0" applyBorder="1" applyAlignment="1">
      <alignment horizontal="center"/>
    </xf>
    <xf numFmtId="1" fontId="0" fillId="0" borderId="15" xfId="0" applyNumberFormat="1" applyBorder="1" applyAlignment="1">
      <alignment horizontal="center"/>
    </xf>
    <xf numFmtId="1" fontId="0" fillId="0" borderId="14" xfId="0" applyNumberFormat="1" applyFill="1" applyBorder="1" applyAlignment="1">
      <alignment horizontal="center"/>
    </xf>
    <xf numFmtId="1" fontId="0" fillId="0" borderId="17" xfId="0" applyNumberFormat="1" applyBorder="1" applyAlignment="1">
      <alignment horizontal="center"/>
    </xf>
    <xf numFmtId="1" fontId="0" fillId="0" borderId="18" xfId="0" applyNumberFormat="1" applyBorder="1" applyAlignment="1">
      <alignment horizontal="center"/>
    </xf>
    <xf numFmtId="1" fontId="0" fillId="0" borderId="25" xfId="0" applyNumberFormat="1" applyBorder="1" applyAlignment="1">
      <alignment horizontal="center"/>
    </xf>
    <xf numFmtId="37" fontId="44" fillId="4" borderId="20" xfId="4" applyNumberFormat="1" applyFont="1" applyFill="1" applyBorder="1"/>
    <xf numFmtId="173" fontId="44" fillId="4" borderId="20" xfId="4" applyNumberFormat="1" applyFont="1" applyFill="1" applyBorder="1"/>
    <xf numFmtId="175" fontId="44" fillId="4" borderId="20" xfId="5" applyNumberFormat="1" applyFont="1" applyFill="1" applyBorder="1"/>
    <xf numFmtId="172" fontId="0" fillId="0" borderId="0" xfId="0" applyAlignment="1">
      <alignment horizontal="left"/>
    </xf>
    <xf numFmtId="172" fontId="0" fillId="0" borderId="26" xfId="0" applyBorder="1"/>
    <xf numFmtId="172" fontId="0" fillId="0" borderId="18" xfId="0" applyBorder="1"/>
    <xf numFmtId="172" fontId="0" fillId="0" borderId="14" xfId="0" applyBorder="1"/>
    <xf numFmtId="172" fontId="0" fillId="0" borderId="28" xfId="0" applyBorder="1"/>
    <xf numFmtId="173" fontId="44" fillId="0" borderId="29" xfId="6" applyNumberFormat="1" applyFont="1" applyBorder="1"/>
    <xf numFmtId="172" fontId="44" fillId="0" borderId="28" xfId="0" applyFont="1" applyBorder="1"/>
    <xf numFmtId="173" fontId="46" fillId="0" borderId="17" xfId="6" applyNumberFormat="1" applyFont="1" applyBorder="1"/>
    <xf numFmtId="172" fontId="27" fillId="0" borderId="28" xfId="0" applyFont="1" applyBorder="1"/>
    <xf numFmtId="173" fontId="46" fillId="0" borderId="18" xfId="6" applyNumberFormat="1" applyFont="1" applyBorder="1"/>
    <xf numFmtId="175" fontId="44" fillId="0" borderId="30" xfId="2" applyNumberFormat="1" applyFont="1" applyBorder="1"/>
    <xf numFmtId="1" fontId="0" fillId="0" borderId="27" xfId="0" applyNumberFormat="1" applyBorder="1" applyAlignment="1">
      <alignment horizontal="center"/>
    </xf>
    <xf numFmtId="1" fontId="27" fillId="0" borderId="27" xfId="0" applyNumberFormat="1" applyFont="1" applyBorder="1" applyAlignment="1">
      <alignment horizontal="center"/>
    </xf>
    <xf numFmtId="175" fontId="45" fillId="0" borderId="9" xfId="5" applyNumberFormat="1" applyFont="1" applyBorder="1"/>
    <xf numFmtId="175" fontId="44" fillId="0" borderId="9" xfId="5" applyNumberFormat="1" applyFont="1" applyBorder="1"/>
    <xf numFmtId="175" fontId="0" fillId="0" borderId="9" xfId="5" applyNumberFormat="1" applyFont="1" applyBorder="1"/>
    <xf numFmtId="173" fontId="45" fillId="0" borderId="9" xfId="7" applyNumberFormat="1" applyFont="1" applyBorder="1"/>
    <xf numFmtId="173" fontId="44" fillId="0" borderId="9" xfId="7" applyNumberFormat="1" applyFont="1" applyBorder="1"/>
    <xf numFmtId="173" fontId="45" fillId="0" borderId="15" xfId="7" applyNumberFormat="1" applyFont="1" applyBorder="1"/>
    <xf numFmtId="173" fontId="44" fillId="0" borderId="15" xfId="7" applyNumberFormat="1" applyFont="1" applyBorder="1"/>
    <xf numFmtId="175" fontId="44" fillId="0" borderId="31" xfId="5" applyNumberFormat="1" applyFont="1" applyBorder="1"/>
    <xf numFmtId="175" fontId="44" fillId="0" borderId="27" xfId="5" applyNumberFormat="1" applyFont="1" applyBorder="1"/>
    <xf numFmtId="172" fontId="44" fillId="0" borderId="9" xfId="0" applyFont="1" applyBorder="1"/>
    <xf numFmtId="175" fontId="44" fillId="0" borderId="13" xfId="5" applyNumberFormat="1" applyFont="1" applyBorder="1"/>
    <xf numFmtId="37" fontId="44" fillId="0" borderId="13" xfId="0" applyNumberFormat="1" applyFont="1" applyBorder="1"/>
    <xf numFmtId="37" fontId="0" fillId="0" borderId="0" xfId="0" applyNumberFormat="1"/>
    <xf numFmtId="172" fontId="0" fillId="0" borderId="0" xfId="0" applyBorder="1"/>
    <xf numFmtId="37" fontId="0" fillId="0" borderId="15" xfId="0" applyNumberFormat="1" applyBorder="1"/>
    <xf numFmtId="37" fontId="0" fillId="0" borderId="17" xfId="0" applyNumberFormat="1" applyBorder="1"/>
    <xf numFmtId="172" fontId="0" fillId="0" borderId="6" xfId="0" applyBorder="1"/>
    <xf numFmtId="175" fontId="45" fillId="0" borderId="18" xfId="5" applyNumberFormat="1" applyFont="1" applyBorder="1"/>
    <xf numFmtId="173" fontId="45" fillId="0" borderId="13" xfId="7" applyNumberFormat="1" applyFont="1" applyBorder="1"/>
    <xf numFmtId="173" fontId="45" fillId="0" borderId="18" xfId="7" applyNumberFormat="1" applyFont="1" applyBorder="1"/>
    <xf numFmtId="173" fontId="27" fillId="0" borderId="18" xfId="7" applyNumberFormat="1" applyFont="1" applyBorder="1"/>
    <xf numFmtId="173" fontId="45" fillId="0" borderId="11" xfId="7" applyNumberFormat="1" applyFont="1" applyBorder="1"/>
    <xf numFmtId="173" fontId="45" fillId="0" borderId="17" xfId="7" applyNumberFormat="1" applyFont="1" applyBorder="1"/>
    <xf numFmtId="173" fontId="27" fillId="0" borderId="17" xfId="7" applyNumberFormat="1" applyFont="1" applyBorder="1"/>
    <xf numFmtId="172" fontId="0" fillId="0" borderId="6" xfId="0" applyBorder="1" applyAlignment="1">
      <alignment horizontal="left" indent="1"/>
    </xf>
    <xf numFmtId="172" fontId="0" fillId="0" borderId="0" xfId="0" applyFill="1" applyBorder="1"/>
    <xf numFmtId="172" fontId="0" fillId="0" borderId="6" xfId="0" applyFill="1" applyBorder="1" applyAlignment="1">
      <alignment horizontal="left" indent="1"/>
    </xf>
    <xf numFmtId="172" fontId="0" fillId="0" borderId="8" xfId="0" applyFill="1" applyBorder="1"/>
    <xf numFmtId="173" fontId="45" fillId="0" borderId="14" xfId="7" applyNumberFormat="1" applyFont="1" applyBorder="1"/>
    <xf numFmtId="173" fontId="27" fillId="0" borderId="14" xfId="7" applyNumberFormat="1" applyFont="1" applyBorder="1"/>
    <xf numFmtId="172" fontId="0" fillId="0" borderId="8" xfId="0" applyBorder="1"/>
    <xf numFmtId="175" fontId="44" fillId="0" borderId="28" xfId="5" applyNumberFormat="1" applyFont="1" applyBorder="1"/>
    <xf numFmtId="175" fontId="44" fillId="0" borderId="29" xfId="5" applyNumberFormat="1" applyFont="1" applyBorder="1"/>
    <xf numFmtId="37" fontId="45" fillId="0" borderId="17" xfId="0" applyNumberFormat="1" applyFont="1" applyBorder="1"/>
    <xf numFmtId="172" fontId="0" fillId="0" borderId="18" xfId="0" applyBorder="1" applyAlignment="1">
      <alignment horizontal="left" indent="1"/>
    </xf>
    <xf numFmtId="173" fontId="45" fillId="0" borderId="18" xfId="7" applyNumberFormat="1" applyFont="1" applyBorder="1" applyAlignment="1">
      <alignment horizontal="right"/>
    </xf>
    <xf numFmtId="173" fontId="0" fillId="0" borderId="18" xfId="7" applyNumberFormat="1" applyFont="1" applyBorder="1"/>
    <xf numFmtId="173" fontId="45" fillId="0" borderId="17" xfId="7" applyNumberFormat="1" applyFont="1" applyBorder="1" applyAlignment="1">
      <alignment horizontal="right"/>
    </xf>
    <xf numFmtId="173" fontId="0" fillId="0" borderId="17" xfId="7" applyNumberFormat="1" applyFont="1" applyBorder="1"/>
    <xf numFmtId="173" fontId="45" fillId="0" borderId="14" xfId="7" applyNumberFormat="1" applyFont="1" applyBorder="1" applyAlignment="1">
      <alignment horizontal="right"/>
    </xf>
    <xf numFmtId="37" fontId="45" fillId="0" borderId="17" xfId="0" applyNumberFormat="1" applyFont="1" applyBorder="1" applyAlignment="1">
      <alignment horizontal="right"/>
    </xf>
    <xf numFmtId="37" fontId="45" fillId="0" borderId="26" xfId="0" applyNumberFormat="1" applyFont="1" applyBorder="1"/>
    <xf numFmtId="172" fontId="0" fillId="0" borderId="12" xfId="0" applyBorder="1"/>
    <xf numFmtId="37" fontId="0" fillId="0" borderId="6" xfId="0" applyNumberFormat="1" applyBorder="1"/>
    <xf numFmtId="37" fontId="45" fillId="0" borderId="18" xfId="0" applyNumberFormat="1" applyFont="1" applyBorder="1"/>
    <xf numFmtId="1" fontId="0" fillId="0" borderId="11" xfId="0" applyNumberFormat="1" applyFill="1" applyBorder="1"/>
    <xf numFmtId="1" fontId="0" fillId="0" borderId="9" xfId="0" applyNumberFormat="1" applyFill="1" applyBorder="1"/>
    <xf numFmtId="1" fontId="0" fillId="0" borderId="9" xfId="0" applyNumberFormat="1" applyBorder="1"/>
    <xf numFmtId="175" fontId="45" fillId="0" borderId="18" xfId="5" applyNumberFormat="1" applyFont="1" applyFill="1" applyBorder="1"/>
    <xf numFmtId="173" fontId="45" fillId="0" borderId="18" xfId="7" applyNumberFormat="1" applyFont="1" applyFill="1" applyBorder="1"/>
    <xf numFmtId="0" fontId="42" fillId="0" borderId="0" xfId="8" applyFont="1" applyAlignment="1">
      <alignment horizontal="center"/>
    </xf>
    <xf numFmtId="43" fontId="47" fillId="0" borderId="0" xfId="9" applyNumberFormat="1"/>
    <xf numFmtId="176" fontId="47" fillId="0" borderId="0" xfId="9"/>
    <xf numFmtId="0" fontId="49" fillId="0" borderId="0" xfId="10" applyFont="1" applyBorder="1" applyAlignment="1">
      <alignment vertical="center"/>
    </xf>
    <xf numFmtId="43" fontId="50" fillId="0" borderId="0" xfId="9" applyNumberFormat="1" applyFont="1" applyBorder="1"/>
    <xf numFmtId="176" fontId="50" fillId="0" borderId="0" xfId="9" applyFont="1" applyBorder="1"/>
    <xf numFmtId="176" fontId="50" fillId="0" borderId="0" xfId="9" applyFont="1"/>
    <xf numFmtId="176" fontId="50" fillId="0" borderId="0" xfId="9" applyFont="1" applyFill="1" applyBorder="1"/>
    <xf numFmtId="176" fontId="50" fillId="0" borderId="0" xfId="9" applyFont="1" applyFill="1"/>
    <xf numFmtId="43" fontId="51" fillId="0" borderId="0" xfId="9" applyNumberFormat="1" applyFont="1" applyBorder="1" applyAlignment="1">
      <alignment horizontal="center"/>
    </xf>
    <xf numFmtId="43" fontId="52" fillId="0" borderId="0" xfId="9" applyNumberFormat="1" applyFont="1" applyBorder="1" applyAlignment="1">
      <alignment horizontal="center"/>
    </xf>
    <xf numFmtId="176" fontId="49" fillId="0" borderId="0" xfId="9" applyFont="1" applyBorder="1"/>
    <xf numFmtId="175" fontId="53" fillId="0" borderId="0" xfId="5" applyNumberFormat="1" applyFont="1" applyFill="1" applyBorder="1"/>
    <xf numFmtId="0" fontId="54" fillId="0" borderId="0" xfId="11" applyFont="1" applyAlignment="1">
      <alignment horizontal="left" indent="1"/>
    </xf>
    <xf numFmtId="175" fontId="50" fillId="0" borderId="0" xfId="12" applyNumberFormat="1" applyFont="1" applyFill="1" applyBorder="1"/>
    <xf numFmtId="175" fontId="50" fillId="0" borderId="0" xfId="9" applyNumberFormat="1" applyFont="1" applyFill="1" applyBorder="1"/>
    <xf numFmtId="175" fontId="50" fillId="0" borderId="0" xfId="9" applyNumberFormat="1" applyFont="1"/>
    <xf numFmtId="175" fontId="47" fillId="0" borderId="0" xfId="9" applyNumberFormat="1"/>
    <xf numFmtId="0" fontId="55" fillId="0" borderId="0" xfId="11" applyFont="1" applyBorder="1" applyAlignment="1">
      <alignment horizontal="left" indent="2"/>
    </xf>
    <xf numFmtId="175" fontId="50" fillId="0" borderId="0" xfId="4" applyNumberFormat="1" applyFont="1" applyFill="1" applyBorder="1"/>
    <xf numFmtId="175" fontId="56" fillId="0" borderId="0" xfId="9" applyNumberFormat="1" applyFont="1" applyFill="1" applyBorder="1"/>
    <xf numFmtId="175" fontId="50" fillId="0" borderId="0" xfId="9" applyNumberFormat="1" applyFont="1" applyBorder="1"/>
    <xf numFmtId="176" fontId="50" fillId="0" borderId="0" xfId="9" applyFont="1" applyBorder="1" applyAlignment="1">
      <alignment horizontal="left" indent="1"/>
    </xf>
    <xf numFmtId="0" fontId="55" fillId="0" borderId="0" xfId="11" applyFont="1" applyAlignment="1">
      <alignment horizontal="left" indent="2"/>
    </xf>
    <xf numFmtId="0" fontId="55" fillId="0" borderId="0" xfId="11" applyFont="1" applyAlignment="1">
      <alignment horizontal="left" indent="1"/>
    </xf>
    <xf numFmtId="0" fontId="55" fillId="0" borderId="0" xfId="11" applyFont="1" applyAlignment="1"/>
    <xf numFmtId="0" fontId="54" fillId="0" borderId="0" xfId="11" applyFont="1" applyAlignment="1">
      <alignment horizontal="left" indent="2"/>
    </xf>
    <xf numFmtId="175" fontId="50" fillId="0" borderId="0" xfId="12" applyNumberFormat="1" applyFont="1"/>
    <xf numFmtId="175" fontId="56" fillId="0" borderId="0" xfId="9" applyNumberFormat="1" applyFont="1"/>
    <xf numFmtId="175" fontId="50" fillId="5" borderId="0" xfId="9" applyNumberFormat="1" applyFont="1" applyFill="1"/>
    <xf numFmtId="175" fontId="51" fillId="0" borderId="0" xfId="9" applyNumberFormat="1" applyFont="1" applyBorder="1" applyAlignment="1">
      <alignment horizontal="center"/>
    </xf>
    <xf numFmtId="175" fontId="52" fillId="0" borderId="0" xfId="9" applyNumberFormat="1" applyFont="1" applyBorder="1" applyAlignment="1">
      <alignment horizontal="center"/>
    </xf>
    <xf numFmtId="0" fontId="54" fillId="0" borderId="0" xfId="11" applyFont="1" applyAlignment="1"/>
    <xf numFmtId="0" fontId="54" fillId="0" borderId="0" xfId="11" applyFont="1" applyFill="1" applyAlignment="1"/>
    <xf numFmtId="175" fontId="50" fillId="0" borderId="0" xfId="5" applyNumberFormat="1" applyFont="1"/>
    <xf numFmtId="175" fontId="58" fillId="0" borderId="0" xfId="5" applyNumberFormat="1" applyFont="1" applyAlignment="1"/>
    <xf numFmtId="175" fontId="58" fillId="0" borderId="0" xfId="9" applyNumberFormat="1" applyFont="1" applyAlignment="1"/>
    <xf numFmtId="10" fontId="50" fillId="0" borderId="0" xfId="3" applyNumberFormat="1" applyFont="1" applyAlignment="1"/>
    <xf numFmtId="175" fontId="50" fillId="0" borderId="0" xfId="9" applyNumberFormat="1" applyFont="1" applyAlignment="1"/>
    <xf numFmtId="10" fontId="58" fillId="0" borderId="0" xfId="3" applyNumberFormat="1" applyFont="1" applyAlignment="1"/>
    <xf numFmtId="10" fontId="50" fillId="0" borderId="0" xfId="3" applyNumberFormat="1" applyFont="1"/>
    <xf numFmtId="176" fontId="49" fillId="0" borderId="0" xfId="9" applyFont="1"/>
    <xf numFmtId="176" fontId="59" fillId="0" borderId="0" xfId="9" applyFont="1"/>
    <xf numFmtId="176" fontId="61" fillId="0" borderId="0" xfId="9" applyFont="1"/>
    <xf numFmtId="0" fontId="8" fillId="0" borderId="0" xfId="11"/>
    <xf numFmtId="175" fontId="0" fillId="0" borderId="0" xfId="12" applyNumberFormat="1" applyFont="1"/>
    <xf numFmtId="173" fontId="0" fillId="4" borderId="9" xfId="4" applyNumberFormat="1" applyFont="1" applyFill="1" applyBorder="1"/>
    <xf numFmtId="173" fontId="0" fillId="0" borderId="0" xfId="4" applyNumberFormat="1" applyFont="1"/>
    <xf numFmtId="173" fontId="63" fillId="0" borderId="0" xfId="4" applyNumberFormat="1" applyFont="1"/>
    <xf numFmtId="175" fontId="8" fillId="0" borderId="0" xfId="11" applyNumberFormat="1"/>
    <xf numFmtId="0" fontId="8" fillId="0" borderId="0" xfId="11" applyAlignment="1">
      <alignment horizontal="left" indent="1"/>
    </xf>
    <xf numFmtId="0" fontId="64" fillId="0" borderId="0" xfId="11" applyFont="1"/>
    <xf numFmtId="0" fontId="41" fillId="0" borderId="0" xfId="11" applyFont="1"/>
    <xf numFmtId="0" fontId="40" fillId="0" borderId="0" xfId="11" applyFont="1"/>
    <xf numFmtId="0" fontId="65" fillId="0" borderId="0" xfId="13" applyFont="1" applyBorder="1"/>
    <xf numFmtId="0" fontId="66" fillId="0" borderId="0" xfId="13" applyFont="1" applyBorder="1"/>
    <xf numFmtId="0" fontId="67" fillId="0" borderId="0" xfId="13" applyFont="1" applyBorder="1"/>
    <xf numFmtId="0" fontId="67" fillId="0" borderId="0" xfId="13" applyFont="1" applyBorder="1" applyAlignment="1">
      <alignment horizontal="center"/>
    </xf>
    <xf numFmtId="0" fontId="68" fillId="0" borderId="0" xfId="11" applyFont="1"/>
    <xf numFmtId="0" fontId="69" fillId="0" borderId="0" xfId="13" applyFont="1" applyBorder="1"/>
    <xf numFmtId="175" fontId="69" fillId="0" borderId="0" xfId="5" applyNumberFormat="1" applyFont="1" applyBorder="1"/>
    <xf numFmtId="0" fontId="69" fillId="0" borderId="1" xfId="13" applyFont="1" applyBorder="1"/>
    <xf numFmtId="175" fontId="69" fillId="0" borderId="1" xfId="5" applyNumberFormat="1" applyFont="1" applyBorder="1"/>
    <xf numFmtId="175" fontId="67" fillId="0" borderId="0" xfId="5" applyNumberFormat="1" applyFont="1" applyBorder="1"/>
    <xf numFmtId="0" fontId="70" fillId="0" borderId="0" xfId="11" applyFont="1" applyAlignment="1">
      <alignment horizontal="center"/>
    </xf>
    <xf numFmtId="0" fontId="71" fillId="0" borderId="0" xfId="11" applyFont="1" applyAlignment="1">
      <alignment horizontal="center"/>
    </xf>
    <xf numFmtId="0" fontId="72" fillId="0" borderId="0" xfId="11" applyFont="1" applyAlignment="1">
      <alignment horizontal="left" indent="1"/>
    </xf>
    <xf numFmtId="0" fontId="8" fillId="0" borderId="0" xfId="11" applyAlignment="1"/>
    <xf numFmtId="0" fontId="72" fillId="0" borderId="0" xfId="11" applyFont="1" applyAlignment="1">
      <alignment horizontal="left" indent="2"/>
    </xf>
    <xf numFmtId="44" fontId="0" fillId="0" borderId="0" xfId="12" applyFont="1"/>
    <xf numFmtId="0" fontId="72" fillId="0" borderId="0" xfId="11" applyFont="1" applyAlignment="1">
      <alignment horizontal="left" indent="7"/>
    </xf>
    <xf numFmtId="0" fontId="8" fillId="0" borderId="0" xfId="11" applyFont="1" applyAlignment="1">
      <alignment horizontal="left" indent="1"/>
    </xf>
    <xf numFmtId="0" fontId="73" fillId="0" borderId="0" xfId="11" applyFont="1"/>
    <xf numFmtId="0" fontId="74" fillId="0" borderId="0" xfId="11" applyFont="1"/>
    <xf numFmtId="175" fontId="8" fillId="0" borderId="0" xfId="5" applyNumberFormat="1" applyFont="1"/>
    <xf numFmtId="175" fontId="70" fillId="0" borderId="0" xfId="5" applyNumberFormat="1" applyFont="1" applyAlignment="1">
      <alignment horizontal="center"/>
    </xf>
    <xf numFmtId="0" fontId="75" fillId="0" borderId="0" xfId="11" applyFont="1"/>
    <xf numFmtId="175" fontId="40" fillId="0" borderId="0" xfId="5" applyNumberFormat="1" applyFont="1"/>
    <xf numFmtId="0" fontId="75" fillId="0" borderId="0" xfId="11" applyFont="1" applyAlignment="1">
      <alignment horizontal="left" indent="1"/>
    </xf>
    <xf numFmtId="0" fontId="76" fillId="0" borderId="0" xfId="11" applyFont="1"/>
    <xf numFmtId="0" fontId="8" fillId="0" borderId="0" xfId="11" applyFont="1"/>
    <xf numFmtId="0" fontId="77" fillId="0" borderId="0" xfId="11" applyFont="1"/>
    <xf numFmtId="0" fontId="41" fillId="0" borderId="0" xfId="11" applyFont="1" applyAlignment="1">
      <alignment horizontal="center"/>
    </xf>
    <xf numFmtId="173" fontId="0" fillId="0" borderId="0" xfId="7" applyNumberFormat="1" applyFont="1" applyAlignment="1"/>
    <xf numFmtId="173" fontId="78" fillId="0" borderId="0" xfId="7" applyNumberFormat="1" applyFont="1" applyAlignment="1"/>
    <xf numFmtId="173" fontId="78" fillId="0" borderId="0" xfId="4" applyNumberFormat="1" applyFont="1"/>
    <xf numFmtId="173" fontId="63" fillId="0" borderId="0" xfId="7" applyNumberFormat="1" applyFont="1" applyAlignment="1"/>
    <xf numFmtId="0" fontId="79" fillId="0" borderId="0" xfId="11" applyFont="1"/>
    <xf numFmtId="0" fontId="8" fillId="0" borderId="0" xfId="14" applyAlignment="1">
      <alignment horizontal="left" indent="1"/>
    </xf>
    <xf numFmtId="0" fontId="27" fillId="0" borderId="0" xfId="15" applyNumberFormat="1"/>
    <xf numFmtId="0" fontId="27" fillId="0" borderId="0" xfId="15"/>
    <xf numFmtId="0" fontId="27" fillId="0" borderId="0" xfId="15" applyBorder="1"/>
    <xf numFmtId="0" fontId="24" fillId="0" borderId="0" xfId="15" applyFont="1" applyBorder="1" applyAlignment="1">
      <alignment vertical="center"/>
    </xf>
    <xf numFmtId="175" fontId="44" fillId="0" borderId="0" xfId="15" applyNumberFormat="1" applyFont="1" applyBorder="1" applyAlignment="1">
      <alignment horizontal="center"/>
    </xf>
    <xf numFmtId="0" fontId="44" fillId="0" borderId="0" xfId="15" applyFont="1" applyBorder="1" applyAlignment="1">
      <alignment horizontal="center"/>
    </xf>
    <xf numFmtId="175" fontId="27" fillId="0" borderId="0" xfId="15" applyNumberFormat="1" applyFont="1"/>
    <xf numFmtId="43" fontId="27" fillId="0" borderId="0" xfId="15" applyNumberFormat="1" applyFont="1" applyBorder="1"/>
    <xf numFmtId="0" fontId="80" fillId="6" borderId="0" xfId="15" applyFont="1" applyFill="1" applyBorder="1" applyAlignment="1">
      <alignment horizontal="left"/>
    </xf>
    <xf numFmtId="175" fontId="45" fillId="6" borderId="0" xfId="16" applyNumberFormat="1" applyFont="1" applyFill="1" applyBorder="1"/>
    <xf numFmtId="0" fontId="45" fillId="0" borderId="0" xfId="13" applyFont="1" applyFill="1" applyBorder="1" applyAlignment="1">
      <alignment horizontal="left" vertical="center" indent="2"/>
    </xf>
    <xf numFmtId="0" fontId="27" fillId="0" borderId="0" xfId="15" applyFill="1"/>
    <xf numFmtId="0" fontId="27" fillId="0" borderId="0" xfId="15" applyBorder="1" applyAlignment="1">
      <alignment horizontal="right"/>
    </xf>
    <xf numFmtId="175" fontId="45" fillId="6" borderId="0" xfId="17" applyNumberFormat="1" applyFont="1" applyFill="1" applyBorder="1"/>
    <xf numFmtId="175" fontId="81" fillId="6" borderId="0" xfId="17" applyNumberFormat="1" applyFont="1" applyFill="1" applyBorder="1"/>
    <xf numFmtId="0" fontId="27" fillId="0" borderId="0" xfId="15" applyFont="1" applyBorder="1" applyAlignment="1">
      <alignment horizontal="right"/>
    </xf>
    <xf numFmtId="175" fontId="27" fillId="0" borderId="0" xfId="16" applyNumberFormat="1" applyFont="1" applyBorder="1"/>
    <xf numFmtId="175" fontId="27" fillId="0" borderId="0" xfId="15" applyNumberFormat="1" applyFont="1" applyBorder="1"/>
    <xf numFmtId="175" fontId="27" fillId="0" borderId="0" xfId="15" applyNumberFormat="1" applyBorder="1"/>
    <xf numFmtId="0" fontId="80" fillId="0" borderId="0" xfId="15" applyFont="1" applyFill="1" applyBorder="1" applyAlignment="1">
      <alignment horizontal="left"/>
    </xf>
    <xf numFmtId="0" fontId="27" fillId="0" borderId="0" xfId="15" applyAlignment="1">
      <alignment horizontal="left" indent="1"/>
    </xf>
    <xf numFmtId="44" fontId="27" fillId="0" borderId="0" xfId="15" applyNumberFormat="1"/>
    <xf numFmtId="0" fontId="27" fillId="0" borderId="0" xfId="15" applyAlignment="1">
      <alignment horizontal="right"/>
    </xf>
    <xf numFmtId="0" fontId="74" fillId="0" borderId="0" xfId="11" applyFont="1" applyAlignment="1"/>
    <xf numFmtId="0" fontId="70" fillId="0" borderId="0" xfId="11" applyFont="1" applyAlignment="1">
      <alignment horizontal="left"/>
    </xf>
    <xf numFmtId="0" fontId="8" fillId="0" borderId="0" xfId="11" applyFont="1" applyFill="1" applyBorder="1"/>
    <xf numFmtId="175" fontId="8" fillId="0" borderId="0" xfId="5" applyNumberFormat="1" applyFont="1" applyBorder="1"/>
    <xf numFmtId="0" fontId="8" fillId="0" borderId="0" xfId="11" applyFont="1" applyBorder="1"/>
    <xf numFmtId="175" fontId="8" fillId="0" borderId="0" xfId="11" applyNumberFormat="1" applyBorder="1"/>
    <xf numFmtId="0" fontId="8" fillId="0" borderId="0" xfId="11" applyBorder="1"/>
    <xf numFmtId="0" fontId="25" fillId="0" borderId="0" xfId="11" quotePrefix="1" applyFont="1" applyAlignment="1"/>
    <xf numFmtId="0" fontId="25" fillId="0" borderId="6" xfId="11" quotePrefix="1" applyFont="1" applyBorder="1" applyAlignment="1">
      <alignment horizontal="center"/>
    </xf>
    <xf numFmtId="0" fontId="8" fillId="0" borderId="0" xfId="11" applyFont="1" applyAlignment="1"/>
    <xf numFmtId="0" fontId="41" fillId="0" borderId="0" xfId="11" applyFont="1" applyAlignment="1"/>
    <xf numFmtId="44" fontId="0" fillId="0" borderId="0" xfId="12" applyFont="1" applyBorder="1" applyAlignment="1"/>
    <xf numFmtId="0" fontId="0" fillId="0" borderId="0" xfId="0" applyNumberFormat="1"/>
    <xf numFmtId="175" fontId="0" fillId="0" borderId="0" xfId="2" applyNumberFormat="1" applyFont="1"/>
    <xf numFmtId="176" fontId="48" fillId="0" borderId="0" xfId="9" applyFont="1" applyAlignment="1">
      <alignment horizontal="center"/>
    </xf>
    <xf numFmtId="0" fontId="82" fillId="0" borderId="0" xfId="11" applyFont="1"/>
    <xf numFmtId="173" fontId="0" fillId="0" borderId="0" xfId="7" applyNumberFormat="1" applyFont="1"/>
    <xf numFmtId="43" fontId="58" fillId="0" borderId="0" xfId="9" applyNumberFormat="1" applyFont="1" applyFill="1" applyBorder="1"/>
    <xf numFmtId="175" fontId="27" fillId="0" borderId="18" xfId="5" applyNumberFormat="1" applyFont="1" applyFill="1" applyBorder="1"/>
    <xf numFmtId="173" fontId="27" fillId="0" borderId="18" xfId="7" applyNumberFormat="1" applyFont="1" applyFill="1" applyBorder="1"/>
    <xf numFmtId="0" fontId="8" fillId="0" borderId="0" xfId="11" applyAlignment="1">
      <alignment vertical="center"/>
    </xf>
    <xf numFmtId="0" fontId="8" fillId="0" borderId="0" xfId="11" applyAlignment="1">
      <alignment horizontal="center" vertical="center"/>
    </xf>
    <xf numFmtId="0" fontId="74" fillId="0" borderId="33" xfId="11" applyFont="1" applyBorder="1" applyAlignment="1">
      <alignment horizontal="center" vertical="center"/>
    </xf>
    <xf numFmtId="0" fontId="74" fillId="0" borderId="34" xfId="11" applyFont="1" applyBorder="1" applyAlignment="1">
      <alignment vertical="center"/>
    </xf>
    <xf numFmtId="0" fontId="41" fillId="0" borderId="34" xfId="11" applyFont="1" applyBorder="1" applyAlignment="1">
      <alignment horizontal="center" vertical="center" wrapText="1"/>
    </xf>
    <xf numFmtId="0" fontId="41" fillId="0" borderId="35" xfId="11" applyFont="1" applyBorder="1" applyAlignment="1">
      <alignment horizontal="center" vertical="center" wrapText="1"/>
    </xf>
    <xf numFmtId="0" fontId="8" fillId="0" borderId="36" xfId="11" applyBorder="1" applyAlignment="1">
      <alignment horizontal="center" vertical="center"/>
    </xf>
    <xf numFmtId="0" fontId="8" fillId="0" borderId="9" xfId="11" applyBorder="1" applyAlignment="1">
      <alignment horizontal="left" vertical="center" indent="1"/>
    </xf>
    <xf numFmtId="0" fontId="8" fillId="0" borderId="9" xfId="11" applyBorder="1" applyAlignment="1">
      <alignment horizontal="center" vertical="center"/>
    </xf>
    <xf numFmtId="0" fontId="8" fillId="0" borderId="37" xfId="11" applyBorder="1" applyAlignment="1">
      <alignment horizontal="center" vertical="center"/>
    </xf>
    <xf numFmtId="0" fontId="74" fillId="0" borderId="0" xfId="11" applyFont="1" applyBorder="1" applyAlignment="1">
      <alignment vertical="center"/>
    </xf>
    <xf numFmtId="0" fontId="8" fillId="0" borderId="0" xfId="11" applyBorder="1" applyAlignment="1">
      <alignment horizontal="center" vertical="center"/>
    </xf>
    <xf numFmtId="0" fontId="8" fillId="0" borderId="39" xfId="11" applyBorder="1" applyAlignment="1">
      <alignment horizontal="center" vertical="center"/>
    </xf>
    <xf numFmtId="0" fontId="74" fillId="0" borderId="8" xfId="11" applyFont="1" applyBorder="1" applyAlignment="1">
      <alignment vertical="center"/>
    </xf>
    <xf numFmtId="0" fontId="8" fillId="0" borderId="6" xfId="11" applyBorder="1" applyAlignment="1">
      <alignment horizontal="center" vertical="center"/>
    </xf>
    <xf numFmtId="0" fontId="8" fillId="0" borderId="40" xfId="11" applyBorder="1" applyAlignment="1">
      <alignment horizontal="center" vertical="center"/>
    </xf>
    <xf numFmtId="0" fontId="8" fillId="0" borderId="15" xfId="11" applyBorder="1" applyAlignment="1">
      <alignment horizontal="left" vertical="center" indent="1"/>
    </xf>
    <xf numFmtId="0" fontId="8" fillId="0" borderId="41" xfId="11" applyBorder="1" applyAlignment="1">
      <alignment horizontal="center" vertical="center"/>
    </xf>
    <xf numFmtId="0" fontId="8" fillId="0" borderId="0" xfId="11" applyBorder="1" applyAlignment="1">
      <alignment horizontal="left" vertical="center" indent="1"/>
    </xf>
    <xf numFmtId="10" fontId="0" fillId="0" borderId="0" xfId="19" applyNumberFormat="1" applyFont="1" applyBorder="1" applyAlignment="1">
      <alignment horizontal="center" vertical="center"/>
    </xf>
    <xf numFmtId="0" fontId="83" fillId="0" borderId="0" xfId="11" applyFont="1" applyAlignment="1">
      <alignment horizontal="left" vertical="center"/>
    </xf>
    <xf numFmtId="0" fontId="40" fillId="0" borderId="0" xfId="11" applyFont="1" applyAlignment="1">
      <alignment vertical="center"/>
    </xf>
    <xf numFmtId="0" fontId="40" fillId="0" borderId="0" xfId="11" applyFont="1" applyAlignment="1">
      <alignment horizontal="left" vertical="center"/>
    </xf>
    <xf numFmtId="14" fontId="42" fillId="0" borderId="0" xfId="8" applyNumberFormat="1" applyFont="1" applyAlignment="1">
      <alignment horizontal="center"/>
    </xf>
    <xf numFmtId="170" fontId="9" fillId="7" borderId="0" xfId="0" applyNumberFormat="1" applyFont="1" applyFill="1" applyAlignment="1"/>
    <xf numFmtId="173" fontId="7" fillId="0" borderId="0" xfId="7" applyNumberFormat="1" applyFont="1"/>
    <xf numFmtId="173" fontId="7" fillId="0" borderId="1" xfId="4" applyNumberFormat="1" applyFont="1" applyBorder="1"/>
    <xf numFmtId="173" fontId="7" fillId="4" borderId="27" xfId="11" applyNumberFormat="1" applyFont="1" applyFill="1" applyBorder="1"/>
    <xf numFmtId="173" fontId="7" fillId="4" borderId="20" xfId="11" applyNumberFormat="1" applyFont="1" applyFill="1" applyBorder="1"/>
    <xf numFmtId="0" fontId="7" fillId="0" borderId="0" xfId="11" applyFont="1"/>
    <xf numFmtId="173" fontId="7" fillId="0" borderId="0" xfId="4" applyNumberFormat="1" applyFont="1"/>
    <xf numFmtId="175" fontId="7" fillId="4" borderId="9" xfId="11" applyNumberFormat="1" applyFont="1" applyFill="1" applyBorder="1"/>
    <xf numFmtId="0" fontId="84" fillId="0" borderId="0" xfId="11" applyFont="1" applyAlignment="1">
      <alignment horizontal="left"/>
    </xf>
    <xf numFmtId="0" fontId="84" fillId="0" borderId="0" xfId="11" applyFont="1"/>
    <xf numFmtId="175" fontId="68" fillId="0" borderId="0" xfId="12" applyNumberFormat="1" applyFont="1"/>
    <xf numFmtId="175" fontId="68" fillId="4" borderId="0" xfId="12" applyNumberFormat="1" applyFont="1" applyFill="1"/>
    <xf numFmtId="175" fontId="68" fillId="0" borderId="6" xfId="12" applyNumberFormat="1" applyFont="1" applyBorder="1"/>
    <xf numFmtId="173" fontId="85" fillId="0" borderId="0" xfId="4" applyNumberFormat="1" applyFont="1"/>
    <xf numFmtId="173" fontId="85" fillId="4" borderId="9" xfId="4" applyNumberFormat="1" applyFont="1" applyFill="1" applyBorder="1"/>
    <xf numFmtId="173" fontId="85" fillId="4" borderId="32" xfId="4" applyNumberFormat="1" applyFont="1" applyFill="1" applyBorder="1"/>
    <xf numFmtId="173" fontId="85" fillId="4" borderId="13" xfId="4" applyNumberFormat="1" applyFont="1" applyFill="1" applyBorder="1"/>
    <xf numFmtId="175" fontId="7" fillId="0" borderId="0" xfId="2" applyNumberFormat="1" applyFont="1"/>
    <xf numFmtId="175" fontId="7" fillId="0" borderId="0" xfId="2" applyNumberFormat="1" applyFont="1" applyFill="1"/>
    <xf numFmtId="44" fontId="85" fillId="0" borderId="0" xfId="12" applyFont="1"/>
    <xf numFmtId="173" fontId="7" fillId="0" borderId="0" xfId="6" applyNumberFormat="1" applyFont="1"/>
    <xf numFmtId="173" fontId="68" fillId="0" borderId="0" xfId="4" applyNumberFormat="1" applyFont="1"/>
    <xf numFmtId="173" fontId="68" fillId="0" borderId="0" xfId="12" applyNumberFormat="1" applyFont="1"/>
    <xf numFmtId="175" fontId="68" fillId="0" borderId="0" xfId="2" applyNumberFormat="1" applyFont="1"/>
    <xf numFmtId="173" fontId="68" fillId="4" borderId="9" xfId="4" applyNumberFormat="1" applyFont="1" applyFill="1" applyBorder="1"/>
    <xf numFmtId="175" fontId="68" fillId="4" borderId="9" xfId="2" applyNumberFormat="1" applyFont="1" applyFill="1" applyBorder="1"/>
    <xf numFmtId="173" fontId="7" fillId="0" borderId="0" xfId="11" applyNumberFormat="1" applyFont="1"/>
    <xf numFmtId="0" fontId="86" fillId="0" borderId="0" xfId="11" applyFont="1"/>
    <xf numFmtId="173" fontId="86" fillId="0" borderId="0" xfId="11" applyNumberFormat="1" applyFont="1"/>
    <xf numFmtId="175" fontId="87" fillId="0" borderId="0" xfId="12" applyNumberFormat="1" applyFont="1"/>
    <xf numFmtId="173" fontId="87" fillId="0" borderId="6" xfId="4" applyNumberFormat="1" applyFont="1" applyBorder="1"/>
    <xf numFmtId="173" fontId="87" fillId="0" borderId="0" xfId="4" applyNumberFormat="1" applyFont="1"/>
    <xf numFmtId="14" fontId="44" fillId="0" borderId="0" xfId="15" applyNumberFormat="1" applyFont="1" applyBorder="1" applyAlignment="1">
      <alignment horizontal="center"/>
    </xf>
    <xf numFmtId="44" fontId="68" fillId="4" borderId="0" xfId="12" applyFont="1" applyFill="1" applyAlignment="1"/>
    <xf numFmtId="44" fontId="88" fillId="0" borderId="21" xfId="12" applyFont="1" applyBorder="1" applyAlignment="1"/>
    <xf numFmtId="173" fontId="68" fillId="0" borderId="0" xfId="4" applyNumberFormat="1" applyFont="1" applyFill="1" applyBorder="1"/>
    <xf numFmtId="0" fontId="8" fillId="0" borderId="0" xfId="11" applyFill="1"/>
    <xf numFmtId="172" fontId="0" fillId="0" borderId="0" xfId="0" applyFill="1" applyAlignment="1"/>
    <xf numFmtId="0" fontId="7" fillId="0" borderId="0" xfId="11" applyFont="1" applyFill="1"/>
    <xf numFmtId="175" fontId="68" fillId="4" borderId="0" xfId="2" applyNumberFormat="1" applyFont="1" applyFill="1"/>
    <xf numFmtId="175" fontId="68" fillId="4" borderId="0" xfId="2" applyNumberFormat="1" applyFont="1" applyFill="1" applyBorder="1"/>
    <xf numFmtId="175" fontId="68" fillId="0" borderId="0" xfId="2" applyNumberFormat="1" applyFont="1" applyFill="1" applyBorder="1"/>
    <xf numFmtId="175" fontId="68" fillId="0" borderId="6" xfId="2" applyNumberFormat="1" applyFont="1" applyBorder="1"/>
    <xf numFmtId="14" fontId="42" fillId="0" borderId="0" xfId="0" applyNumberFormat="1" applyFont="1" applyAlignment="1"/>
    <xf numFmtId="14" fontId="31" fillId="0" borderId="0" xfId="0" applyNumberFormat="1" applyFont="1" applyAlignment="1">
      <alignment horizontal="center"/>
    </xf>
    <xf numFmtId="175" fontId="68" fillId="0" borderId="0" xfId="12" applyNumberFormat="1" applyFont="1" applyFill="1" applyBorder="1"/>
    <xf numFmtId="175" fontId="68" fillId="0" borderId="0" xfId="4" applyNumberFormat="1" applyFont="1" applyFill="1" applyBorder="1"/>
    <xf numFmtId="175" fontId="89" fillId="0" borderId="0" xfId="4" applyNumberFormat="1" applyFont="1" applyFill="1" applyBorder="1"/>
    <xf numFmtId="175" fontId="68" fillId="0" borderId="0" xfId="4" applyNumberFormat="1" applyFont="1" applyBorder="1"/>
    <xf numFmtId="175" fontId="68" fillId="0" borderId="0" xfId="9" applyNumberFormat="1" applyFont="1"/>
    <xf numFmtId="175" fontId="68" fillId="0" borderId="0" xfId="9" applyNumberFormat="1" applyFont="1" applyAlignment="1">
      <alignment horizontal="center"/>
    </xf>
    <xf numFmtId="175" fontId="68" fillId="4" borderId="9" xfId="12" applyNumberFormat="1" applyFont="1" applyFill="1" applyBorder="1"/>
    <xf numFmtId="175" fontId="89" fillId="0" borderId="0" xfId="2" applyNumberFormat="1" applyFont="1" applyFill="1" applyBorder="1"/>
    <xf numFmtId="175" fontId="68" fillId="0" borderId="0" xfId="2" applyNumberFormat="1" applyFont="1" applyBorder="1"/>
    <xf numFmtId="175" fontId="68" fillId="0" borderId="0" xfId="2" applyNumberFormat="1" applyFont="1" applyFill="1"/>
    <xf numFmtId="175" fontId="68" fillId="0" borderId="0" xfId="2" applyNumberFormat="1" applyFont="1" applyAlignment="1">
      <alignment horizontal="center"/>
    </xf>
    <xf numFmtId="175" fontId="89" fillId="0" borderId="0" xfId="2" applyNumberFormat="1" applyFont="1"/>
    <xf numFmtId="175" fontId="68" fillId="0" borderId="0" xfId="2" applyNumberFormat="1" applyFont="1" applyFill="1" applyBorder="1" applyAlignment="1">
      <alignment horizontal="center"/>
    </xf>
    <xf numFmtId="175" fontId="90" fillId="0" borderId="0" xfId="2" applyNumberFormat="1" applyFont="1"/>
    <xf numFmtId="176" fontId="91" fillId="0" borderId="0" xfId="9" applyFont="1"/>
    <xf numFmtId="0" fontId="7" fillId="0" borderId="32" xfId="11" applyFont="1" applyBorder="1" applyAlignment="1">
      <alignment horizontal="left" vertical="center" indent="1"/>
    </xf>
    <xf numFmtId="0" fontId="7" fillId="0" borderId="0" xfId="11" applyFont="1" applyAlignment="1">
      <alignment horizontal="center"/>
    </xf>
    <xf numFmtId="172" fontId="68" fillId="0" borderId="0" xfId="0" applyFont="1"/>
    <xf numFmtId="172" fontId="92" fillId="0" borderId="0" xfId="0" applyFont="1"/>
    <xf numFmtId="175" fontId="0" fillId="0" borderId="0" xfId="0" applyNumberFormat="1"/>
    <xf numFmtId="44" fontId="68" fillId="0" borderId="0" xfId="2" applyFont="1" applyFill="1" applyBorder="1"/>
    <xf numFmtId="43" fontId="0" fillId="0" borderId="0" xfId="6" applyFont="1" applyFill="1"/>
    <xf numFmtId="173" fontId="0" fillId="0" borderId="0" xfId="6" applyNumberFormat="1" applyFont="1" applyAlignment="1"/>
    <xf numFmtId="175" fontId="91" fillId="0" borderId="0" xfId="2" applyNumberFormat="1" applyFont="1"/>
    <xf numFmtId="0" fontId="6" fillId="0" borderId="0" xfId="11" applyFont="1"/>
    <xf numFmtId="10" fontId="0" fillId="0" borderId="0" xfId="1" applyNumberFormat="1" applyFont="1" applyAlignment="1"/>
    <xf numFmtId="1" fontId="8" fillId="0" borderId="9" xfId="11" applyNumberFormat="1" applyBorder="1" applyAlignment="1">
      <alignment horizontal="center" vertical="center"/>
    </xf>
    <xf numFmtId="173" fontId="45" fillId="0" borderId="0" xfId="4" applyNumberFormat="1" applyFont="1" applyBorder="1"/>
    <xf numFmtId="0" fontId="94" fillId="0" borderId="0" xfId="11" applyFont="1"/>
    <xf numFmtId="175" fontId="73" fillId="0" borderId="0" xfId="11" applyNumberFormat="1" applyFont="1" applyAlignment="1">
      <alignment horizontal="left"/>
    </xf>
    <xf numFmtId="175" fontId="8" fillId="0" borderId="0" xfId="2" applyNumberFormat="1" applyFont="1"/>
    <xf numFmtId="0" fontId="6" fillId="0" borderId="0" xfId="11" applyFont="1" applyAlignment="1">
      <alignment horizontal="left" indent="1"/>
    </xf>
    <xf numFmtId="172" fontId="94" fillId="0" borderId="0" xfId="0" applyFont="1" applyFill="1" applyBorder="1" applyAlignment="1"/>
    <xf numFmtId="1" fontId="8" fillId="0" borderId="32" xfId="11" applyNumberFormat="1" applyBorder="1" applyAlignment="1">
      <alignment horizontal="center" vertical="center"/>
    </xf>
    <xf numFmtId="10" fontId="68" fillId="0" borderId="19" xfId="19" applyNumberFormat="1" applyFont="1" applyBorder="1" applyAlignment="1">
      <alignment horizontal="center" vertical="center"/>
    </xf>
    <xf numFmtId="10" fontId="68" fillId="0" borderId="38" xfId="19" applyNumberFormat="1" applyFont="1" applyBorder="1" applyAlignment="1">
      <alignment horizontal="center" vertical="center"/>
    </xf>
    <xf numFmtId="10" fontId="68" fillId="0" borderId="42" xfId="19" applyNumberFormat="1" applyFont="1" applyBorder="1" applyAlignment="1">
      <alignment horizontal="center" vertical="center"/>
    </xf>
    <xf numFmtId="175" fontId="91" fillId="0" borderId="6" xfId="2" applyNumberFormat="1" applyFont="1" applyBorder="1"/>
    <xf numFmtId="0" fontId="95" fillId="0" borderId="0" xfId="11" applyFont="1" applyFill="1"/>
    <xf numFmtId="0" fontId="95" fillId="0" borderId="0" xfId="11" applyFont="1"/>
    <xf numFmtId="175" fontId="96" fillId="6" borderId="0" xfId="16" applyNumberFormat="1" applyFont="1" applyFill="1" applyBorder="1"/>
    <xf numFmtId="175" fontId="96" fillId="6" borderId="0" xfId="17" applyNumberFormat="1" applyFont="1" applyFill="1" applyBorder="1"/>
    <xf numFmtId="175" fontId="97" fillId="6" borderId="0" xfId="17" applyNumberFormat="1" applyFont="1" applyFill="1" applyBorder="1"/>
    <xf numFmtId="0" fontId="44" fillId="0" borderId="0" xfId="15" applyFont="1" applyBorder="1" applyAlignment="1">
      <alignment horizontal="left"/>
    </xf>
    <xf numFmtId="175" fontId="44" fillId="0" borderId="0" xfId="16" applyNumberFormat="1" applyFont="1" applyBorder="1"/>
    <xf numFmtId="172" fontId="98" fillId="0" borderId="0" xfId="0" applyFont="1" applyAlignment="1"/>
    <xf numFmtId="175" fontId="98" fillId="0" borderId="0" xfId="2" applyNumberFormat="1" applyFont="1" applyAlignment="1"/>
    <xf numFmtId="0" fontId="99" fillId="0" borderId="0" xfId="15" applyFont="1"/>
    <xf numFmtId="172" fontId="100" fillId="0" borderId="0" xfId="0" applyFont="1" applyAlignment="1"/>
    <xf numFmtId="175" fontId="94" fillId="0" borderId="0" xfId="2" applyNumberFormat="1" applyFont="1"/>
    <xf numFmtId="0" fontId="5" fillId="0" borderId="0" xfId="11" applyFont="1"/>
    <xf numFmtId="172" fontId="101" fillId="0" borderId="0" xfId="0" applyFont="1" applyAlignment="1"/>
    <xf numFmtId="174" fontId="0" fillId="0" borderId="0" xfId="6" applyNumberFormat="1" applyFont="1" applyFill="1" applyBorder="1" applyAlignment="1"/>
    <xf numFmtId="175" fontId="7" fillId="0" borderId="0" xfId="5" applyNumberFormat="1" applyFont="1" applyAlignment="1">
      <alignment horizontal="left"/>
    </xf>
    <xf numFmtId="0" fontId="71" fillId="0" borderId="0" xfId="11" applyFont="1" applyAlignment="1">
      <alignment horizontal="left"/>
    </xf>
    <xf numFmtId="0" fontId="25" fillId="0" borderId="0" xfId="0" applyNumberFormat="1" applyFont="1" applyAlignment="1"/>
    <xf numFmtId="175" fontId="27" fillId="0" borderId="0" xfId="15" applyNumberFormat="1"/>
    <xf numFmtId="43" fontId="0" fillId="0" borderId="0" xfId="6" applyFont="1" applyAlignment="1"/>
    <xf numFmtId="173" fontId="44" fillId="0" borderId="17" xfId="6" applyNumberFormat="1" applyFont="1" applyFill="1" applyBorder="1" applyAlignment="1"/>
    <xf numFmtId="173" fontId="8" fillId="0" borderId="0" xfId="6" applyNumberFormat="1" applyFont="1"/>
    <xf numFmtId="175" fontId="102" fillId="0" borderId="0" xfId="9" applyNumberFormat="1" applyFont="1" applyFill="1" applyBorder="1"/>
    <xf numFmtId="175" fontId="103" fillId="0" borderId="0" xfId="9" applyNumberFormat="1" applyFont="1"/>
    <xf numFmtId="175" fontId="103" fillId="0" borderId="0" xfId="9" applyNumberFormat="1" applyFont="1" applyFill="1" applyBorder="1"/>
    <xf numFmtId="175" fontId="103" fillId="0" borderId="0" xfId="9" applyNumberFormat="1" applyFont="1" applyBorder="1"/>
    <xf numFmtId="43" fontId="47" fillId="0" borderId="0" xfId="6" applyFont="1"/>
    <xf numFmtId="43" fontId="50" fillId="0" borderId="0" xfId="6" applyFont="1"/>
    <xf numFmtId="43" fontId="50" fillId="0" borderId="0" xfId="6" applyFont="1" applyFill="1"/>
    <xf numFmtId="43" fontId="51" fillId="0" borderId="0" xfId="6" applyFont="1" applyBorder="1" applyAlignment="1">
      <alignment horizontal="center"/>
    </xf>
    <xf numFmtId="43" fontId="52" fillId="0" borderId="0" xfId="6" applyFont="1" applyBorder="1" applyAlignment="1">
      <alignment horizontal="center"/>
    </xf>
    <xf numFmtId="43" fontId="103" fillId="0" borderId="0" xfId="6" applyFont="1"/>
    <xf numFmtId="43" fontId="68" fillId="0" borderId="0" xfId="6" applyFont="1"/>
    <xf numFmtId="43" fontId="68" fillId="0" borderId="0" xfId="6" applyFont="1" applyFill="1" applyBorder="1"/>
    <xf numFmtId="43" fontId="89" fillId="0" borderId="0" xfId="6" applyFont="1" applyFill="1" applyBorder="1"/>
    <xf numFmtId="43" fontId="68" fillId="0" borderId="0" xfId="6" applyFont="1" applyAlignment="1">
      <alignment horizontal="center"/>
    </xf>
    <xf numFmtId="43" fontId="68" fillId="4" borderId="9" xfId="6" applyFont="1" applyFill="1" applyBorder="1"/>
    <xf numFmtId="173" fontId="68" fillId="0" borderId="0" xfId="6" applyNumberFormat="1" applyFont="1" applyBorder="1"/>
    <xf numFmtId="0" fontId="5" fillId="0" borderId="0" xfId="11" applyFont="1" applyAlignment="1"/>
    <xf numFmtId="0" fontId="3" fillId="0" borderId="0" xfId="11" applyFont="1"/>
    <xf numFmtId="0" fontId="3" fillId="4" borderId="0" xfId="11" applyFont="1" applyFill="1" applyAlignment="1">
      <alignment horizontal="left" indent="1"/>
    </xf>
    <xf numFmtId="0" fontId="3" fillId="0" borderId="0" xfId="11" applyFont="1" applyFill="1" applyAlignment="1">
      <alignment horizontal="left" indent="1"/>
    </xf>
    <xf numFmtId="175" fontId="91" fillId="0" borderId="0" xfId="2" applyNumberFormat="1" applyFont="1" applyBorder="1"/>
    <xf numFmtId="175" fontId="68" fillId="0" borderId="43" xfId="2" applyNumberFormat="1" applyFont="1" applyBorder="1"/>
    <xf numFmtId="175" fontId="45" fillId="0" borderId="18" xfId="2" applyNumberFormat="1" applyFont="1" applyFill="1" applyBorder="1"/>
    <xf numFmtId="173" fontId="45" fillId="0" borderId="18" xfId="6" applyNumberFormat="1" applyFont="1" applyFill="1" applyBorder="1"/>
    <xf numFmtId="173" fontId="45" fillId="0" borderId="14" xfId="6" applyNumberFormat="1" applyFont="1" applyFill="1" applyBorder="1"/>
    <xf numFmtId="173" fontId="45" fillId="0" borderId="17" xfId="6" applyNumberFormat="1" applyFont="1" applyFill="1" applyBorder="1"/>
    <xf numFmtId="173" fontId="27" fillId="0" borderId="0" xfId="6" applyNumberFormat="1" applyFont="1" applyAlignment="1"/>
    <xf numFmtId="43" fontId="8" fillId="0" borderId="0" xfId="11" applyNumberFormat="1"/>
    <xf numFmtId="175" fontId="68" fillId="0" borderId="6" xfId="2" applyNumberFormat="1" applyFont="1" applyFill="1" applyBorder="1"/>
    <xf numFmtId="43" fontId="48" fillId="0" borderId="0" xfId="6" applyFont="1" applyFill="1" applyAlignment="1">
      <alignment horizontal="left"/>
    </xf>
    <xf numFmtId="43" fontId="48" fillId="0" borderId="0" xfId="6" applyFont="1" applyAlignment="1">
      <alignment horizontal="left"/>
    </xf>
    <xf numFmtId="43" fontId="50" fillId="0" borderId="0" xfId="6" applyFont="1" applyBorder="1"/>
    <xf numFmtId="43" fontId="53" fillId="0" borderId="0" xfId="6" applyFont="1" applyFill="1" applyBorder="1"/>
    <xf numFmtId="43" fontId="50" fillId="0" borderId="0" xfId="6" applyFont="1" applyFill="1" applyBorder="1"/>
    <xf numFmtId="43" fontId="57" fillId="0" borderId="0" xfId="6" applyFont="1" applyFill="1" applyBorder="1"/>
    <xf numFmtId="43" fontId="51" fillId="5" borderId="0" xfId="6" applyFont="1" applyFill="1" applyBorder="1" applyAlignment="1">
      <alignment horizontal="center"/>
    </xf>
    <xf numFmtId="43" fontId="89" fillId="0" borderId="0" xfId="6" applyFont="1"/>
    <xf numFmtId="43" fontId="50" fillId="0" borderId="0" xfId="6" applyFont="1" applyFill="1" applyBorder="1" applyAlignment="1">
      <alignment horizontal="center"/>
    </xf>
    <xf numFmtId="43" fontId="60" fillId="0" borderId="0" xfId="6" applyFont="1"/>
    <xf numFmtId="44" fontId="50" fillId="0" borderId="0" xfId="9" applyNumberFormat="1" applyFont="1"/>
    <xf numFmtId="165" fontId="9" fillId="4" borderId="0" xfId="0" applyNumberFormat="1" applyFont="1" applyFill="1" applyAlignment="1"/>
    <xf numFmtId="172" fontId="92" fillId="0" borderId="0" xfId="0" applyFont="1" applyFill="1" applyBorder="1"/>
    <xf numFmtId="172" fontId="68" fillId="0" borderId="0" xfId="0" applyFont="1" applyFill="1" applyBorder="1"/>
    <xf numFmtId="0" fontId="2" fillId="0" borderId="9" xfId="11" applyFont="1" applyBorder="1" applyAlignment="1">
      <alignment horizontal="left" vertical="center" indent="1"/>
    </xf>
    <xf numFmtId="0" fontId="1" fillId="0" borderId="0" xfId="11" applyFont="1" applyAlignment="1"/>
    <xf numFmtId="173" fontId="45" fillId="0" borderId="18" xfId="6" applyNumberFormat="1" applyFont="1" applyBorder="1"/>
    <xf numFmtId="3" fontId="44" fillId="0" borderId="19" xfId="7" applyNumberFormat="1" applyFont="1" applyBorder="1"/>
    <xf numFmtId="173" fontId="8" fillId="0" borderId="0" xfId="11" applyNumberFormat="1"/>
    <xf numFmtId="0" fontId="9" fillId="0" borderId="0" xfId="0" applyNumberFormat="1" applyFont="1" applyAlignment="1" applyProtection="1">
      <alignment vertical="top" wrapText="1"/>
      <protection locked="0"/>
    </xf>
    <xf numFmtId="0" fontId="9" fillId="0" borderId="0" xfId="0" applyNumberFormat="1" applyFont="1" applyFill="1" applyAlignment="1" applyProtection="1">
      <alignment vertical="top" wrapText="1"/>
      <protection locked="0"/>
    </xf>
    <xf numFmtId="0" fontId="9" fillId="0" borderId="0" xfId="0" applyNumberFormat="1" applyFont="1" applyFill="1" applyBorder="1" applyAlignment="1">
      <alignment horizontal="center"/>
    </xf>
    <xf numFmtId="3" fontId="9" fillId="0" borderId="0" xfId="0" applyNumberFormat="1" applyFont="1" applyAlignment="1">
      <alignment horizontal="right"/>
    </xf>
    <xf numFmtId="172" fontId="9" fillId="0" borderId="0" xfId="0" applyFont="1" applyAlignment="1">
      <alignment horizontal="left" vertical="top" wrapText="1"/>
    </xf>
    <xf numFmtId="0" fontId="9" fillId="0" borderId="0" xfId="0" applyNumberFormat="1" applyFont="1" applyFill="1" applyAlignment="1">
      <alignment vertical="top" wrapText="1"/>
    </xf>
    <xf numFmtId="172" fontId="9" fillId="0" borderId="0" xfId="0" applyFont="1" applyFill="1" applyAlignment="1">
      <alignment horizontal="left" vertical="top" wrapText="1"/>
    </xf>
    <xf numFmtId="171" fontId="9" fillId="0" borderId="0" xfId="0" applyNumberFormat="1" applyFont="1" applyAlignment="1">
      <alignment horizontal="left" vertical="top" wrapText="1"/>
    </xf>
    <xf numFmtId="172" fontId="0" fillId="0" borderId="0" xfId="0" applyFont="1" applyFill="1" applyBorder="1" applyAlignment="1">
      <alignment horizontal="left"/>
    </xf>
    <xf numFmtId="172" fontId="0" fillId="0" borderId="0" xfId="0" applyFont="1" applyFill="1" applyBorder="1" applyAlignment="1">
      <alignment horizontal="left" vertical="top" wrapText="1"/>
    </xf>
    <xf numFmtId="172" fontId="0" fillId="0" borderId="0" xfId="0" applyFont="1" applyFill="1" applyBorder="1" applyAlignment="1">
      <alignment horizontal="left" vertical="center" wrapText="1"/>
    </xf>
    <xf numFmtId="172" fontId="19" fillId="0" borderId="0" xfId="0" applyFont="1" applyFill="1" applyBorder="1" applyAlignment="1">
      <alignment horizontal="left" vertical="center" wrapText="1"/>
    </xf>
    <xf numFmtId="172" fontId="0" fillId="0" borderId="0" xfId="0" applyFill="1" applyBorder="1" applyAlignment="1">
      <alignment horizontal="left"/>
    </xf>
    <xf numFmtId="172" fontId="19" fillId="0" borderId="0" xfId="0" applyFont="1" applyFill="1" applyBorder="1" applyAlignment="1">
      <alignment horizontal="left"/>
    </xf>
    <xf numFmtId="172" fontId="42" fillId="0" borderId="0" xfId="0" applyFont="1" applyAlignment="1">
      <alignment horizontal="center"/>
    </xf>
    <xf numFmtId="172" fontId="22" fillId="0" borderId="0" xfId="0" applyFont="1" applyAlignment="1">
      <alignment horizontal="center"/>
    </xf>
    <xf numFmtId="14" fontId="42" fillId="0" borderId="0" xfId="0" applyNumberFormat="1" applyFont="1" applyAlignment="1">
      <alignment horizontal="center"/>
    </xf>
    <xf numFmtId="172" fontId="43" fillId="0" borderId="6" xfId="0" applyFont="1" applyBorder="1" applyAlignment="1">
      <alignment horizontal="center"/>
    </xf>
    <xf numFmtId="0" fontId="40" fillId="0" borderId="0" xfId="11" applyFont="1" applyAlignment="1">
      <alignment horizontal="left"/>
    </xf>
    <xf numFmtId="0" fontId="42" fillId="0" borderId="0" xfId="8" applyFont="1" applyAlignment="1">
      <alignment horizontal="center"/>
    </xf>
    <xf numFmtId="172" fontId="0" fillId="0" borderId="16" xfId="0" applyBorder="1" applyAlignment="1">
      <alignment horizontal="left"/>
    </xf>
    <xf numFmtId="172" fontId="0" fillId="0" borderId="21" xfId="0" applyBorder="1" applyAlignment="1">
      <alignment horizontal="left"/>
    </xf>
    <xf numFmtId="172" fontId="44" fillId="0" borderId="6" xfId="0" applyFont="1" applyBorder="1" applyAlignment="1">
      <alignment horizontal="center"/>
    </xf>
    <xf numFmtId="14" fontId="42" fillId="0" borderId="0" xfId="8" applyNumberFormat="1" applyFont="1" applyAlignment="1">
      <alignment horizontal="center"/>
    </xf>
    <xf numFmtId="175" fontId="51" fillId="5" borderId="0" xfId="9" applyNumberFormat="1" applyFont="1" applyFill="1" applyBorder="1" applyAlignment="1">
      <alignment horizontal="center"/>
    </xf>
  </cellXfs>
  <cellStyles count="21">
    <cellStyle name="Comma" xfId="6" builtinId="3"/>
    <cellStyle name="Comma 10 2 6" xfId="7"/>
    <cellStyle name="Comma 2" xfId="4"/>
    <cellStyle name="Comma 2 2" xfId="17"/>
    <cellStyle name="Currency" xfId="2" builtinId="4"/>
    <cellStyle name="Currency 2" xfId="5"/>
    <cellStyle name="Currency 3" xfId="12"/>
    <cellStyle name="Currency 3 2" xfId="16"/>
    <cellStyle name="Normal" xfId="0" builtinId="0"/>
    <cellStyle name="Normal 10 10" xfId="18"/>
    <cellStyle name="Normal 2" xfId="8"/>
    <cellStyle name="Normal 2 2" xfId="10"/>
    <cellStyle name="Normal 3" xfId="11"/>
    <cellStyle name="Normal 3 2" xfId="13"/>
    <cellStyle name="Normal 3 3" xfId="14"/>
    <cellStyle name="Normal 4" xfId="20"/>
    <cellStyle name="Normal_Debt Service" xfId="9"/>
    <cellStyle name="Normal_Elk River 2006 work papers 2" xfId="15"/>
    <cellStyle name="Percent" xfId="1" builtinId="5"/>
    <cellStyle name="Percent 2" xfId="3"/>
    <cellStyle name="Percent 3"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8"/>
  <sheetViews>
    <sheetView tabSelected="1" topLeftCell="A187" zoomScale="85" zoomScaleNormal="85" zoomScaleSheetLayoutView="85" workbookViewId="0">
      <selection activeCell="I227" sqref="I227"/>
    </sheetView>
  </sheetViews>
  <sheetFormatPr defaultColWidth="8.88671875" defaultRowHeight="15.75"/>
  <cols>
    <col min="1" max="1" width="6" style="3" customWidth="1"/>
    <col min="2" max="2" width="60" style="3" customWidth="1"/>
    <col min="3" max="3" width="26" style="3" customWidth="1"/>
    <col min="4" max="4" width="14.5546875" style="3" customWidth="1"/>
    <col min="5" max="5" width="5.6640625" style="3" customWidth="1"/>
    <col min="6" max="6" width="4.6640625" style="3" customWidth="1"/>
    <col min="7" max="7" width="8.5546875" style="3" customWidth="1"/>
    <col min="8" max="8" width="3.88671875" style="3" customWidth="1"/>
    <col min="9" max="9" width="11.88671875" style="3" customWidth="1"/>
    <col min="10" max="10" width="2.109375" style="3" customWidth="1"/>
    <col min="11" max="11" width="9.21875" style="3" customWidth="1"/>
    <col min="12" max="13" width="8.88671875" style="3"/>
    <col min="14" max="14" width="16.77734375" style="3" customWidth="1"/>
    <col min="15" max="16384" width="8.88671875" style="3"/>
  </cols>
  <sheetData>
    <row r="1" spans="1:18">
      <c r="K1" s="72" t="s">
        <v>460</v>
      </c>
      <c r="N1" s="148"/>
      <c r="O1" s="148"/>
      <c r="P1" s="148"/>
      <c r="Q1" s="148"/>
      <c r="R1" s="148"/>
    </row>
    <row r="2" spans="1:18">
      <c r="B2" s="2"/>
      <c r="C2" s="2"/>
      <c r="D2" s="10"/>
      <c r="E2" s="2"/>
      <c r="F2" s="2"/>
      <c r="G2" s="2"/>
      <c r="H2" s="11"/>
      <c r="I2" s="12"/>
      <c r="K2" s="13" t="s">
        <v>469</v>
      </c>
      <c r="L2" s="12"/>
      <c r="N2" s="148"/>
      <c r="O2" s="148"/>
      <c r="P2" s="148"/>
      <c r="Q2" s="148"/>
      <c r="R2" s="148"/>
    </row>
    <row r="3" spans="1:18">
      <c r="B3" s="2"/>
      <c r="C3" s="2"/>
      <c r="D3" s="10"/>
      <c r="E3" s="2"/>
      <c r="F3" s="2"/>
      <c r="G3" s="2"/>
      <c r="H3" s="11"/>
      <c r="I3" s="11"/>
      <c r="J3" s="12"/>
      <c r="K3" s="14"/>
      <c r="L3" s="12"/>
      <c r="N3" s="148"/>
      <c r="O3" s="148"/>
      <c r="P3" s="148"/>
      <c r="Q3" s="148"/>
      <c r="R3" s="148"/>
    </row>
    <row r="4" spans="1:18">
      <c r="B4" s="2" t="s">
        <v>0</v>
      </c>
      <c r="C4" s="2"/>
      <c r="D4" s="10" t="s">
        <v>1</v>
      </c>
      <c r="E4" s="2"/>
      <c r="F4" s="2"/>
      <c r="G4" s="2"/>
      <c r="H4" s="108"/>
      <c r="I4" s="107"/>
      <c r="J4" s="15"/>
      <c r="K4" s="16" t="s">
        <v>1050</v>
      </c>
      <c r="L4" s="12"/>
      <c r="N4" s="148"/>
      <c r="O4" s="148"/>
      <c r="P4" s="148"/>
      <c r="Q4" s="148"/>
      <c r="R4" s="148"/>
    </row>
    <row r="5" spans="1:18">
      <c r="B5" s="2"/>
      <c r="C5" s="5" t="s">
        <v>2</v>
      </c>
      <c r="D5" s="5" t="s">
        <v>3</v>
      </c>
      <c r="E5" s="5"/>
      <c r="F5" s="5"/>
      <c r="G5" s="5"/>
      <c r="H5" s="11"/>
      <c r="I5" s="11"/>
      <c r="J5" s="12"/>
      <c r="K5" s="12"/>
      <c r="L5" s="12"/>
      <c r="N5" s="149"/>
      <c r="O5" s="149"/>
      <c r="P5" s="149"/>
      <c r="Q5" s="77"/>
      <c r="R5" s="77"/>
    </row>
    <row r="6" spans="1:18">
      <c r="B6" s="12"/>
      <c r="C6" s="12"/>
      <c r="D6" s="12"/>
      <c r="E6" s="12"/>
      <c r="F6" s="12"/>
      <c r="G6" s="12"/>
      <c r="H6" s="12"/>
      <c r="I6" s="12"/>
      <c r="J6" s="12"/>
      <c r="K6" s="12"/>
      <c r="L6" s="12"/>
      <c r="N6" s="150"/>
      <c r="O6" s="150"/>
      <c r="P6" s="150"/>
      <c r="Q6" s="150"/>
      <c r="R6" s="150"/>
    </row>
    <row r="7" spans="1:18">
      <c r="A7" s="1"/>
      <c r="B7" s="12"/>
      <c r="C7" s="12"/>
      <c r="D7" s="286" t="s">
        <v>446</v>
      </c>
      <c r="E7" s="12"/>
      <c r="F7" s="12"/>
      <c r="G7" s="12"/>
      <c r="H7" s="12"/>
      <c r="I7" s="12"/>
      <c r="J7" s="12"/>
      <c r="K7" s="12"/>
      <c r="L7" s="12"/>
      <c r="N7" s="150"/>
      <c r="O7" s="150"/>
      <c r="P7" s="150"/>
      <c r="Q7" s="150"/>
      <c r="R7" s="150"/>
    </row>
    <row r="8" spans="1:18">
      <c r="A8" s="1"/>
      <c r="B8" s="12"/>
      <c r="C8" s="12"/>
      <c r="D8" s="17"/>
      <c r="E8" s="12"/>
      <c r="F8" s="12"/>
      <c r="G8" s="12"/>
      <c r="H8" s="12"/>
      <c r="I8" s="12"/>
      <c r="J8" s="12"/>
      <c r="K8" s="12"/>
      <c r="L8" s="12"/>
    </row>
    <row r="9" spans="1:18">
      <c r="A9" s="1" t="s">
        <v>4</v>
      </c>
      <c r="B9" s="12"/>
      <c r="C9" s="12"/>
      <c r="D9" s="17"/>
      <c r="E9" s="12"/>
      <c r="F9" s="12"/>
      <c r="G9" s="12"/>
      <c r="H9" s="12"/>
      <c r="I9" s="1" t="s">
        <v>5</v>
      </c>
      <c r="J9" s="12"/>
      <c r="K9" s="12"/>
      <c r="L9" s="12"/>
    </row>
    <row r="10" spans="1:18" ht="16.5" thickBot="1">
      <c r="A10" s="18" t="s">
        <v>6</v>
      </c>
      <c r="B10" s="12"/>
      <c r="C10" s="12"/>
      <c r="D10" s="12"/>
      <c r="E10" s="12"/>
      <c r="F10" s="12"/>
      <c r="G10" s="12"/>
      <c r="H10" s="12"/>
      <c r="I10" s="18" t="s">
        <v>7</v>
      </c>
      <c r="J10" s="12"/>
      <c r="K10" s="12"/>
      <c r="L10" s="12"/>
    </row>
    <row r="11" spans="1:18">
      <c r="A11" s="1">
        <v>1</v>
      </c>
      <c r="B11" s="12" t="s">
        <v>235</v>
      </c>
      <c r="C11" s="12"/>
      <c r="D11" s="19"/>
      <c r="E11" s="12"/>
      <c r="F11" s="12"/>
      <c r="G11" s="12"/>
      <c r="H11" s="12"/>
      <c r="I11" s="20">
        <f ca="1">+I224</f>
        <v>0</v>
      </c>
      <c r="J11" s="12"/>
      <c r="K11" s="12"/>
      <c r="L11" s="12"/>
      <c r="N11" s="12"/>
      <c r="O11" s="12"/>
      <c r="P11" s="12"/>
    </row>
    <row r="12" spans="1:18">
      <c r="A12" s="1"/>
      <c r="B12" s="12"/>
      <c r="C12" s="12"/>
      <c r="D12" s="12"/>
      <c r="E12" s="12"/>
      <c r="F12" s="12"/>
      <c r="G12" s="12"/>
      <c r="H12" s="12"/>
      <c r="I12" s="19"/>
      <c r="J12" s="12"/>
      <c r="K12" s="12"/>
      <c r="L12" s="12"/>
      <c r="N12" s="12"/>
      <c r="O12" s="12"/>
      <c r="P12" s="12"/>
    </row>
    <row r="13" spans="1:18" ht="16.5" thickBot="1">
      <c r="A13" s="1" t="s">
        <v>2</v>
      </c>
      <c r="B13" s="4" t="s">
        <v>8</v>
      </c>
      <c r="C13" s="5" t="s">
        <v>168</v>
      </c>
      <c r="D13" s="18" t="s">
        <v>9</v>
      </c>
      <c r="E13" s="5"/>
      <c r="F13" s="21" t="s">
        <v>10</v>
      </c>
      <c r="G13" s="21"/>
      <c r="H13" s="12"/>
      <c r="I13" s="19"/>
      <c r="J13" s="12"/>
      <c r="K13" s="12"/>
      <c r="L13" s="12"/>
      <c r="N13" s="12"/>
      <c r="O13" s="12"/>
      <c r="P13" s="12"/>
    </row>
    <row r="14" spans="1:18">
      <c r="A14" s="1">
        <v>2</v>
      </c>
      <c r="B14" s="4" t="s">
        <v>11</v>
      </c>
      <c r="C14" s="8" t="s">
        <v>489</v>
      </c>
      <c r="D14" s="5">
        <f>I297</f>
        <v>0</v>
      </c>
      <c r="E14" s="5"/>
      <c r="F14" s="5" t="s">
        <v>12</v>
      </c>
      <c r="G14" s="22">
        <f>I243</f>
        <v>1</v>
      </c>
      <c r="H14" s="5"/>
      <c r="I14" s="5">
        <f>+G14*D14</f>
        <v>0</v>
      </c>
      <c r="J14" s="12"/>
      <c r="K14" s="12"/>
      <c r="L14" s="12"/>
      <c r="N14" s="12"/>
      <c r="O14" s="12"/>
      <c r="P14" s="12"/>
    </row>
    <row r="15" spans="1:18">
      <c r="A15" s="1">
        <v>3</v>
      </c>
      <c r="B15" s="4" t="s">
        <v>183</v>
      </c>
      <c r="C15" s="8" t="s">
        <v>490</v>
      </c>
      <c r="D15" s="5">
        <f>I304</f>
        <v>0</v>
      </c>
      <c r="E15" s="5"/>
      <c r="F15" s="5" t="str">
        <f>+F14</f>
        <v>TP</v>
      </c>
      <c r="G15" s="22">
        <f>+G14</f>
        <v>1</v>
      </c>
      <c r="H15" s="5"/>
      <c r="I15" s="5">
        <f>+G15*D15</f>
        <v>0</v>
      </c>
      <c r="J15" s="12"/>
      <c r="K15" s="12"/>
      <c r="N15" s="12"/>
      <c r="O15" s="12"/>
      <c r="P15" s="12"/>
    </row>
    <row r="16" spans="1:18">
      <c r="A16" s="1">
        <v>4</v>
      </c>
      <c r="B16" s="4" t="s">
        <v>13</v>
      </c>
      <c r="C16" s="5"/>
      <c r="D16" s="23">
        <v>0</v>
      </c>
      <c r="E16" s="5"/>
      <c r="F16" s="5" t="s">
        <v>12</v>
      </c>
      <c r="G16" s="22">
        <f>+G14</f>
        <v>1</v>
      </c>
      <c r="H16" s="5"/>
      <c r="I16" s="5">
        <f>+G16*D16</f>
        <v>0</v>
      </c>
      <c r="J16" s="12"/>
      <c r="K16" s="12"/>
      <c r="L16" s="24" t="s">
        <v>177</v>
      </c>
      <c r="N16" s="12"/>
      <c r="O16" s="12"/>
      <c r="P16" s="12"/>
    </row>
    <row r="17" spans="1:16" ht="16.5" thickBot="1">
      <c r="A17" s="1">
        <v>5</v>
      </c>
      <c r="B17" s="4" t="s">
        <v>14</v>
      </c>
      <c r="C17" s="5"/>
      <c r="D17" s="23">
        <v>0</v>
      </c>
      <c r="E17" s="5"/>
      <c r="F17" s="5" t="s">
        <v>12</v>
      </c>
      <c r="G17" s="22">
        <f>+G14</f>
        <v>1</v>
      </c>
      <c r="H17" s="5"/>
      <c r="I17" s="25">
        <f>+G17*D17</f>
        <v>0</v>
      </c>
      <c r="J17" s="12"/>
      <c r="K17" s="12"/>
      <c r="L17" s="24" t="s">
        <v>178</v>
      </c>
      <c r="N17" s="12"/>
      <c r="O17" s="12"/>
      <c r="P17" s="12"/>
    </row>
    <row r="18" spans="1:16">
      <c r="A18" s="1">
        <v>6</v>
      </c>
      <c r="B18" s="4" t="s">
        <v>15</v>
      </c>
      <c r="C18" s="12"/>
      <c r="D18" s="26" t="s">
        <v>2</v>
      </c>
      <c r="E18" s="5"/>
      <c r="F18" s="5"/>
      <c r="G18" s="22"/>
      <c r="H18" s="5"/>
      <c r="I18" s="5">
        <f>SUM(I14:I17)</f>
        <v>0</v>
      </c>
      <c r="J18" s="12"/>
      <c r="K18" s="12"/>
      <c r="L18" s="12"/>
      <c r="N18" s="12"/>
      <c r="O18" s="12"/>
      <c r="P18" s="12"/>
    </row>
    <row r="19" spans="1:16">
      <c r="A19" s="1"/>
      <c r="B19" s="4"/>
      <c r="C19" s="12"/>
      <c r="D19" s="26"/>
      <c r="E19" s="5"/>
      <c r="F19" s="5"/>
      <c r="G19" s="22"/>
      <c r="H19" s="5"/>
      <c r="I19" s="5"/>
      <c r="J19" s="12"/>
      <c r="K19" s="12"/>
      <c r="L19" s="12"/>
      <c r="N19" s="12"/>
      <c r="O19" s="12"/>
      <c r="P19" s="12"/>
    </row>
    <row r="20" spans="1:16">
      <c r="A20" s="55" t="s">
        <v>282</v>
      </c>
      <c r="B20" s="56" t="s">
        <v>431</v>
      </c>
      <c r="C20" s="122"/>
      <c r="D20" s="272"/>
      <c r="E20" s="8"/>
      <c r="F20" s="8"/>
      <c r="G20" s="273"/>
      <c r="H20" s="8"/>
      <c r="I20" s="274">
        <v>0</v>
      </c>
      <c r="J20" s="12"/>
      <c r="K20" s="12"/>
      <c r="L20" s="12"/>
      <c r="N20" s="12"/>
      <c r="O20" s="12"/>
      <c r="P20" s="12"/>
    </row>
    <row r="21" spans="1:16">
      <c r="A21" s="1"/>
      <c r="B21" s="4"/>
      <c r="C21" s="12"/>
      <c r="I21" s="5"/>
      <c r="J21" s="12"/>
      <c r="K21" s="12"/>
      <c r="L21" s="12"/>
      <c r="N21" s="12"/>
      <c r="O21" s="12"/>
      <c r="P21" s="12"/>
    </row>
    <row r="22" spans="1:16">
      <c r="A22" s="1" t="s">
        <v>284</v>
      </c>
      <c r="B22" s="4" t="s">
        <v>283</v>
      </c>
      <c r="I22" s="145">
        <v>0</v>
      </c>
      <c r="J22" s="12"/>
      <c r="K22" s="12"/>
      <c r="L22" s="12"/>
      <c r="N22" s="12"/>
      <c r="O22" s="12"/>
      <c r="P22" s="12"/>
    </row>
    <row r="23" spans="1:16">
      <c r="A23" s="1" t="s">
        <v>286</v>
      </c>
      <c r="B23" s="4" t="s">
        <v>285</v>
      </c>
      <c r="I23" s="145">
        <v>0</v>
      </c>
      <c r="J23" s="12"/>
      <c r="K23" s="12"/>
      <c r="L23" s="12"/>
      <c r="N23" s="12"/>
      <c r="O23" s="12"/>
      <c r="P23" s="12"/>
    </row>
    <row r="24" spans="1:16" ht="16.5" thickBot="1">
      <c r="A24" s="1" t="s">
        <v>432</v>
      </c>
      <c r="B24" s="4" t="s">
        <v>433</v>
      </c>
      <c r="I24" s="146">
        <f>I22+I23</f>
        <v>0</v>
      </c>
      <c r="J24" s="12"/>
      <c r="K24" s="12"/>
      <c r="L24" s="12"/>
      <c r="N24" s="12"/>
      <c r="O24" s="12"/>
      <c r="P24" s="12"/>
    </row>
    <row r="25" spans="1:16">
      <c r="A25" s="1"/>
      <c r="B25" s="4"/>
      <c r="C25" s="12"/>
      <c r="I25" s="5"/>
      <c r="J25" s="12"/>
      <c r="K25" s="12"/>
      <c r="L25" s="12"/>
      <c r="N25" s="12"/>
      <c r="O25" s="12"/>
      <c r="P25" s="12"/>
    </row>
    <row r="26" spans="1:16" ht="16.5" thickBot="1">
      <c r="A26" s="1">
        <v>7</v>
      </c>
      <c r="B26" s="4" t="s">
        <v>16</v>
      </c>
      <c r="C26" s="12" t="s">
        <v>434</v>
      </c>
      <c r="D26"/>
      <c r="E26" s="5"/>
      <c r="F26" s="5"/>
      <c r="G26" s="5"/>
      <c r="H26" s="5"/>
      <c r="I26" s="27">
        <f ca="1">+I11-I18+I20+I24</f>
        <v>0</v>
      </c>
      <c r="J26" s="12"/>
      <c r="K26" s="12"/>
      <c r="L26" s="12"/>
      <c r="N26" s="12"/>
      <c r="O26" s="12"/>
      <c r="P26" s="12"/>
    </row>
    <row r="27" spans="1:16" ht="16.5" thickTop="1">
      <c r="A27" s="1"/>
      <c r="B27" s="4"/>
      <c r="C27" s="5"/>
      <c r="I27" s="5"/>
      <c r="J27" s="12"/>
      <c r="K27" s="12"/>
      <c r="L27" s="12"/>
      <c r="N27" s="12"/>
      <c r="O27" s="12"/>
      <c r="P27" s="12"/>
    </row>
    <row r="28" spans="1:16">
      <c r="A28" s="1" t="s">
        <v>2</v>
      </c>
      <c r="B28" s="4" t="s">
        <v>17</v>
      </c>
      <c r="C28" s="12"/>
      <c r="D28" s="19"/>
      <c r="E28" s="12"/>
      <c r="F28" s="12"/>
      <c r="G28" s="12"/>
      <c r="H28" s="12"/>
      <c r="I28" s="19"/>
      <c r="J28" s="12"/>
      <c r="K28" s="12"/>
      <c r="L28" s="12"/>
      <c r="N28" s="12"/>
      <c r="O28" s="12"/>
      <c r="P28" s="12"/>
    </row>
    <row r="29" spans="1:16">
      <c r="A29" s="1">
        <v>8</v>
      </c>
      <c r="B29" s="4" t="s">
        <v>18</v>
      </c>
      <c r="D29" s="19"/>
      <c r="E29" s="12"/>
      <c r="F29" s="12"/>
      <c r="G29" s="11" t="s">
        <v>19</v>
      </c>
      <c r="H29" s="12"/>
      <c r="I29" s="23">
        <v>0</v>
      </c>
      <c r="J29" s="12"/>
      <c r="K29" s="12"/>
      <c r="L29" s="28"/>
      <c r="O29" s="12"/>
      <c r="P29" s="12"/>
    </row>
    <row r="30" spans="1:16">
      <c r="A30" s="1">
        <v>9</v>
      </c>
      <c r="B30" s="4" t="s">
        <v>20</v>
      </c>
      <c r="C30" s="5"/>
      <c r="D30" s="5"/>
      <c r="E30" s="5"/>
      <c r="F30" s="5"/>
      <c r="G30" s="5" t="s">
        <v>21</v>
      </c>
      <c r="H30" s="5"/>
      <c r="I30" s="23">
        <v>0</v>
      </c>
      <c r="J30" s="12"/>
      <c r="K30" s="12"/>
      <c r="L30" s="12"/>
      <c r="O30" s="12"/>
      <c r="P30" s="12"/>
    </row>
    <row r="31" spans="1:16">
      <c r="A31" s="1">
        <v>10</v>
      </c>
      <c r="B31" s="4" t="s">
        <v>22</v>
      </c>
      <c r="C31" s="12"/>
      <c r="D31" s="12"/>
      <c r="E31" s="12"/>
      <c r="F31" s="12"/>
      <c r="G31" s="11" t="s">
        <v>23</v>
      </c>
      <c r="H31" s="12"/>
      <c r="I31" s="23">
        <v>0</v>
      </c>
      <c r="J31" s="12"/>
      <c r="K31" s="12"/>
      <c r="L31" s="12"/>
      <c r="O31" s="12"/>
      <c r="P31" s="12"/>
    </row>
    <row r="32" spans="1:16">
      <c r="A32" s="1">
        <v>11</v>
      </c>
      <c r="B32" s="29" t="s">
        <v>24</v>
      </c>
      <c r="C32" s="12"/>
      <c r="D32" s="12"/>
      <c r="E32" s="12"/>
      <c r="F32" s="12"/>
      <c r="G32" s="11" t="s">
        <v>25</v>
      </c>
      <c r="H32" s="12"/>
      <c r="I32" s="23">
        <v>0</v>
      </c>
      <c r="J32" s="12"/>
      <c r="K32" s="12"/>
      <c r="L32" s="12"/>
      <c r="O32" s="12"/>
      <c r="P32" s="12"/>
    </row>
    <row r="33" spans="1:16">
      <c r="A33" s="1">
        <v>12</v>
      </c>
      <c r="B33" s="29" t="s">
        <v>26</v>
      </c>
      <c r="C33" s="12"/>
      <c r="D33" s="12"/>
      <c r="E33" s="12"/>
      <c r="F33" s="12"/>
      <c r="G33" s="11"/>
      <c r="H33" s="12"/>
      <c r="I33" s="23">
        <v>0</v>
      </c>
      <c r="J33" s="12"/>
      <c r="K33" s="12"/>
      <c r="L33" s="12"/>
      <c r="O33" s="12"/>
      <c r="P33" s="12"/>
    </row>
    <row r="34" spans="1:16">
      <c r="A34" s="1">
        <v>13</v>
      </c>
      <c r="B34" s="29" t="s">
        <v>169</v>
      </c>
      <c r="C34" s="12"/>
      <c r="D34" s="12"/>
      <c r="E34" s="12"/>
      <c r="F34" s="12"/>
      <c r="G34" s="11"/>
      <c r="H34" s="12"/>
      <c r="I34" s="30">
        <v>0</v>
      </c>
      <c r="J34" s="12"/>
      <c r="K34" s="12"/>
      <c r="L34" s="12"/>
      <c r="O34" s="12"/>
      <c r="P34" s="12"/>
    </row>
    <row r="35" spans="1:16" ht="16.5" thickBot="1">
      <c r="A35" s="1">
        <v>14</v>
      </c>
      <c r="B35" s="2" t="s">
        <v>163</v>
      </c>
      <c r="C35" s="12"/>
      <c r="D35" s="12"/>
      <c r="E35" s="12"/>
      <c r="F35" s="12"/>
      <c r="G35" s="12"/>
      <c r="H35" s="12"/>
      <c r="I35" s="31">
        <v>0</v>
      </c>
      <c r="J35" s="12"/>
      <c r="K35" s="12"/>
      <c r="L35" s="12"/>
      <c r="O35" s="12"/>
      <c r="P35" s="12"/>
    </row>
    <row r="36" spans="1:16">
      <c r="A36" s="1">
        <v>15</v>
      </c>
      <c r="B36" s="4" t="s">
        <v>198</v>
      </c>
      <c r="C36" s="12"/>
      <c r="D36" s="12"/>
      <c r="E36" s="12"/>
      <c r="F36" s="12"/>
      <c r="G36" s="12"/>
      <c r="H36" s="12"/>
      <c r="I36" s="19">
        <f>SUM(I29:I35)</f>
        <v>0</v>
      </c>
      <c r="J36" s="12"/>
      <c r="K36" s="12"/>
      <c r="L36" s="12"/>
      <c r="O36" s="12"/>
      <c r="P36" s="12"/>
    </row>
    <row r="37" spans="1:16">
      <c r="A37" s="1"/>
      <c r="B37" s="4"/>
      <c r="C37" s="12"/>
      <c r="D37" s="12"/>
      <c r="E37" s="12"/>
      <c r="F37" s="12"/>
      <c r="G37" s="12"/>
      <c r="H37" s="12"/>
      <c r="I37" s="19"/>
      <c r="J37" s="12"/>
      <c r="K37" s="12"/>
      <c r="L37" s="12"/>
      <c r="N37" s="12"/>
      <c r="O37" s="12"/>
      <c r="P37" s="12"/>
    </row>
    <row r="38" spans="1:16">
      <c r="A38" s="1">
        <v>16</v>
      </c>
      <c r="B38" s="4" t="s">
        <v>27</v>
      </c>
      <c r="C38" s="12" t="s">
        <v>197</v>
      </c>
      <c r="D38" s="32">
        <f>IF(I36&gt;0,I26/I36,0)</f>
        <v>0</v>
      </c>
      <c r="E38" s="12"/>
      <c r="F38" s="12"/>
      <c r="G38" s="12"/>
      <c r="H38" s="12"/>
      <c r="J38" s="12"/>
      <c r="K38" s="12"/>
      <c r="L38" s="12"/>
      <c r="N38" s="12"/>
      <c r="O38" s="12"/>
      <c r="P38" s="12"/>
    </row>
    <row r="39" spans="1:16">
      <c r="A39" s="1">
        <v>17</v>
      </c>
      <c r="B39" s="4" t="s">
        <v>281</v>
      </c>
      <c r="C39" s="12"/>
      <c r="D39" s="32">
        <f>+D38/12</f>
        <v>0</v>
      </c>
      <c r="E39" s="12"/>
      <c r="F39" s="12"/>
      <c r="G39" s="12"/>
      <c r="H39" s="12"/>
      <c r="J39" s="12"/>
      <c r="K39" s="12"/>
      <c r="L39" s="12"/>
      <c r="N39" s="12"/>
      <c r="O39" s="12"/>
      <c r="P39" s="12"/>
    </row>
    <row r="40" spans="1:16">
      <c r="A40" s="1"/>
      <c r="B40" s="4"/>
      <c r="C40" s="12"/>
      <c r="D40" s="32"/>
      <c r="E40" s="12"/>
      <c r="F40" s="12"/>
      <c r="G40" s="12"/>
      <c r="H40" s="12"/>
      <c r="J40" s="12"/>
      <c r="K40" s="12"/>
      <c r="L40" s="12"/>
      <c r="N40" s="12"/>
      <c r="O40" s="12"/>
      <c r="P40" s="12"/>
    </row>
    <row r="41" spans="1:16">
      <c r="A41" s="1"/>
      <c r="B41" s="4"/>
      <c r="C41" s="12"/>
      <c r="D41" s="33" t="s">
        <v>28</v>
      </c>
      <c r="E41" s="12"/>
      <c r="F41" s="12"/>
      <c r="G41" s="12"/>
      <c r="H41" s="12"/>
      <c r="I41" s="34" t="s">
        <v>29</v>
      </c>
      <c r="J41" s="12"/>
      <c r="K41" s="12"/>
      <c r="L41" s="12"/>
      <c r="N41" s="12"/>
      <c r="O41" s="12"/>
      <c r="P41" s="12"/>
    </row>
    <row r="42" spans="1:16">
      <c r="A42" s="1">
        <v>18</v>
      </c>
      <c r="B42" s="4" t="s">
        <v>30</v>
      </c>
      <c r="C42" s="12" t="s">
        <v>199</v>
      </c>
      <c r="D42" s="32">
        <f>+D38/52</f>
        <v>0</v>
      </c>
      <c r="E42" s="12"/>
      <c r="F42" s="12"/>
      <c r="G42" s="12"/>
      <c r="H42" s="12"/>
      <c r="I42" s="35">
        <f>+D38/52</f>
        <v>0</v>
      </c>
      <c r="J42" s="12"/>
      <c r="K42" s="12"/>
      <c r="L42" s="12"/>
      <c r="N42" s="12"/>
      <c r="O42" s="12"/>
      <c r="P42" s="12"/>
    </row>
    <row r="43" spans="1:16">
      <c r="A43" s="1">
        <v>19</v>
      </c>
      <c r="B43" s="4" t="s">
        <v>31</v>
      </c>
      <c r="C43" s="12" t="s">
        <v>236</v>
      </c>
      <c r="D43" s="32">
        <f>+D38/260</f>
        <v>0</v>
      </c>
      <c r="E43" s="12" t="s">
        <v>32</v>
      </c>
      <c r="G43" s="12"/>
      <c r="H43" s="12"/>
      <c r="I43" s="35">
        <f>+D38/365</f>
        <v>0</v>
      </c>
      <c r="J43" s="12"/>
      <c r="K43" s="12"/>
      <c r="L43" s="12"/>
      <c r="N43" s="12"/>
      <c r="O43" s="12"/>
      <c r="P43" s="12"/>
    </row>
    <row r="44" spans="1:16">
      <c r="A44" s="1">
        <v>20</v>
      </c>
      <c r="B44" s="4" t="s">
        <v>33</v>
      </c>
      <c r="C44" s="12" t="s">
        <v>237</v>
      </c>
      <c r="D44" s="32">
        <f>+D38/4160*1000</f>
        <v>0</v>
      </c>
      <c r="E44" s="12" t="s">
        <v>34</v>
      </c>
      <c r="G44" s="12"/>
      <c r="H44" s="12"/>
      <c r="I44" s="35">
        <f>+D38/8760*1000</f>
        <v>0</v>
      </c>
      <c r="J44" s="12"/>
      <c r="K44" s="12" t="s">
        <v>2</v>
      </c>
      <c r="L44" s="12"/>
      <c r="N44" s="12"/>
      <c r="O44" s="12"/>
      <c r="P44" s="12"/>
    </row>
    <row r="45" spans="1:16">
      <c r="A45" s="1"/>
      <c r="B45" s="4"/>
      <c r="C45" s="12" t="s">
        <v>35</v>
      </c>
      <c r="D45" s="12"/>
      <c r="E45" s="12" t="s">
        <v>36</v>
      </c>
      <c r="G45" s="12"/>
      <c r="H45" s="12"/>
      <c r="J45" s="12"/>
      <c r="K45" s="12" t="s">
        <v>2</v>
      </c>
      <c r="L45" s="12"/>
      <c r="N45" s="12"/>
      <c r="O45" s="12"/>
      <c r="P45" s="12"/>
    </row>
    <row r="46" spans="1:16">
      <c r="A46" s="1"/>
      <c r="B46" s="4"/>
      <c r="C46" s="12"/>
      <c r="D46" s="12"/>
      <c r="E46" s="12"/>
      <c r="G46" s="12"/>
      <c r="H46" s="12"/>
      <c r="J46" s="12"/>
      <c r="K46" s="12" t="s">
        <v>2</v>
      </c>
      <c r="L46" s="12"/>
      <c r="N46" s="12"/>
      <c r="O46" s="12"/>
      <c r="P46" s="12"/>
    </row>
    <row r="47" spans="1:16">
      <c r="A47" s="1">
        <v>21</v>
      </c>
      <c r="B47" s="4" t="s">
        <v>200</v>
      </c>
      <c r="C47" s="12" t="s">
        <v>192</v>
      </c>
      <c r="D47" s="36">
        <v>0</v>
      </c>
      <c r="E47" s="37" t="s">
        <v>37</v>
      </c>
      <c r="F47" s="37"/>
      <c r="G47" s="37"/>
      <c r="H47" s="37"/>
      <c r="I47" s="37">
        <f>D47</f>
        <v>0</v>
      </c>
      <c r="J47" s="37" t="s">
        <v>37</v>
      </c>
      <c r="K47" s="12"/>
      <c r="L47" s="12"/>
      <c r="N47" s="12"/>
      <c r="O47" s="12"/>
      <c r="P47" s="12"/>
    </row>
    <row r="48" spans="1:16">
      <c r="A48" s="1">
        <v>22</v>
      </c>
      <c r="B48" s="4"/>
      <c r="C48" s="12"/>
      <c r="D48" s="36">
        <v>0</v>
      </c>
      <c r="E48" s="37" t="s">
        <v>38</v>
      </c>
      <c r="F48" s="37"/>
      <c r="G48" s="37"/>
      <c r="H48" s="37"/>
      <c r="I48" s="37">
        <f>D48</f>
        <v>0</v>
      </c>
      <c r="J48" s="37" t="s">
        <v>38</v>
      </c>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2:16">
      <c r="J65" s="11"/>
      <c r="K65" s="12"/>
      <c r="L65" s="12"/>
      <c r="N65" s="12"/>
      <c r="O65" s="12"/>
      <c r="P65" s="12"/>
    </row>
    <row r="66" spans="2:16">
      <c r="J66" s="11"/>
      <c r="K66" s="12"/>
      <c r="L66" s="12"/>
      <c r="N66" s="12"/>
      <c r="O66" s="12"/>
      <c r="P66" s="12"/>
    </row>
    <row r="67" spans="2:16">
      <c r="J67" s="11"/>
      <c r="K67" s="12"/>
      <c r="L67" s="12"/>
      <c r="N67" s="12"/>
      <c r="O67" s="12"/>
      <c r="P67" s="12"/>
    </row>
    <row r="68" spans="2:16">
      <c r="J68" s="11"/>
      <c r="K68" s="12"/>
      <c r="L68" s="12"/>
      <c r="N68" s="12"/>
      <c r="O68" s="12"/>
      <c r="P68" s="12"/>
    </row>
    <row r="69" spans="2:16">
      <c r="J69" s="11"/>
      <c r="K69" s="12"/>
      <c r="L69" s="12"/>
      <c r="N69" s="12"/>
      <c r="O69" s="12"/>
      <c r="P69" s="12"/>
    </row>
    <row r="70" spans="2:16">
      <c r="J70" s="11"/>
      <c r="K70" s="12"/>
      <c r="L70" s="12"/>
      <c r="N70" s="12"/>
      <c r="O70" s="12"/>
      <c r="P70" s="12"/>
    </row>
    <row r="71" spans="2:16">
      <c r="J71" s="11"/>
      <c r="K71" s="12"/>
      <c r="L71" s="12"/>
      <c r="N71" s="12"/>
      <c r="O71" s="12"/>
      <c r="P71" s="12"/>
    </row>
    <row r="72" spans="2:16">
      <c r="J72" s="11"/>
      <c r="K72" s="12"/>
      <c r="L72" s="12"/>
      <c r="N72" s="12"/>
      <c r="O72" s="12"/>
      <c r="P72" s="12"/>
    </row>
    <row r="73" spans="2:16">
      <c r="J73" s="11"/>
      <c r="K73" s="72" t="str">
        <f>+K1</f>
        <v>Attachment O-EIA Non-Levelized WPPI Energy</v>
      </c>
      <c r="L73" s="12"/>
      <c r="N73" s="12"/>
      <c r="O73" s="12"/>
      <c r="P73" s="12"/>
    </row>
    <row r="74" spans="2:16">
      <c r="B74" s="2"/>
      <c r="C74" s="2"/>
      <c r="D74" s="10"/>
      <c r="E74" s="2"/>
      <c r="F74" s="2"/>
      <c r="G74" s="2"/>
      <c r="H74" s="11"/>
      <c r="I74" s="11"/>
      <c r="K74" s="13" t="s">
        <v>468</v>
      </c>
      <c r="L74" s="13"/>
      <c r="N74" s="12"/>
      <c r="O74" s="12"/>
      <c r="P74" s="12"/>
    </row>
    <row r="75" spans="2:16">
      <c r="B75" s="12"/>
      <c r="C75" s="12"/>
      <c r="D75" s="12"/>
      <c r="E75" s="12"/>
      <c r="F75" s="12"/>
      <c r="G75" s="12"/>
      <c r="H75" s="12"/>
      <c r="I75" s="12"/>
      <c r="J75" s="12"/>
      <c r="K75" s="12"/>
      <c r="L75" s="12"/>
      <c r="N75" s="12"/>
      <c r="O75" s="12"/>
      <c r="P75" s="12"/>
    </row>
    <row r="76" spans="2:16">
      <c r="B76" s="4" t="str">
        <f>B4</f>
        <v xml:space="preserve">Formula Rate - Non-Levelized </v>
      </c>
      <c r="C76" s="4"/>
      <c r="D76" s="38" t="str">
        <f>D4</f>
        <v xml:space="preserve">   Rate Formula Template</v>
      </c>
      <c r="E76" s="4"/>
      <c r="F76" s="4"/>
      <c r="G76" s="4"/>
      <c r="H76" s="4"/>
      <c r="J76" s="4"/>
      <c r="K76" s="13" t="str">
        <f>K4</f>
        <v>For the 12 months ended 12/31/2017</v>
      </c>
      <c r="L76" s="12"/>
      <c r="N76" s="4"/>
      <c r="O76" s="4"/>
      <c r="P76" s="4"/>
    </row>
    <row r="77" spans="2:16">
      <c r="B77" s="4"/>
      <c r="C77" s="5" t="s">
        <v>2</v>
      </c>
      <c r="D77" s="5" t="str">
        <f>D5</f>
        <v>Utilizing EIA Form 412 Data</v>
      </c>
      <c r="E77" s="5"/>
      <c r="F77" s="5"/>
      <c r="G77" s="5"/>
      <c r="H77" s="5"/>
      <c r="I77" s="5"/>
      <c r="J77" s="5"/>
      <c r="K77" s="5"/>
      <c r="L77" s="12"/>
      <c r="N77" s="12"/>
      <c r="O77" s="5"/>
      <c r="P77" s="4"/>
    </row>
    <row r="78" spans="2:16">
      <c r="B78" s="4"/>
      <c r="C78" s="5" t="s">
        <v>2</v>
      </c>
      <c r="D78" s="5" t="s">
        <v>2</v>
      </c>
      <c r="E78" s="5"/>
      <c r="F78" s="5"/>
      <c r="G78" s="5" t="s">
        <v>2</v>
      </c>
      <c r="H78" s="5"/>
      <c r="I78" s="5"/>
      <c r="J78" s="5"/>
      <c r="K78" s="5"/>
      <c r="L78" s="4"/>
      <c r="N78" s="5"/>
      <c r="O78" s="5"/>
      <c r="P78" s="4"/>
    </row>
    <row r="79" spans="2:16">
      <c r="B79" s="4"/>
      <c r="C79" s="12"/>
      <c r="D79" s="287" t="s">
        <v>446</v>
      </c>
      <c r="E79" s="5"/>
      <c r="F79" s="5"/>
      <c r="G79" s="5"/>
      <c r="H79" s="5"/>
      <c r="I79" s="5"/>
      <c r="J79" s="5"/>
      <c r="K79" s="5"/>
      <c r="L79" s="4"/>
      <c r="N79" s="5"/>
      <c r="O79" s="5"/>
      <c r="P79" s="4"/>
    </row>
    <row r="80" spans="2:16">
      <c r="B80" s="14" t="s">
        <v>39</v>
      </c>
      <c r="C80" s="14" t="s">
        <v>40</v>
      </c>
      <c r="D80" s="14" t="s">
        <v>41</v>
      </c>
      <c r="E80" s="5" t="s">
        <v>2</v>
      </c>
      <c r="F80" s="5"/>
      <c r="G80" s="39" t="s">
        <v>42</v>
      </c>
      <c r="H80" s="5"/>
      <c r="I80" s="40" t="s">
        <v>43</v>
      </c>
      <c r="J80" s="5"/>
      <c r="K80" s="14"/>
      <c r="L80" s="4"/>
      <c r="N80" s="14"/>
      <c r="O80" s="5"/>
      <c r="P80" s="4"/>
    </row>
    <row r="81" spans="1:16">
      <c r="A81" s="1" t="s">
        <v>4</v>
      </c>
      <c r="B81" s="4"/>
      <c r="C81" s="41" t="s">
        <v>44</v>
      </c>
      <c r="D81" s="5"/>
      <c r="E81" s="5"/>
      <c r="F81" s="5"/>
      <c r="G81" s="1"/>
      <c r="H81" s="5"/>
      <c r="I81" s="42" t="s">
        <v>45</v>
      </c>
      <c r="J81" s="5"/>
      <c r="K81" s="14"/>
      <c r="L81" s="4"/>
      <c r="N81" s="14"/>
      <c r="O81" s="14"/>
      <c r="P81" s="4"/>
    </row>
    <row r="82" spans="1:16" ht="16.5" thickBot="1">
      <c r="A82" s="18" t="s">
        <v>6</v>
      </c>
      <c r="B82" s="45" t="s">
        <v>49</v>
      </c>
      <c r="C82" s="43" t="s">
        <v>445</v>
      </c>
      <c r="D82" s="42" t="s">
        <v>46</v>
      </c>
      <c r="E82" s="44"/>
      <c r="F82" s="42" t="s">
        <v>47</v>
      </c>
      <c r="H82" s="44"/>
      <c r="I82" s="1" t="s">
        <v>48</v>
      </c>
      <c r="J82" s="5"/>
      <c r="K82" s="14"/>
      <c r="L82" s="4"/>
      <c r="N82" s="14"/>
      <c r="O82" s="14"/>
      <c r="P82" s="4"/>
    </row>
    <row r="83" spans="1:16">
      <c r="A83" s="1"/>
      <c r="B83" s="4" t="s">
        <v>266</v>
      </c>
      <c r="C83" s="5"/>
      <c r="D83" s="5"/>
      <c r="E83" s="5"/>
      <c r="F83" s="5"/>
      <c r="G83" s="5"/>
      <c r="H83" s="5"/>
      <c r="I83" s="5"/>
      <c r="J83" s="5"/>
      <c r="K83" s="5"/>
      <c r="L83" s="4"/>
      <c r="N83" s="5"/>
      <c r="O83" s="5"/>
      <c r="P83" s="4"/>
    </row>
    <row r="84" spans="1:16">
      <c r="A84" s="1">
        <v>1</v>
      </c>
      <c r="B84" s="4" t="s">
        <v>50</v>
      </c>
      <c r="C84" s="5" t="s">
        <v>238</v>
      </c>
      <c r="D84" s="46">
        <f>'Schd 4 Electric Plant'!G15</f>
        <v>509382674.63</v>
      </c>
      <c r="E84" s="5"/>
      <c r="F84" s="5" t="s">
        <v>51</v>
      </c>
      <c r="G84" s="47" t="s">
        <v>2</v>
      </c>
      <c r="H84" s="5"/>
      <c r="I84" s="5" t="s">
        <v>2</v>
      </c>
      <c r="J84" s="5"/>
      <c r="K84" s="5"/>
      <c r="L84" s="4"/>
      <c r="O84" s="5"/>
      <c r="P84" s="4"/>
    </row>
    <row r="85" spans="1:16">
      <c r="A85" s="1">
        <v>2</v>
      </c>
      <c r="B85" s="4" t="s">
        <v>52</v>
      </c>
      <c r="C85" s="5" t="s">
        <v>239</v>
      </c>
      <c r="D85" s="46">
        <v>0</v>
      </c>
      <c r="E85" s="5"/>
      <c r="F85" s="5" t="s">
        <v>12</v>
      </c>
      <c r="G85" s="47">
        <f>I243</f>
        <v>1</v>
      </c>
      <c r="H85" s="5"/>
      <c r="I85" s="5">
        <f>+G85*D85</f>
        <v>0</v>
      </c>
      <c r="J85" s="5"/>
      <c r="K85" s="5"/>
      <c r="L85" s="4"/>
      <c r="O85" s="5"/>
      <c r="P85" s="4"/>
    </row>
    <row r="86" spans="1:16">
      <c r="A86" s="1" t="s">
        <v>293</v>
      </c>
      <c r="B86" s="4" t="s">
        <v>421</v>
      </c>
      <c r="C86" s="276"/>
      <c r="D86" s="46">
        <f>'B. Plant and Depr. '!I72</f>
        <v>15468660.26</v>
      </c>
      <c r="E86" s="5"/>
      <c r="F86" s="5" t="s">
        <v>331</v>
      </c>
      <c r="G86" s="47">
        <v>1</v>
      </c>
      <c r="H86" s="5"/>
      <c r="I86" s="5">
        <f>+G86*D86</f>
        <v>15468660.26</v>
      </c>
      <c r="J86" s="5"/>
      <c r="K86" s="156"/>
      <c r="L86" s="4"/>
      <c r="O86" s="5"/>
      <c r="P86" s="4"/>
    </row>
    <row r="87" spans="1:16">
      <c r="A87" s="1" t="s">
        <v>294</v>
      </c>
      <c r="B87" s="4" t="s">
        <v>422</v>
      </c>
      <c r="C87" s="276"/>
      <c r="D87" s="46">
        <v>0</v>
      </c>
      <c r="E87" s="5"/>
      <c r="F87" s="5" t="s">
        <v>331</v>
      </c>
      <c r="G87" s="47">
        <v>1</v>
      </c>
      <c r="H87" s="5"/>
      <c r="I87" s="5">
        <f t="shared" ref="I87" si="0">+G87*D87</f>
        <v>0</v>
      </c>
      <c r="J87" s="5"/>
      <c r="K87" s="156"/>
      <c r="L87" s="4"/>
      <c r="O87" s="5"/>
      <c r="P87" s="4"/>
    </row>
    <row r="88" spans="1:16">
      <c r="A88" s="1">
        <v>3</v>
      </c>
      <c r="B88" s="4" t="s">
        <v>53</v>
      </c>
      <c r="C88" s="5" t="s">
        <v>240</v>
      </c>
      <c r="D88" s="46">
        <f>'Schd 4 Electric Plant'!G18</f>
        <v>777928.56</v>
      </c>
      <c r="E88" s="5"/>
      <c r="F88" s="5" t="s">
        <v>51</v>
      </c>
      <c r="G88" s="47" t="s">
        <v>2</v>
      </c>
      <c r="H88" s="5"/>
      <c r="I88" s="5" t="s">
        <v>2</v>
      </c>
      <c r="J88" s="5"/>
      <c r="K88" s="157"/>
      <c r="L88" s="4"/>
      <c r="O88" s="5"/>
      <c r="P88" s="4"/>
    </row>
    <row r="89" spans="1:16">
      <c r="A89" s="1">
        <v>4</v>
      </c>
      <c r="B89" s="4" t="s">
        <v>54</v>
      </c>
      <c r="C89" s="5" t="s">
        <v>267</v>
      </c>
      <c r="D89" s="46">
        <f>'Schd 4 Electric Plant'!G19+'Schd 4 Electric Plant'!G9</f>
        <v>32964473.229999997</v>
      </c>
      <c r="E89" s="5"/>
      <c r="F89" s="5" t="s">
        <v>55</v>
      </c>
      <c r="G89" s="736">
        <f ca="1">I259</f>
        <v>2.9428841458465419E-2</v>
      </c>
      <c r="H89" s="5"/>
      <c r="I89" s="5">
        <f ca="1">+G89*D89</f>
        <v>970106.25644749741</v>
      </c>
      <c r="J89" s="5"/>
      <c r="K89" s="157"/>
      <c r="L89" s="56"/>
      <c r="O89" s="14"/>
      <c r="P89" s="4"/>
    </row>
    <row r="90" spans="1:16" ht="16.5" thickBot="1">
      <c r="A90" s="1">
        <v>5</v>
      </c>
      <c r="B90" s="4" t="s">
        <v>56</v>
      </c>
      <c r="C90" s="5"/>
      <c r="D90" s="48">
        <v>0</v>
      </c>
      <c r="E90" s="5"/>
      <c r="F90" s="5" t="s">
        <v>57</v>
      </c>
      <c r="G90" s="47">
        <f ca="1">K263</f>
        <v>2.9428841458465419E-2</v>
      </c>
      <c r="H90" s="5"/>
      <c r="I90" s="25">
        <f ca="1">+G90*D90</f>
        <v>0</v>
      </c>
      <c r="J90" s="5"/>
      <c r="K90" s="157"/>
      <c r="L90" s="4"/>
      <c r="O90" s="14"/>
      <c r="P90" s="4"/>
    </row>
    <row r="91" spans="1:16">
      <c r="A91" s="1">
        <v>6</v>
      </c>
      <c r="B91" s="2" t="s">
        <v>201</v>
      </c>
      <c r="C91" s="5"/>
      <c r="D91" s="5">
        <f>SUM(D84:D90)</f>
        <v>558593736.67999995</v>
      </c>
      <c r="E91" s="5"/>
      <c r="F91" s="5" t="s">
        <v>58</v>
      </c>
      <c r="G91" s="7">
        <f ca="1">IF(I91&gt;0,I91/D91,0)</f>
        <v>2.9428841458465419E-2</v>
      </c>
      <c r="H91" s="5"/>
      <c r="I91" s="5">
        <f ca="1">SUM(I84:I90)</f>
        <v>16438766.516447498</v>
      </c>
      <c r="J91" s="5"/>
      <c r="K91" s="158"/>
      <c r="L91" s="4"/>
      <c r="N91" s="5"/>
      <c r="O91" s="5"/>
      <c r="P91" s="4"/>
    </row>
    <row r="92" spans="1:16">
      <c r="B92" s="4"/>
      <c r="C92" s="5"/>
      <c r="D92" s="5"/>
      <c r="E92" s="5"/>
      <c r="F92" s="5"/>
      <c r="G92" s="7"/>
      <c r="H92" s="5"/>
      <c r="I92" s="5"/>
      <c r="J92" s="5"/>
      <c r="K92" s="158"/>
      <c r="L92" s="4"/>
      <c r="N92" s="5"/>
      <c r="O92" s="5"/>
      <c r="P92" s="4"/>
    </row>
    <row r="93" spans="1:16">
      <c r="B93" s="4" t="s">
        <v>268</v>
      </c>
      <c r="C93" s="5"/>
      <c r="D93" s="5"/>
      <c r="E93" s="5"/>
      <c r="F93" s="5"/>
      <c r="G93" s="5"/>
      <c r="H93" s="5"/>
      <c r="I93" s="5"/>
      <c r="J93" s="5"/>
      <c r="K93" s="157"/>
      <c r="L93" s="4"/>
      <c r="N93" s="5"/>
      <c r="O93" s="5"/>
      <c r="P93" s="4"/>
    </row>
    <row r="94" spans="1:16">
      <c r="A94" s="1">
        <v>7</v>
      </c>
      <c r="B94" s="4" t="str">
        <f>+B84</f>
        <v xml:space="preserve">  Production</v>
      </c>
      <c r="C94" s="275"/>
      <c r="D94" s="49">
        <f>'B. Plant and Depr. '!E53</f>
        <v>149535973.52000001</v>
      </c>
      <c r="E94" s="5"/>
      <c r="F94" s="5" t="str">
        <f>+F84</f>
        <v>NA</v>
      </c>
      <c r="G94" s="47" t="str">
        <f>+G84</f>
        <v xml:space="preserve"> </v>
      </c>
      <c r="H94" s="5"/>
      <c r="I94" s="5" t="s">
        <v>2</v>
      </c>
      <c r="J94" s="5"/>
      <c r="K94" s="157"/>
      <c r="L94" s="4"/>
      <c r="N94" s="5"/>
      <c r="O94" s="5"/>
      <c r="P94" s="4"/>
    </row>
    <row r="95" spans="1:16">
      <c r="A95" s="1">
        <v>8</v>
      </c>
      <c r="B95" s="4" t="str">
        <f>+B85</f>
        <v xml:space="preserve">  Transmission</v>
      </c>
      <c r="C95" s="275"/>
      <c r="D95" s="49">
        <v>0</v>
      </c>
      <c r="E95" s="5"/>
      <c r="F95" s="5" t="str">
        <f>+F85</f>
        <v>TP</v>
      </c>
      <c r="G95" s="47">
        <f>+G85</f>
        <v>1</v>
      </c>
      <c r="H95" s="5"/>
      <c r="I95" s="5">
        <f>+G95*D95</f>
        <v>0</v>
      </c>
      <c r="J95" s="5"/>
      <c r="K95" s="157"/>
      <c r="L95" s="4"/>
      <c r="N95" s="5"/>
      <c r="O95" s="5"/>
      <c r="P95" s="4"/>
    </row>
    <row r="96" spans="1:16">
      <c r="A96" s="1" t="s">
        <v>295</v>
      </c>
      <c r="B96" s="4" t="s">
        <v>421</v>
      </c>
      <c r="C96" s="276"/>
      <c r="D96" s="49">
        <f>'B. Plant and Depr. '!J72</f>
        <v>1003612.63</v>
      </c>
      <c r="E96" s="5"/>
      <c r="F96" s="5" t="s">
        <v>331</v>
      </c>
      <c r="G96" s="47">
        <v>1</v>
      </c>
      <c r="H96" s="5"/>
      <c r="I96" s="5">
        <f t="shared" ref="I96:I97" si="1">+G96*D96</f>
        <v>1003612.63</v>
      </c>
      <c r="J96" s="5"/>
      <c r="K96" s="156"/>
      <c r="L96" s="4"/>
      <c r="N96" s="5"/>
      <c r="O96" s="5"/>
      <c r="P96" s="4"/>
    </row>
    <row r="97" spans="1:16">
      <c r="A97" s="1" t="s">
        <v>296</v>
      </c>
      <c r="B97" s="4" t="s">
        <v>422</v>
      </c>
      <c r="C97" s="276"/>
      <c r="D97" s="49">
        <v>0</v>
      </c>
      <c r="E97" s="5"/>
      <c r="F97" s="5" t="s">
        <v>331</v>
      </c>
      <c r="G97" s="47">
        <v>1</v>
      </c>
      <c r="H97" s="5"/>
      <c r="I97" s="5">
        <f t="shared" si="1"/>
        <v>0</v>
      </c>
      <c r="J97" s="5"/>
      <c r="K97" s="156"/>
      <c r="L97" s="4"/>
      <c r="N97" s="5"/>
      <c r="O97" s="5"/>
      <c r="P97" s="4"/>
    </row>
    <row r="98" spans="1:16">
      <c r="A98" s="1">
        <v>9</v>
      </c>
      <c r="B98" s="4" t="str">
        <f>+B88</f>
        <v xml:space="preserve">  Distribution</v>
      </c>
      <c r="C98" s="275"/>
      <c r="D98" s="49">
        <f>'B. Plant and Depr. '!E92</f>
        <v>674704.57</v>
      </c>
      <c r="E98" s="5"/>
      <c r="F98" s="5" t="str">
        <f t="shared" ref="F98:G100" si="2">+F88</f>
        <v>NA</v>
      </c>
      <c r="G98" s="47" t="str">
        <f t="shared" si="2"/>
        <v xml:space="preserve"> </v>
      </c>
      <c r="H98" s="5"/>
      <c r="I98" s="5" t="s">
        <v>2</v>
      </c>
      <c r="J98" s="5"/>
      <c r="K98" s="157"/>
      <c r="L98" s="4"/>
      <c r="N98" s="5"/>
      <c r="O98" s="5"/>
      <c r="P98" s="4"/>
    </row>
    <row r="99" spans="1:16">
      <c r="A99" s="1">
        <v>10</v>
      </c>
      <c r="B99" s="4" t="str">
        <f>+B89</f>
        <v xml:space="preserve">  General &amp; Intangible</v>
      </c>
      <c r="C99" s="275"/>
      <c r="D99" s="49">
        <f>'B. Plant and Depr. '!E100+'B. Plant and Depr. '!E117</f>
        <v>21748208.390000001</v>
      </c>
      <c r="E99" s="5"/>
      <c r="F99" s="5" t="str">
        <f t="shared" si="2"/>
        <v>W/S</v>
      </c>
      <c r="G99" s="736">
        <f t="shared" ca="1" si="2"/>
        <v>2.9428841458465419E-2</v>
      </c>
      <c r="H99" s="5"/>
      <c r="I99" s="5">
        <f ca="1">+G99*D99</f>
        <v>640024.57671497751</v>
      </c>
      <c r="J99" s="5"/>
      <c r="K99" s="157"/>
      <c r="L99" s="4"/>
      <c r="N99" s="5"/>
      <c r="O99" s="14"/>
      <c r="P99" s="4"/>
    </row>
    <row r="100" spans="1:16" ht="16.5" thickBot="1">
      <c r="A100" s="1">
        <v>11</v>
      </c>
      <c r="B100" s="4" t="str">
        <f>+B90</f>
        <v xml:space="preserve">  Common</v>
      </c>
      <c r="C100" s="5"/>
      <c r="D100" s="48">
        <v>0</v>
      </c>
      <c r="E100" s="5"/>
      <c r="F100" s="5" t="str">
        <f t="shared" si="2"/>
        <v>CE</v>
      </c>
      <c r="G100" s="47">
        <f t="shared" ca="1" si="2"/>
        <v>2.9428841458465419E-2</v>
      </c>
      <c r="H100" s="5"/>
      <c r="I100" s="25">
        <f ca="1">+G100*D100</f>
        <v>0</v>
      </c>
      <c r="J100" s="5"/>
      <c r="K100" s="157"/>
      <c r="L100" s="4"/>
      <c r="N100" s="5"/>
      <c r="O100" s="14"/>
      <c r="P100" s="4"/>
    </row>
    <row r="101" spans="1:16">
      <c r="A101" s="1">
        <v>12</v>
      </c>
      <c r="B101" s="4" t="s">
        <v>202</v>
      </c>
      <c r="C101" s="5"/>
      <c r="D101" s="5">
        <f>SUM(D94:D100)</f>
        <v>172962499.11000001</v>
      </c>
      <c r="E101" s="5"/>
      <c r="F101" s="5"/>
      <c r="G101" s="5"/>
      <c r="H101" s="5"/>
      <c r="I101" s="5">
        <f ca="1">SUM(I94:I100)</f>
        <v>1643637.2067149775</v>
      </c>
      <c r="J101" s="5"/>
      <c r="K101" s="157"/>
      <c r="L101" s="4"/>
      <c r="N101" s="50"/>
      <c r="O101" s="5"/>
      <c r="P101" s="4"/>
    </row>
    <row r="102" spans="1:16">
      <c r="A102" s="1"/>
      <c r="C102" s="5" t="s">
        <v>2</v>
      </c>
      <c r="E102" s="5"/>
      <c r="F102" s="5"/>
      <c r="G102" s="7"/>
      <c r="H102" s="5"/>
      <c r="J102" s="5"/>
      <c r="K102" s="158"/>
      <c r="L102" s="4"/>
      <c r="N102" s="5"/>
      <c r="O102" s="5"/>
      <c r="P102" s="4"/>
    </row>
    <row r="103" spans="1:16">
      <c r="A103" s="1"/>
      <c r="B103" s="4" t="s">
        <v>59</v>
      </c>
      <c r="C103" s="5"/>
      <c r="D103" s="5"/>
      <c r="E103" s="5"/>
      <c r="F103" s="5"/>
      <c r="G103" s="5"/>
      <c r="H103" s="5"/>
      <c r="I103" s="5"/>
      <c r="J103" s="5"/>
      <c r="K103" s="157"/>
      <c r="L103" s="4"/>
      <c r="N103" s="5"/>
      <c r="O103" s="5"/>
      <c r="P103" s="4"/>
    </row>
    <row r="104" spans="1:16">
      <c r="A104" s="1">
        <v>13</v>
      </c>
      <c r="B104" s="4" t="str">
        <f>+B94</f>
        <v xml:space="preserve">  Production</v>
      </c>
      <c r="C104" s="5" t="s">
        <v>203</v>
      </c>
      <c r="D104" s="5">
        <f>D84-D94</f>
        <v>359846701.11000001</v>
      </c>
      <c r="E104" s="5"/>
      <c r="F104" s="5"/>
      <c r="G104" s="7"/>
      <c r="H104" s="5"/>
      <c r="I104" s="5" t="s">
        <v>2</v>
      </c>
      <c r="J104" s="5"/>
      <c r="K104" s="158"/>
      <c r="L104" s="4"/>
      <c r="N104" s="5"/>
      <c r="O104" s="5"/>
      <c r="P104" s="4"/>
    </row>
    <row r="105" spans="1:16">
      <c r="A105" s="1">
        <v>14</v>
      </c>
      <c r="B105" s="4" t="str">
        <f>+B95</f>
        <v xml:space="preserve">  Transmission</v>
      </c>
      <c r="C105" s="5" t="s">
        <v>204</v>
      </c>
      <c r="D105" s="5">
        <f t="shared" ref="D105:D110" si="3">D85-D95</f>
        <v>0</v>
      </c>
      <c r="E105" s="5"/>
      <c r="F105" s="5"/>
      <c r="G105" s="47"/>
      <c r="H105" s="5"/>
      <c r="I105" s="5">
        <f>I85-I95</f>
        <v>0</v>
      </c>
      <c r="J105" s="5"/>
      <c r="K105" s="158"/>
      <c r="L105" s="4"/>
      <c r="N105" s="5"/>
      <c r="O105" s="5"/>
      <c r="P105" s="4"/>
    </row>
    <row r="106" spans="1:16">
      <c r="A106" s="1" t="s">
        <v>297</v>
      </c>
      <c r="B106" s="4" t="s">
        <v>423</v>
      </c>
      <c r="C106" s="5" t="s">
        <v>299</v>
      </c>
      <c r="D106" s="8">
        <f>D86-D96</f>
        <v>14465047.629999999</v>
      </c>
      <c r="E106" s="5"/>
      <c r="F106" s="5"/>
      <c r="G106" s="47"/>
      <c r="H106" s="5"/>
      <c r="I106" s="8">
        <f>I86-I96</f>
        <v>14465047.629999999</v>
      </c>
      <c r="J106" s="5"/>
      <c r="K106" s="156"/>
      <c r="L106" s="4"/>
      <c r="N106" s="5"/>
      <c r="O106" s="5"/>
      <c r="P106" s="4"/>
    </row>
    <row r="107" spans="1:16">
      <c r="A107" s="1" t="s">
        <v>298</v>
      </c>
      <c r="B107" s="4" t="s">
        <v>424</v>
      </c>
      <c r="C107" s="5" t="s">
        <v>300</v>
      </c>
      <c r="D107" s="8">
        <f t="shared" si="3"/>
        <v>0</v>
      </c>
      <c r="E107" s="5"/>
      <c r="F107" s="5"/>
      <c r="G107" s="47"/>
      <c r="H107" s="5"/>
      <c r="I107" s="8">
        <f>I87-I97</f>
        <v>0</v>
      </c>
      <c r="J107" s="5"/>
      <c r="K107" s="156"/>
      <c r="L107" s="4"/>
      <c r="N107" s="5"/>
      <c r="O107" s="5"/>
      <c r="P107" s="4"/>
    </row>
    <row r="108" spans="1:16">
      <c r="A108" s="1">
        <v>15</v>
      </c>
      <c r="B108" s="4" t="str">
        <f>+B98</f>
        <v xml:space="preserve">  Distribution</v>
      </c>
      <c r="C108" s="5" t="s">
        <v>205</v>
      </c>
      <c r="D108" s="5">
        <f t="shared" si="3"/>
        <v>103223.99000000011</v>
      </c>
      <c r="E108" s="5"/>
      <c r="F108" s="5"/>
      <c r="G108" s="7"/>
      <c r="H108" s="5"/>
      <c r="I108" s="5" t="s">
        <v>2</v>
      </c>
      <c r="J108" s="5" t="s">
        <v>333</v>
      </c>
      <c r="K108" s="158"/>
      <c r="L108" s="4"/>
      <c r="N108" s="5"/>
      <c r="O108" s="5"/>
      <c r="P108" s="4"/>
    </row>
    <row r="109" spans="1:16">
      <c r="A109" s="1">
        <v>16</v>
      </c>
      <c r="B109" s="4" t="str">
        <f>+B99</f>
        <v xml:space="preserve">  General &amp; Intangible</v>
      </c>
      <c r="C109" s="5" t="s">
        <v>206</v>
      </c>
      <c r="D109" s="5">
        <f t="shared" si="3"/>
        <v>11216264.839999996</v>
      </c>
      <c r="E109" s="5"/>
      <c r="F109" s="5"/>
      <c r="G109" s="7"/>
      <c r="H109" s="5"/>
      <c r="I109" s="5">
        <f ca="1">I89-I99</f>
        <v>330081.6797325199</v>
      </c>
      <c r="J109" s="5"/>
      <c r="K109" s="158"/>
      <c r="L109" s="4"/>
      <c r="N109" s="5"/>
      <c r="O109" s="14"/>
      <c r="P109" s="4"/>
    </row>
    <row r="110" spans="1:16" ht="16.5" thickBot="1">
      <c r="A110" s="1">
        <v>17</v>
      </c>
      <c r="B110" s="4" t="str">
        <f>+B100</f>
        <v xml:space="preserve">  Common</v>
      </c>
      <c r="C110" s="5" t="s">
        <v>207</v>
      </c>
      <c r="D110" s="25">
        <f t="shared" si="3"/>
        <v>0</v>
      </c>
      <c r="E110" s="5"/>
      <c r="F110" s="5"/>
      <c r="G110" s="7"/>
      <c r="H110" s="5"/>
      <c r="I110" s="25">
        <f ca="1">I90-I100</f>
        <v>0</v>
      </c>
      <c r="J110" s="5"/>
      <c r="K110" s="158"/>
      <c r="L110" s="4"/>
      <c r="N110" s="5"/>
      <c r="O110" s="14"/>
      <c r="P110" s="4"/>
    </row>
    <row r="111" spans="1:16">
      <c r="A111" s="1">
        <v>18</v>
      </c>
      <c r="B111" s="4" t="s">
        <v>208</v>
      </c>
      <c r="C111" s="5"/>
      <c r="D111" s="5">
        <f>SUM(D104:D110)</f>
        <v>385631237.56999999</v>
      </c>
      <c r="E111" s="5"/>
      <c r="F111" s="5" t="s">
        <v>60</v>
      </c>
      <c r="G111" s="7">
        <f ca="1">IF(I111&gt;0,I111/D111,0)</f>
        <v>3.836600323916161E-2</v>
      </c>
      <c r="H111" s="5"/>
      <c r="I111" s="5">
        <f ca="1">SUM(I104:I110)</f>
        <v>14795129.309732519</v>
      </c>
      <c r="J111" s="5"/>
      <c r="K111" s="157"/>
      <c r="L111" s="4"/>
      <c r="N111" s="26"/>
      <c r="O111" s="5"/>
      <c r="P111" s="4"/>
    </row>
    <row r="112" spans="1:16">
      <c r="A112" s="1"/>
      <c r="C112" s="5"/>
      <c r="E112" s="5"/>
      <c r="H112" s="5"/>
      <c r="J112" s="5"/>
      <c r="K112" s="158"/>
      <c r="L112" s="4"/>
      <c r="N112" s="5"/>
      <c r="O112" s="5"/>
      <c r="P112" s="4"/>
    </row>
    <row r="113" spans="1:16">
      <c r="A113" s="1"/>
      <c r="B113" s="2" t="s">
        <v>209</v>
      </c>
      <c r="C113" s="5"/>
      <c r="D113" s="5"/>
      <c r="E113" s="5"/>
      <c r="F113" s="5"/>
      <c r="G113" s="5"/>
      <c r="H113" s="5"/>
      <c r="I113" s="5"/>
      <c r="J113" s="5"/>
      <c r="K113" s="157"/>
      <c r="L113" s="4"/>
      <c r="N113" s="5" t="s">
        <v>2</v>
      </c>
      <c r="O113" s="5"/>
      <c r="P113" s="4"/>
    </row>
    <row r="114" spans="1:16">
      <c r="A114" s="1">
        <v>19</v>
      </c>
      <c r="B114" s="4" t="s">
        <v>61</v>
      </c>
      <c r="C114" s="5"/>
      <c r="D114" s="49">
        <v>0</v>
      </c>
      <c r="E114" s="5"/>
      <c r="F114" s="5"/>
      <c r="G114" s="51" t="s">
        <v>170</v>
      </c>
      <c r="H114" s="5"/>
      <c r="I114" s="5">
        <v>0</v>
      </c>
      <c r="J114" s="5"/>
      <c r="K114" s="158"/>
      <c r="L114" s="4"/>
      <c r="N114" s="7"/>
      <c r="O114" s="14"/>
      <c r="P114" s="4"/>
    </row>
    <row r="115" spans="1:16">
      <c r="A115" s="1">
        <v>20</v>
      </c>
      <c r="B115" s="4" t="s">
        <v>63</v>
      </c>
      <c r="C115" s="5"/>
      <c r="D115" s="49">
        <v>0</v>
      </c>
      <c r="E115" s="5"/>
      <c r="F115" s="5" t="s">
        <v>62</v>
      </c>
      <c r="G115" s="47">
        <f ca="1">+G111</f>
        <v>3.836600323916161E-2</v>
      </c>
      <c r="H115" s="5"/>
      <c r="I115" s="5">
        <f ca="1">D115*G115</f>
        <v>0</v>
      </c>
      <c r="J115" s="5"/>
      <c r="K115" s="158"/>
      <c r="L115" s="4"/>
      <c r="N115" s="7"/>
      <c r="O115" s="14"/>
      <c r="P115" s="4"/>
    </row>
    <row r="116" spans="1:16">
      <c r="A116" s="1">
        <v>21</v>
      </c>
      <c r="B116" s="4" t="s">
        <v>64</v>
      </c>
      <c r="C116" s="5"/>
      <c r="D116" s="46">
        <v>0</v>
      </c>
      <c r="E116" s="5"/>
      <c r="F116" s="5" t="s">
        <v>62</v>
      </c>
      <c r="G116" s="47">
        <f ca="1">+G115</f>
        <v>3.836600323916161E-2</v>
      </c>
      <c r="H116" s="5"/>
      <c r="I116" s="5">
        <f ca="1">D116*G116</f>
        <v>0</v>
      </c>
      <c r="J116" s="5"/>
      <c r="K116" s="158"/>
      <c r="L116" s="4"/>
      <c r="N116" s="7"/>
      <c r="O116" s="14"/>
      <c r="P116" s="4"/>
    </row>
    <row r="117" spans="1:16">
      <c r="A117" s="1">
        <v>22</v>
      </c>
      <c r="B117" s="4" t="s">
        <v>65</v>
      </c>
      <c r="C117" s="5"/>
      <c r="D117" s="46">
        <v>0</v>
      </c>
      <c r="E117" s="5"/>
      <c r="F117" s="5" t="str">
        <f>+F116</f>
        <v>NP</v>
      </c>
      <c r="G117" s="47">
        <f ca="1">+G116</f>
        <v>3.836600323916161E-2</v>
      </c>
      <c r="H117" s="5"/>
      <c r="I117" s="5">
        <f ca="1">D117*G117</f>
        <v>0</v>
      </c>
      <c r="J117" s="5"/>
      <c r="K117" s="158"/>
      <c r="L117" s="4"/>
      <c r="N117" s="7"/>
      <c r="O117" s="14"/>
      <c r="P117" s="4"/>
    </row>
    <row r="118" spans="1:16">
      <c r="A118" s="1">
        <v>23</v>
      </c>
      <c r="B118" s="3" t="s">
        <v>66</v>
      </c>
      <c r="D118" s="46">
        <v>0</v>
      </c>
      <c r="E118" s="5"/>
      <c r="F118" s="5" t="s">
        <v>62</v>
      </c>
      <c r="G118" s="47">
        <f ca="1">+G116</f>
        <v>3.836600323916161E-2</v>
      </c>
      <c r="H118" s="5"/>
      <c r="I118" s="6">
        <f ca="1">D118*G118</f>
        <v>0</v>
      </c>
      <c r="J118" s="5"/>
      <c r="K118" s="157"/>
      <c r="L118" s="4"/>
      <c r="N118" s="50"/>
      <c r="O118" s="5"/>
      <c r="P118" s="4"/>
    </row>
    <row r="119" spans="1:16">
      <c r="A119" s="1" t="s">
        <v>301</v>
      </c>
      <c r="B119" s="3" t="s">
        <v>425</v>
      </c>
      <c r="D119" s="46">
        <v>0</v>
      </c>
      <c r="E119" s="5"/>
      <c r="F119" s="5" t="s">
        <v>331</v>
      </c>
      <c r="G119" s="47">
        <v>1</v>
      </c>
      <c r="H119" s="5"/>
      <c r="I119" s="5">
        <f t="shared" ref="I119:I122" si="4">D119*G119</f>
        <v>0</v>
      </c>
      <c r="J119" s="5"/>
      <c r="K119" s="156"/>
      <c r="L119" s="4"/>
      <c r="N119" s="50"/>
      <c r="O119" s="5"/>
      <c r="P119" s="4"/>
    </row>
    <row r="120" spans="1:16">
      <c r="A120" s="1" t="s">
        <v>302</v>
      </c>
      <c r="B120" s="3" t="s">
        <v>426</v>
      </c>
      <c r="D120" s="46">
        <v>0</v>
      </c>
      <c r="E120" s="5"/>
      <c r="F120" s="5" t="s">
        <v>331</v>
      </c>
      <c r="G120" s="47">
        <v>1</v>
      </c>
      <c r="H120" s="5"/>
      <c r="I120" s="5">
        <f t="shared" si="4"/>
        <v>0</v>
      </c>
      <c r="J120" s="5"/>
      <c r="K120" s="156"/>
      <c r="L120" s="4"/>
      <c r="M120" s="57"/>
      <c r="N120" s="125"/>
      <c r="O120" s="5"/>
      <c r="P120" s="4"/>
    </row>
    <row r="121" spans="1:16">
      <c r="A121" s="1" t="s">
        <v>303</v>
      </c>
      <c r="B121" s="3" t="s">
        <v>441</v>
      </c>
      <c r="D121" s="46">
        <f>'N. Regulatory Asset'!B11</f>
        <v>608450</v>
      </c>
      <c r="E121" s="5"/>
      <c r="F121" s="5" t="s">
        <v>331</v>
      </c>
      <c r="G121" s="47">
        <v>1</v>
      </c>
      <c r="H121" s="5"/>
      <c r="I121" s="5">
        <f t="shared" ref="I121" si="5">D121*G121</f>
        <v>608450</v>
      </c>
      <c r="J121" s="5"/>
      <c r="K121" s="156"/>
      <c r="L121" s="56"/>
      <c r="M121" s="57"/>
      <c r="N121" s="125"/>
      <c r="O121" s="5"/>
      <c r="P121" s="4"/>
    </row>
    <row r="122" spans="1:16" ht="16.5" thickBot="1">
      <c r="A122" s="1" t="s">
        <v>437</v>
      </c>
      <c r="B122" s="3" t="s">
        <v>442</v>
      </c>
      <c r="D122" s="48">
        <v>0</v>
      </c>
      <c r="E122" s="5"/>
      <c r="F122" s="5" t="s">
        <v>331</v>
      </c>
      <c r="G122" s="47">
        <v>1</v>
      </c>
      <c r="H122" s="5"/>
      <c r="I122" s="291">
        <f t="shared" si="4"/>
        <v>0</v>
      </c>
      <c r="J122" s="5"/>
      <c r="K122" s="152"/>
      <c r="L122" s="4"/>
      <c r="N122" s="50"/>
      <c r="O122" s="5"/>
      <c r="P122" s="4"/>
    </row>
    <row r="123" spans="1:16">
      <c r="A123" s="1">
        <v>24</v>
      </c>
      <c r="B123" s="4" t="s">
        <v>439</v>
      </c>
      <c r="C123" s="5"/>
      <c r="D123" s="5">
        <f>SUM(D114:D122)</f>
        <v>608450</v>
      </c>
      <c r="E123" s="5"/>
      <c r="F123" s="5"/>
      <c r="G123" s="5"/>
      <c r="H123" s="5"/>
      <c r="I123" s="5">
        <f ca="1">SUM(I114:I122)</f>
        <v>608450</v>
      </c>
      <c r="J123" s="5"/>
      <c r="K123" s="158"/>
      <c r="L123" s="4"/>
      <c r="N123" s="5"/>
      <c r="O123" s="5"/>
      <c r="P123" s="4"/>
    </row>
    <row r="124" spans="1:16">
      <c r="A124" s="1"/>
      <c r="B124" s="4"/>
      <c r="C124" s="5"/>
      <c r="D124" s="5"/>
      <c r="E124" s="5"/>
      <c r="F124" s="5"/>
      <c r="G124" s="5"/>
      <c r="H124" s="5"/>
      <c r="I124" s="5"/>
      <c r="J124" s="5"/>
      <c r="K124" s="7"/>
      <c r="L124" s="4"/>
      <c r="N124" s="5"/>
      <c r="O124" s="5"/>
      <c r="P124" s="4"/>
    </row>
    <row r="125" spans="1:16">
      <c r="A125" s="1">
        <v>25</v>
      </c>
      <c r="B125" s="2" t="s">
        <v>67</v>
      </c>
      <c r="C125" s="5" t="s">
        <v>241</v>
      </c>
      <c r="D125" s="49">
        <v>0</v>
      </c>
      <c r="E125" s="5"/>
      <c r="F125" s="5" t="str">
        <f>+F95</f>
        <v>TP</v>
      </c>
      <c r="G125" s="47">
        <f>+G95</f>
        <v>1</v>
      </c>
      <c r="H125" s="5"/>
      <c r="I125" s="5">
        <f>+G125*D125</f>
        <v>0</v>
      </c>
      <c r="J125" s="5"/>
      <c r="K125" s="5"/>
      <c r="L125" s="4"/>
      <c r="N125" s="5"/>
      <c r="O125" s="5"/>
      <c r="P125" s="4"/>
    </row>
    <row r="126" spans="1:16">
      <c r="A126" s="1"/>
      <c r="B126" s="4"/>
      <c r="C126" s="5"/>
      <c r="D126" s="5"/>
      <c r="E126" s="5"/>
      <c r="F126" s="5"/>
      <c r="G126" s="5"/>
      <c r="H126" s="5"/>
      <c r="I126" s="5"/>
      <c r="J126" s="5"/>
      <c r="K126" s="5"/>
      <c r="L126" s="4"/>
      <c r="N126" s="5"/>
      <c r="O126" s="5"/>
      <c r="P126" s="4"/>
    </row>
    <row r="127" spans="1:16">
      <c r="A127" s="1"/>
      <c r="B127" s="4" t="s">
        <v>68</v>
      </c>
      <c r="C127" s="5" t="s">
        <v>70</v>
      </c>
      <c r="D127" s="5"/>
      <c r="E127" s="5"/>
      <c r="F127" s="5"/>
      <c r="G127" s="5"/>
      <c r="H127" s="5"/>
      <c r="I127" s="5"/>
      <c r="J127" s="5"/>
      <c r="K127" s="5"/>
      <c r="L127" s="4"/>
      <c r="N127" s="5"/>
      <c r="O127" s="5"/>
      <c r="P127" s="4"/>
    </row>
    <row r="128" spans="1:16">
      <c r="A128" s="1">
        <v>26</v>
      </c>
      <c r="B128" s="4" t="s">
        <v>69</v>
      </c>
      <c r="D128" s="5">
        <f>D174/8</f>
        <v>1195163.9874999998</v>
      </c>
      <c r="E128" s="5"/>
      <c r="F128" s="5"/>
      <c r="G128" s="7"/>
      <c r="H128" s="5"/>
      <c r="I128" s="5">
        <f ca="1">I174/8</f>
        <v>90090.609507195448</v>
      </c>
      <c r="J128" s="12"/>
      <c r="K128" s="7"/>
      <c r="L128" s="4"/>
      <c r="N128" s="52"/>
      <c r="O128" s="38"/>
      <c r="P128" s="4"/>
    </row>
    <row r="129" spans="1:16">
      <c r="A129" s="1">
        <v>27</v>
      </c>
      <c r="B129" s="4" t="s">
        <v>71</v>
      </c>
      <c r="C129" s="3" t="s">
        <v>210</v>
      </c>
      <c r="D129" s="49">
        <v>0</v>
      </c>
      <c r="E129" s="5"/>
      <c r="F129" s="5" t="s">
        <v>72</v>
      </c>
      <c r="G129" s="47">
        <f>I252</f>
        <v>1</v>
      </c>
      <c r="H129" s="5"/>
      <c r="I129" s="5">
        <f>G129*D129</f>
        <v>0</v>
      </c>
      <c r="J129" s="5" t="s">
        <v>2</v>
      </c>
      <c r="K129" s="7"/>
      <c r="L129" s="4"/>
      <c r="N129" s="52"/>
      <c r="O129" s="14"/>
      <c r="P129" s="4"/>
    </row>
    <row r="130" spans="1:16" ht="16.5" thickBot="1">
      <c r="A130" s="1">
        <v>28</v>
      </c>
      <c r="B130" s="4" t="s">
        <v>73</v>
      </c>
      <c r="C130" s="3" t="s">
        <v>242</v>
      </c>
      <c r="D130" s="48">
        <f>'Schd 2 Balance Sheet'!C43</f>
        <v>2350747</v>
      </c>
      <c r="E130" s="5"/>
      <c r="F130" s="5" t="s">
        <v>74</v>
      </c>
      <c r="G130" s="47">
        <f ca="1">+G91</f>
        <v>2.9428841458465419E-2</v>
      </c>
      <c r="H130" s="5"/>
      <c r="I130" s="25">
        <f ca="1">+G130*D130</f>
        <v>69179.760771963207</v>
      </c>
      <c r="J130" s="5"/>
      <c r="K130" s="7"/>
      <c r="L130" s="4"/>
      <c r="N130" s="52"/>
      <c r="O130" s="14"/>
      <c r="P130" s="4"/>
    </row>
    <row r="131" spans="1:16">
      <c r="A131" s="1">
        <v>29</v>
      </c>
      <c r="B131" s="4" t="s">
        <v>211</v>
      </c>
      <c r="C131" s="12"/>
      <c r="D131" s="5">
        <f>D128+D129+D130</f>
        <v>3545910.9874999998</v>
      </c>
      <c r="E131" s="12"/>
      <c r="F131" s="12"/>
      <c r="G131" s="12"/>
      <c r="H131" s="12"/>
      <c r="I131" s="5">
        <f ca="1">I128+I129+I130</f>
        <v>159270.37027915864</v>
      </c>
      <c r="J131" s="12"/>
      <c r="K131" s="12"/>
      <c r="L131" s="4"/>
      <c r="N131" s="50"/>
      <c r="O131" s="5"/>
      <c r="P131" s="4"/>
    </row>
    <row r="132" spans="1:16" ht="16.5" thickBot="1">
      <c r="C132" s="5"/>
      <c r="D132" s="53"/>
      <c r="E132" s="5"/>
      <c r="F132" s="5"/>
      <c r="G132" s="5"/>
      <c r="H132" s="5"/>
      <c r="I132" s="53"/>
      <c r="J132" s="5"/>
      <c r="K132" s="5"/>
      <c r="L132" s="4"/>
      <c r="N132" s="5"/>
      <c r="O132" s="5"/>
      <c r="P132" s="4"/>
    </row>
    <row r="133" spans="1:16" ht="16.5" thickBot="1">
      <c r="A133" s="1">
        <v>30</v>
      </c>
      <c r="B133" s="4" t="s">
        <v>475</v>
      </c>
      <c r="C133" s="5"/>
      <c r="D133" s="294">
        <f>+D131+D125+D123+D111-D106-D107-D119-D120-D121-D122</f>
        <v>374712100.92750001</v>
      </c>
      <c r="E133" s="5"/>
      <c r="F133" s="5"/>
      <c r="G133" s="7"/>
      <c r="H133" s="5"/>
      <c r="I133" s="294">
        <f ca="1">+I131+I125+I123+I111-I106-I107-I119-I120-I121-I122</f>
        <v>489352.05001167953</v>
      </c>
      <c r="J133" s="5"/>
      <c r="K133" s="268"/>
      <c r="L133" s="4"/>
      <c r="N133" s="5"/>
      <c r="O133" s="5"/>
      <c r="P133" s="4"/>
    </row>
    <row r="134" spans="1:16" ht="17.25" customHeight="1" thickTop="1" thickBot="1">
      <c r="A134" s="1" t="s">
        <v>254</v>
      </c>
      <c r="B134" s="4" t="s">
        <v>435</v>
      </c>
      <c r="C134" s="5"/>
      <c r="D134" s="295">
        <f>D106+D119+D121</f>
        <v>15073497.629999999</v>
      </c>
      <c r="E134" s="5"/>
      <c r="F134" s="5"/>
      <c r="G134" s="5"/>
      <c r="H134" s="5"/>
      <c r="I134" s="295">
        <f>I106+I119+I121</f>
        <v>15073497.629999999</v>
      </c>
      <c r="J134" s="5"/>
      <c r="K134" s="278"/>
      <c r="L134" s="12"/>
      <c r="N134" s="5"/>
      <c r="O134" s="5"/>
      <c r="P134" s="4"/>
    </row>
    <row r="135" spans="1:16" ht="17.25" thickTop="1" thickBot="1">
      <c r="A135" s="1" t="s">
        <v>304</v>
      </c>
      <c r="B135" s="4" t="s">
        <v>438</v>
      </c>
      <c r="C135" s="5"/>
      <c r="D135" s="295">
        <f>D107+D120+D122</f>
        <v>0</v>
      </c>
      <c r="E135" s="5"/>
      <c r="F135" s="5"/>
      <c r="G135" s="5"/>
      <c r="H135" s="5"/>
      <c r="I135" s="295">
        <f>I107+I120+I122</f>
        <v>0</v>
      </c>
      <c r="J135" s="5"/>
      <c r="K135" s="152"/>
      <c r="L135" s="12"/>
      <c r="N135" s="5"/>
      <c r="O135" s="5"/>
      <c r="P135" s="4"/>
    </row>
    <row r="136" spans="1:16" ht="16.5" thickTop="1">
      <c r="A136" s="1"/>
      <c r="B136" s="4"/>
      <c r="C136" s="5"/>
      <c r="D136" s="5"/>
      <c r="E136" s="5"/>
      <c r="F136" s="5"/>
      <c r="G136" s="5"/>
      <c r="H136" s="5"/>
      <c r="I136" s="5"/>
      <c r="J136" s="5"/>
      <c r="K136" s="5"/>
      <c r="L136" s="12"/>
      <c r="N136" s="5"/>
      <c r="O136" s="5"/>
      <c r="P136" s="4"/>
    </row>
    <row r="137" spans="1:16">
      <c r="A137" s="1"/>
      <c r="B137" s="4"/>
      <c r="C137" s="5"/>
      <c r="D137" s="5"/>
      <c r="E137" s="5"/>
      <c r="F137" s="5"/>
      <c r="G137" s="5"/>
      <c r="H137" s="5"/>
      <c r="I137" s="5"/>
      <c r="J137" s="5"/>
      <c r="K137" s="5"/>
      <c r="L137" s="12"/>
      <c r="N137" s="5"/>
      <c r="O137" s="5"/>
      <c r="P137" s="4"/>
    </row>
    <row r="138" spans="1:16">
      <c r="A138" s="1"/>
      <c r="B138" s="4"/>
      <c r="C138" s="5"/>
      <c r="D138" s="5"/>
      <c r="E138" s="5"/>
      <c r="F138" s="5"/>
      <c r="G138" s="5"/>
      <c r="H138" s="5"/>
      <c r="I138" s="5"/>
      <c r="J138" s="5"/>
      <c r="K138" s="5"/>
      <c r="L138" s="12"/>
      <c r="N138" s="5"/>
      <c r="O138" s="5"/>
      <c r="P138" s="4"/>
    </row>
    <row r="139" spans="1:16">
      <c r="A139" s="1"/>
      <c r="B139" s="4"/>
      <c r="C139" s="5"/>
      <c r="D139" s="5"/>
      <c r="E139" s="5"/>
      <c r="F139" s="5"/>
      <c r="G139" s="5"/>
      <c r="H139" s="5"/>
      <c r="I139" s="5"/>
      <c r="J139" s="5"/>
      <c r="K139" s="5"/>
      <c r="L139" s="12"/>
      <c r="N139" s="5"/>
      <c r="O139" s="5"/>
      <c r="P139" s="4"/>
    </row>
    <row r="140" spans="1:16">
      <c r="A140" s="1"/>
      <c r="B140" s="4"/>
      <c r="C140" s="5"/>
      <c r="D140" s="5"/>
      <c r="E140" s="5"/>
      <c r="F140" s="5"/>
      <c r="G140" s="5"/>
      <c r="H140" s="5"/>
      <c r="I140" s="5"/>
      <c r="J140" s="5"/>
      <c r="K140" s="5"/>
      <c r="L140" s="12"/>
      <c r="N140" s="5"/>
      <c r="O140" s="5"/>
      <c r="P140" s="4"/>
    </row>
    <row r="141" spans="1:16">
      <c r="A141" s="1"/>
      <c r="B141" s="4"/>
      <c r="C141" s="5"/>
      <c r="D141" s="5"/>
      <c r="E141" s="5"/>
      <c r="F141" s="5"/>
      <c r="G141" s="5"/>
      <c r="H141" s="5"/>
      <c r="I141" s="5"/>
      <c r="J141" s="5"/>
      <c r="K141" s="5"/>
      <c r="L141" s="12"/>
      <c r="N141" s="5"/>
      <c r="O141" s="5"/>
      <c r="P141" s="4"/>
    </row>
    <row r="142" spans="1:16">
      <c r="A142" s="1"/>
      <c r="B142" s="4"/>
      <c r="C142" s="5"/>
      <c r="D142" s="5"/>
      <c r="E142" s="5"/>
      <c r="F142" s="5"/>
      <c r="G142" s="5"/>
      <c r="H142" s="5"/>
      <c r="I142" s="5"/>
      <c r="J142" s="5"/>
      <c r="K142" s="5"/>
      <c r="L142" s="12"/>
      <c r="N142" s="5"/>
      <c r="O142" s="5"/>
      <c r="P142" s="4"/>
    </row>
    <row r="143" spans="1:16">
      <c r="A143" s="1"/>
      <c r="B143" s="4"/>
      <c r="C143" s="5"/>
      <c r="D143" s="5"/>
      <c r="E143" s="5"/>
      <c r="F143" s="5"/>
      <c r="G143" s="5"/>
      <c r="H143" s="5"/>
      <c r="I143" s="5"/>
      <c r="J143" s="5"/>
      <c r="K143" s="5"/>
      <c r="L143" s="12"/>
      <c r="N143" s="5"/>
      <c r="O143" s="5"/>
      <c r="P143" s="4"/>
    </row>
    <row r="144" spans="1:16">
      <c r="A144" s="1"/>
      <c r="B144" s="4"/>
      <c r="C144" s="5"/>
      <c r="D144" s="5"/>
      <c r="E144" s="5"/>
      <c r="F144" s="5"/>
      <c r="G144" s="5"/>
      <c r="H144" s="5"/>
      <c r="I144" s="5"/>
      <c r="J144" s="5"/>
      <c r="K144" s="5"/>
      <c r="L144" s="12"/>
      <c r="N144" s="5"/>
      <c r="O144" s="5"/>
      <c r="P144" s="4"/>
    </row>
    <row r="145" spans="1:16">
      <c r="A145" s="1"/>
      <c r="B145" s="4"/>
      <c r="C145" s="5"/>
      <c r="D145" s="5"/>
      <c r="E145" s="5"/>
      <c r="F145" s="5"/>
      <c r="G145" s="5"/>
      <c r="H145" s="5"/>
      <c r="I145" s="5"/>
      <c r="J145" s="5"/>
      <c r="K145" s="5"/>
      <c r="L145" s="12"/>
      <c r="N145" s="5"/>
      <c r="O145" s="5"/>
      <c r="P145" s="4"/>
    </row>
    <row r="146" spans="1:16">
      <c r="A146" s="1"/>
      <c r="B146" s="4"/>
      <c r="C146" s="5"/>
      <c r="D146" s="5"/>
      <c r="E146" s="5"/>
      <c r="F146" s="5"/>
      <c r="G146" s="5"/>
      <c r="H146" s="5"/>
      <c r="I146" s="5"/>
      <c r="J146" s="5"/>
      <c r="K146" s="5"/>
      <c r="L146" s="12"/>
      <c r="N146" s="5"/>
      <c r="O146" s="5"/>
      <c r="P146" s="4"/>
    </row>
    <row r="147" spans="1:16">
      <c r="A147" s="1"/>
      <c r="B147" s="4"/>
      <c r="C147" s="5"/>
      <c r="D147" s="5"/>
      <c r="E147" s="5"/>
      <c r="F147" s="5"/>
      <c r="G147" s="5"/>
      <c r="H147" s="5"/>
      <c r="I147" s="5"/>
      <c r="J147" s="5"/>
      <c r="K147" s="5"/>
      <c r="L147" s="12"/>
      <c r="N147" s="5"/>
      <c r="O147" s="5"/>
      <c r="P147" s="4"/>
    </row>
    <row r="148" spans="1:16">
      <c r="A148" s="1"/>
      <c r="B148" s="4"/>
      <c r="C148" s="5"/>
      <c r="D148" s="5"/>
      <c r="E148" s="5"/>
      <c r="F148" s="5"/>
      <c r="G148" s="5"/>
      <c r="H148" s="5"/>
      <c r="I148" s="5"/>
      <c r="J148" s="5"/>
      <c r="K148" s="5"/>
      <c r="L148" s="12"/>
      <c r="N148" s="5"/>
      <c r="O148" s="5"/>
      <c r="P148" s="4"/>
    </row>
    <row r="149" spans="1:16">
      <c r="A149" s="1"/>
      <c r="B149" s="4"/>
      <c r="C149" s="5"/>
      <c r="D149" s="5"/>
      <c r="E149" s="5"/>
      <c r="F149" s="5"/>
      <c r="G149" s="5"/>
      <c r="H149" s="5"/>
      <c r="I149" s="5"/>
      <c r="J149" s="5"/>
      <c r="K149" s="72" t="str">
        <f>+K1</f>
        <v>Attachment O-EIA Non-Levelized WPPI Energy</v>
      </c>
      <c r="L149" s="12"/>
      <c r="N149" s="5"/>
      <c r="O149" s="5"/>
      <c r="P149" s="4"/>
    </row>
    <row r="150" spans="1:16">
      <c r="B150" s="2"/>
      <c r="C150" s="2"/>
      <c r="D150" s="10"/>
      <c r="E150" s="2"/>
      <c r="F150" s="2"/>
      <c r="G150" s="2"/>
      <c r="H150" s="11"/>
      <c r="I150" s="12"/>
      <c r="K150" s="13" t="s">
        <v>467</v>
      </c>
      <c r="L150" s="12"/>
      <c r="N150" s="12"/>
      <c r="O150" s="12"/>
      <c r="P150" s="12"/>
    </row>
    <row r="151" spans="1:16">
      <c r="A151" s="1"/>
      <c r="B151" s="4"/>
      <c r="C151" s="5"/>
      <c r="D151" s="5"/>
      <c r="E151" s="5"/>
      <c r="F151" s="5"/>
      <c r="G151" s="5"/>
      <c r="H151" s="5"/>
      <c r="I151" s="5"/>
      <c r="J151" s="5"/>
      <c r="K151" s="5"/>
      <c r="L151" s="12"/>
      <c r="N151" s="5"/>
      <c r="O151" s="5"/>
      <c r="P151" s="4"/>
    </row>
    <row r="152" spans="1:16">
      <c r="A152" s="1"/>
      <c r="B152" s="4" t="str">
        <f>B4</f>
        <v xml:space="preserve">Formula Rate - Non-Levelized </v>
      </c>
      <c r="C152" s="5"/>
      <c r="D152" s="5" t="str">
        <f>D4</f>
        <v xml:space="preserve">   Rate Formula Template</v>
      </c>
      <c r="E152" s="5"/>
      <c r="F152" s="5"/>
      <c r="G152" s="5"/>
      <c r="H152" s="5"/>
      <c r="J152" s="5"/>
      <c r="K152" s="54" t="str">
        <f>K4</f>
        <v>For the 12 months ended 12/31/2017</v>
      </c>
      <c r="L152" s="4"/>
      <c r="N152" s="5"/>
      <c r="O152" s="5"/>
      <c r="P152" s="4"/>
    </row>
    <row r="153" spans="1:16">
      <c r="A153" s="1"/>
      <c r="B153" s="4"/>
      <c r="C153" s="5"/>
      <c r="D153" s="5" t="str">
        <f>D5</f>
        <v>Utilizing EIA Form 412 Data</v>
      </c>
      <c r="E153" s="5"/>
      <c r="F153" s="5"/>
      <c r="G153" s="5"/>
      <c r="H153" s="5"/>
      <c r="I153" s="5"/>
      <c r="J153" s="5"/>
      <c r="K153" s="5"/>
      <c r="L153" s="4"/>
      <c r="N153" s="5"/>
      <c r="O153" s="5"/>
      <c r="P153" s="4"/>
    </row>
    <row r="154" spans="1:16">
      <c r="A154" s="1"/>
      <c r="C154" s="5"/>
      <c r="D154" s="5"/>
      <c r="E154" s="5"/>
      <c r="F154" s="5"/>
      <c r="G154" s="5"/>
      <c r="H154" s="5"/>
      <c r="I154" s="5"/>
      <c r="J154" s="5"/>
      <c r="K154" s="5"/>
      <c r="L154" s="4"/>
      <c r="N154" s="5"/>
      <c r="O154" s="5"/>
      <c r="P154" s="4"/>
    </row>
    <row r="155" spans="1:16">
      <c r="A155" s="1"/>
      <c r="D155" s="287" t="s">
        <v>446</v>
      </c>
      <c r="J155" s="5"/>
      <c r="K155" s="5"/>
      <c r="L155" s="4"/>
      <c r="N155" s="5"/>
      <c r="O155" s="5" t="s">
        <v>2</v>
      </c>
      <c r="P155" s="4"/>
    </row>
    <row r="156" spans="1:16">
      <c r="A156" s="1"/>
      <c r="B156" s="14" t="s">
        <v>39</v>
      </c>
      <c r="C156" s="14" t="s">
        <v>40</v>
      </c>
      <c r="D156" s="14" t="s">
        <v>41</v>
      </c>
      <c r="E156" s="5" t="s">
        <v>2</v>
      </c>
      <c r="F156" s="5"/>
      <c r="G156" s="39" t="s">
        <v>42</v>
      </c>
      <c r="H156" s="5"/>
      <c r="I156" s="40" t="s">
        <v>43</v>
      </c>
      <c r="J156" s="5"/>
      <c r="K156" s="5"/>
      <c r="L156" s="4"/>
      <c r="N156" s="12"/>
      <c r="O156" s="5"/>
      <c r="P156" s="4"/>
    </row>
    <row r="157" spans="1:16">
      <c r="A157" s="1" t="s">
        <v>4</v>
      </c>
      <c r="B157" s="4"/>
      <c r="C157" s="41" t="s">
        <v>44</v>
      </c>
      <c r="D157" s="5"/>
      <c r="E157" s="5"/>
      <c r="F157" s="5"/>
      <c r="G157" s="1"/>
      <c r="H157" s="5"/>
      <c r="I157" s="42" t="s">
        <v>45</v>
      </c>
      <c r="J157" s="5"/>
      <c r="K157" s="42"/>
      <c r="L157" s="4"/>
      <c r="N157" s="1"/>
      <c r="O157" s="5"/>
      <c r="P157" s="4"/>
    </row>
    <row r="158" spans="1:16" ht="16.5" thickBot="1">
      <c r="A158" s="18" t="s">
        <v>6</v>
      </c>
      <c r="B158" s="4"/>
      <c r="C158" s="43" t="s">
        <v>445</v>
      </c>
      <c r="D158" s="42" t="s">
        <v>46</v>
      </c>
      <c r="E158" s="44"/>
      <c r="F158" s="42" t="s">
        <v>47</v>
      </c>
      <c r="H158" s="44"/>
      <c r="I158" s="1" t="s">
        <v>48</v>
      </c>
      <c r="J158" s="5"/>
      <c r="K158" s="42"/>
      <c r="L158" s="5" t="s">
        <v>2</v>
      </c>
      <c r="N158" s="42"/>
      <c r="O158" s="5"/>
      <c r="P158" s="4"/>
    </row>
    <row r="159" spans="1:16">
      <c r="A159" s="1"/>
      <c r="B159" s="4" t="s">
        <v>269</v>
      </c>
      <c r="C159" s="5"/>
      <c r="D159" s="5"/>
      <c r="E159" s="5"/>
      <c r="F159" s="5"/>
      <c r="G159" s="5"/>
      <c r="H159" s="5"/>
      <c r="I159" s="5"/>
      <c r="J159" s="5"/>
      <c r="K159" s="5"/>
      <c r="L159" s="4"/>
      <c r="N159" s="5"/>
      <c r="O159" s="5"/>
      <c r="P159" s="4"/>
    </row>
    <row r="160" spans="1:16">
      <c r="A160" s="1">
        <v>1</v>
      </c>
      <c r="B160" s="4" t="s">
        <v>427</v>
      </c>
      <c r="C160" s="3" t="s">
        <v>243</v>
      </c>
      <c r="D160" s="49">
        <f>'Schd 7 OP &amp; Maint'!F21</f>
        <v>60155959</v>
      </c>
      <c r="E160" s="5"/>
      <c r="F160" s="5" t="s">
        <v>72</v>
      </c>
      <c r="G160" s="47">
        <f>I252</f>
        <v>1</v>
      </c>
      <c r="H160" s="5"/>
      <c r="I160" s="5">
        <f t="shared" ref="I160:I172" si="6">+G160*D160</f>
        <v>60155959</v>
      </c>
      <c r="J160" s="12"/>
      <c r="K160" s="157"/>
      <c r="L160" s="4"/>
      <c r="N160" s="5"/>
      <c r="O160" s="14"/>
      <c r="P160" s="5" t="s">
        <v>2</v>
      </c>
    </row>
    <row r="161" spans="1:16">
      <c r="A161" s="55" t="s">
        <v>181</v>
      </c>
      <c r="B161" s="56" t="s">
        <v>212</v>
      </c>
      <c r="C161" s="57"/>
      <c r="D161" s="49">
        <v>0</v>
      </c>
      <c r="E161" s="5"/>
      <c r="F161" s="126"/>
      <c r="G161" s="47">
        <v>1</v>
      </c>
      <c r="H161" s="5"/>
      <c r="I161" s="5">
        <f>+G161*D161</f>
        <v>0</v>
      </c>
      <c r="J161" s="12"/>
      <c r="K161" s="5"/>
      <c r="L161" s="4"/>
      <c r="N161" s="5"/>
      <c r="O161" s="14"/>
      <c r="P161" s="5"/>
    </row>
    <row r="162" spans="1:16">
      <c r="A162" s="1">
        <v>2</v>
      </c>
      <c r="B162" s="4" t="s">
        <v>75</v>
      </c>
      <c r="C162" s="3" t="s">
        <v>2</v>
      </c>
      <c r="D162" s="49">
        <f>'G. Transmission O&amp;M'!C19</f>
        <v>59782486.960000001</v>
      </c>
      <c r="E162" s="5"/>
      <c r="F162" s="5" t="s">
        <v>72</v>
      </c>
      <c r="G162" s="47">
        <f>+G160</f>
        <v>1</v>
      </c>
      <c r="H162" s="5"/>
      <c r="I162" s="5">
        <f t="shared" si="6"/>
        <v>59782486.960000001</v>
      </c>
      <c r="J162" s="12"/>
      <c r="K162" s="5"/>
      <c r="L162" s="4"/>
      <c r="N162" s="5"/>
      <c r="O162" s="14"/>
      <c r="P162" s="5"/>
    </row>
    <row r="163" spans="1:16">
      <c r="A163" s="1" t="s">
        <v>293</v>
      </c>
      <c r="B163" s="4" t="s">
        <v>501</v>
      </c>
      <c r="C163" s="277"/>
      <c r="D163" s="49">
        <f>'G. Transmission O&amp;M'!C20</f>
        <v>304225</v>
      </c>
      <c r="E163" s="5"/>
      <c r="F163" s="5" t="s">
        <v>72</v>
      </c>
      <c r="G163" s="47">
        <f>I252</f>
        <v>1</v>
      </c>
      <c r="H163" s="5"/>
      <c r="I163" s="5">
        <f t="shared" si="6"/>
        <v>304225</v>
      </c>
      <c r="J163" s="12"/>
      <c r="K163" s="157"/>
      <c r="L163" s="4"/>
      <c r="N163" s="5"/>
      <c r="O163" s="14"/>
      <c r="P163" s="5"/>
    </row>
    <row r="164" spans="1:16">
      <c r="A164" s="1">
        <v>3</v>
      </c>
      <c r="B164" s="4" t="s">
        <v>76</v>
      </c>
      <c r="C164" s="3" t="s">
        <v>244</v>
      </c>
      <c r="D164" s="49">
        <f>'Schd 7 OP &amp; Maint'!F29</f>
        <v>9192730</v>
      </c>
      <c r="E164" s="5"/>
      <c r="F164" s="5" t="s">
        <v>55</v>
      </c>
      <c r="G164" s="47">
        <f ca="1">I259</f>
        <v>2.9428841458465419E-2</v>
      </c>
      <c r="H164" s="5"/>
      <c r="I164" s="5">
        <f t="shared" ca="1" si="6"/>
        <v>270531.39374047879</v>
      </c>
      <c r="J164" s="5"/>
      <c r="K164" s="5" t="s">
        <v>2</v>
      </c>
      <c r="L164" s="4"/>
      <c r="N164" s="5"/>
      <c r="O164" s="14"/>
      <c r="P164" s="4"/>
    </row>
    <row r="165" spans="1:16">
      <c r="A165" s="1">
        <v>4</v>
      </c>
      <c r="B165" s="4" t="s">
        <v>77</v>
      </c>
      <c r="C165" s="5"/>
      <c r="D165" s="49">
        <v>0</v>
      </c>
      <c r="E165" s="5"/>
      <c r="F165" s="5" t="str">
        <f>+F164</f>
        <v>W/S</v>
      </c>
      <c r="G165" s="47">
        <f ca="1">I259</f>
        <v>2.9428841458465419E-2</v>
      </c>
      <c r="H165" s="5"/>
      <c r="I165" s="5">
        <f t="shared" ca="1" si="6"/>
        <v>0</v>
      </c>
      <c r="J165" s="5"/>
      <c r="K165" s="5"/>
      <c r="L165" s="4"/>
      <c r="N165" s="5"/>
      <c r="O165" s="14"/>
      <c r="P165" s="4"/>
    </row>
    <row r="166" spans="1:16">
      <c r="A166" s="1">
        <v>5</v>
      </c>
      <c r="B166" s="4" t="s">
        <v>213</v>
      </c>
      <c r="C166" s="5"/>
      <c r="D166" s="49">
        <f>'J. EPRI Reg. Non Comm. Safety'!B7+'J. EPRI Reg. Non Comm. Safety'!B15+'J. EPRI Reg. Non Comm. Safety'!B21</f>
        <v>84086.14</v>
      </c>
      <c r="E166" s="5"/>
      <c r="F166" s="5" t="str">
        <f>+F165</f>
        <v>W/S</v>
      </c>
      <c r="G166" s="47">
        <f ca="1">I259</f>
        <v>2.9428841458465419E-2</v>
      </c>
      <c r="H166" s="5"/>
      <c r="I166" s="5">
        <f t="shared" ca="1" si="6"/>
        <v>2474.5576829143274</v>
      </c>
      <c r="J166" s="5"/>
      <c r="K166" s="5"/>
      <c r="L166" s="4"/>
      <c r="N166" s="5"/>
      <c r="O166" s="14"/>
      <c r="P166" s="4"/>
    </row>
    <row r="167" spans="1:16">
      <c r="A167" s="1" t="s">
        <v>171</v>
      </c>
      <c r="B167" s="4" t="s">
        <v>214</v>
      </c>
      <c r="C167" s="5"/>
      <c r="D167" s="49">
        <f>'J. EPRI Reg. Non Comm. Safety'!B13</f>
        <v>79196</v>
      </c>
      <c r="E167" s="5"/>
      <c r="F167" s="5" t="str">
        <f>+F160</f>
        <v>TE</v>
      </c>
      <c r="G167" s="47">
        <f>+G160</f>
        <v>1</v>
      </c>
      <c r="H167" s="5"/>
      <c r="I167" s="5">
        <f t="shared" si="6"/>
        <v>79196</v>
      </c>
      <c r="J167" s="5"/>
      <c r="K167" s="5"/>
      <c r="L167" s="4"/>
      <c r="N167" s="5"/>
      <c r="O167" s="14"/>
      <c r="P167" s="4"/>
    </row>
    <row r="168" spans="1:16">
      <c r="A168" s="1">
        <v>6</v>
      </c>
      <c r="B168" s="4" t="s">
        <v>56</v>
      </c>
      <c r="C168" s="5"/>
      <c r="D168" s="49">
        <v>0</v>
      </c>
      <c r="E168" s="5"/>
      <c r="F168" s="5" t="s">
        <v>57</v>
      </c>
      <c r="G168" s="47">
        <f ca="1">K263</f>
        <v>2.9428841458465419E-2</v>
      </c>
      <c r="H168" s="5"/>
      <c r="I168" s="5">
        <f t="shared" ca="1" si="6"/>
        <v>0</v>
      </c>
      <c r="J168" s="5"/>
      <c r="K168" s="5"/>
      <c r="L168" s="4"/>
      <c r="N168" s="5"/>
      <c r="O168" s="14"/>
      <c r="P168" s="4"/>
    </row>
    <row r="169" spans="1:16">
      <c r="A169" s="1">
        <v>7</v>
      </c>
      <c r="B169" s="4" t="s">
        <v>78</v>
      </c>
      <c r="C169" s="5"/>
      <c r="D169" s="46">
        <v>0</v>
      </c>
      <c r="E169" s="5"/>
      <c r="F169" s="5" t="s">
        <v>51</v>
      </c>
      <c r="G169" s="47">
        <v>1</v>
      </c>
      <c r="H169" s="5"/>
      <c r="I169" s="6">
        <f t="shared" si="6"/>
        <v>0</v>
      </c>
      <c r="J169" s="5"/>
      <c r="K169" s="5"/>
      <c r="L169" s="4"/>
      <c r="N169" s="5"/>
      <c r="O169" s="38"/>
      <c r="P169" s="4"/>
    </row>
    <row r="170" spans="1:16">
      <c r="A170" s="1" t="s">
        <v>305</v>
      </c>
      <c r="B170" s="4" t="s">
        <v>309</v>
      </c>
      <c r="C170" s="5"/>
      <c r="D170" s="46"/>
      <c r="E170" s="5"/>
      <c r="F170" s="5"/>
      <c r="G170" s="47"/>
      <c r="H170" s="5"/>
      <c r="I170" s="6"/>
      <c r="J170" s="5"/>
      <c r="K170" s="5"/>
      <c r="L170" s="4"/>
      <c r="N170" s="5"/>
      <c r="O170" s="38"/>
      <c r="P170" s="4"/>
    </row>
    <row r="171" spans="1:16">
      <c r="A171" s="1" t="s">
        <v>306</v>
      </c>
      <c r="B171" s="4" t="s">
        <v>502</v>
      </c>
      <c r="D171" s="46">
        <f>'G. Transmission O&amp;M'!C21</f>
        <v>304225</v>
      </c>
      <c r="E171" s="5"/>
      <c r="F171" s="5" t="s">
        <v>331</v>
      </c>
      <c r="G171" s="47">
        <v>1</v>
      </c>
      <c r="H171" s="5"/>
      <c r="I171" s="6">
        <f t="shared" si="6"/>
        <v>304225</v>
      </c>
      <c r="J171" s="5"/>
      <c r="K171" s="152"/>
      <c r="L171" s="4"/>
      <c r="N171" s="5"/>
      <c r="O171" s="38"/>
      <c r="P171" s="4"/>
    </row>
    <row r="172" spans="1:16">
      <c r="A172" s="1" t="s">
        <v>307</v>
      </c>
      <c r="B172" s="4" t="s">
        <v>503</v>
      </c>
      <c r="D172" s="288">
        <v>0</v>
      </c>
      <c r="E172" s="5"/>
      <c r="F172" s="5" t="s">
        <v>72</v>
      </c>
      <c r="G172" s="47">
        <f>I252</f>
        <v>1</v>
      </c>
      <c r="H172" s="5"/>
      <c r="I172" s="289">
        <f t="shared" si="6"/>
        <v>0</v>
      </c>
      <c r="J172" s="5"/>
      <c r="K172" s="157"/>
      <c r="L172" s="4"/>
      <c r="N172" s="5"/>
      <c r="O172" s="38"/>
      <c r="P172" s="4"/>
    </row>
    <row r="173" spans="1:16" ht="16.5" thickBot="1">
      <c r="A173" s="1" t="s">
        <v>308</v>
      </c>
      <c r="B173" s="4" t="s">
        <v>334</v>
      </c>
      <c r="C173" s="5"/>
      <c r="D173" s="48">
        <f>SUM(D171:D172)</f>
        <v>304225</v>
      </c>
      <c r="E173" s="5"/>
      <c r="F173" s="5"/>
      <c r="G173" s="47"/>
      <c r="H173" s="5"/>
      <c r="I173" s="25">
        <f>SUM(I171:I172)</f>
        <v>304225</v>
      </c>
      <c r="J173" s="5"/>
      <c r="K173" s="5"/>
      <c r="L173" s="4"/>
      <c r="N173" s="5"/>
      <c r="O173" s="38"/>
      <c r="P173" s="4"/>
    </row>
    <row r="174" spans="1:16">
      <c r="A174" s="55">
        <v>8</v>
      </c>
      <c r="B174" s="56" t="s">
        <v>474</v>
      </c>
      <c r="C174" s="8"/>
      <c r="D174" s="8">
        <f>+D160-D162+D164-D165-D166+D167+D168+D169-D161+D173-D163</f>
        <v>9561311.8999999985</v>
      </c>
      <c r="E174" s="8"/>
      <c r="F174" s="8"/>
      <c r="G174" s="8"/>
      <c r="H174" s="8"/>
      <c r="I174" s="8">
        <f ca="1">+I160-I162+I164-I165-I166+I167+I168+I169-I161+I173-I163</f>
        <v>720724.87605756358</v>
      </c>
      <c r="J174" s="8"/>
      <c r="K174" s="8"/>
      <c r="L174" s="8"/>
      <c r="M174" s="57"/>
      <c r="N174" s="125"/>
      <c r="O174" s="58"/>
      <c r="P174" s="4"/>
    </row>
    <row r="175" spans="1:16">
      <c r="A175" s="1"/>
      <c r="C175" s="5"/>
      <c r="E175" s="5"/>
      <c r="F175" s="5"/>
      <c r="G175" s="5"/>
      <c r="H175" s="5"/>
      <c r="J175" s="5"/>
      <c r="K175" s="5"/>
      <c r="L175" s="5" t="s">
        <v>2</v>
      </c>
      <c r="N175" s="5"/>
      <c r="O175" s="5"/>
      <c r="P175" s="4"/>
    </row>
    <row r="176" spans="1:16">
      <c r="A176" s="1"/>
      <c r="B176" s="4" t="s">
        <v>270</v>
      </c>
      <c r="C176" s="5"/>
      <c r="D176" s="5"/>
      <c r="E176" s="5"/>
      <c r="F176" s="5"/>
      <c r="G176" s="5"/>
      <c r="H176" s="5"/>
      <c r="I176" s="5"/>
      <c r="J176" s="5"/>
      <c r="K176" s="5"/>
      <c r="L176" s="5" t="s">
        <v>2</v>
      </c>
      <c r="N176" s="5"/>
      <c r="O176" s="5"/>
      <c r="P176" s="4"/>
    </row>
    <row r="177" spans="1:16">
      <c r="A177" s="1">
        <v>9</v>
      </c>
      <c r="B177" s="4" t="str">
        <f>+B160</f>
        <v xml:space="preserve">  Transmission </v>
      </c>
      <c r="C177" s="3" t="s">
        <v>2</v>
      </c>
      <c r="D177" s="49">
        <f>'B. Plant and Depr. '!G72</f>
        <v>397394.08</v>
      </c>
      <c r="E177" s="5"/>
      <c r="F177" s="5" t="s">
        <v>12</v>
      </c>
      <c r="G177" s="47">
        <f>+G125</f>
        <v>1</v>
      </c>
      <c r="H177" s="5"/>
      <c r="I177" s="5">
        <f>+G177*D177</f>
        <v>397394.08</v>
      </c>
      <c r="J177" s="5"/>
      <c r="K177" s="7"/>
      <c r="L177" s="4"/>
      <c r="N177" s="5"/>
      <c r="O177" s="14"/>
      <c r="P177" s="5" t="s">
        <v>2</v>
      </c>
    </row>
    <row r="178" spans="1:16">
      <c r="A178" s="1" t="s">
        <v>310</v>
      </c>
      <c r="B178" s="4" t="s">
        <v>428</v>
      </c>
      <c r="D178" s="49">
        <v>0</v>
      </c>
      <c r="E178" s="5"/>
      <c r="F178" s="5" t="s">
        <v>331</v>
      </c>
      <c r="G178" s="47">
        <v>1</v>
      </c>
      <c r="H178" s="5"/>
      <c r="I178" s="5">
        <f t="shared" ref="I178:I179" si="7">+G178*D178</f>
        <v>0</v>
      </c>
      <c r="J178" s="5"/>
      <c r="K178" s="268"/>
      <c r="L178" s="4"/>
      <c r="N178" s="5"/>
      <c r="O178" s="14"/>
      <c r="P178" s="5"/>
    </row>
    <row r="179" spans="1:16">
      <c r="A179" s="1" t="s">
        <v>311</v>
      </c>
      <c r="B179" s="4" t="s">
        <v>429</v>
      </c>
      <c r="D179" s="49">
        <v>0</v>
      </c>
      <c r="E179" s="5"/>
      <c r="F179" s="5" t="s">
        <v>331</v>
      </c>
      <c r="G179" s="47">
        <v>1</v>
      </c>
      <c r="H179" s="5"/>
      <c r="I179" s="5">
        <f t="shared" si="7"/>
        <v>0</v>
      </c>
      <c r="J179" s="5"/>
      <c r="K179" s="268"/>
      <c r="L179" s="4"/>
      <c r="N179" s="5"/>
      <c r="O179" s="14"/>
      <c r="P179" s="5"/>
    </row>
    <row r="180" spans="1:16">
      <c r="A180" s="1">
        <v>10</v>
      </c>
      <c r="B180" s="4" t="s">
        <v>271</v>
      </c>
      <c r="C180" s="3" t="s">
        <v>2</v>
      </c>
      <c r="D180" s="49">
        <f>'B. Plant and Depr. '!G100+'B. Plant and Depr. '!G117</f>
        <v>767752.22</v>
      </c>
      <c r="E180" s="5"/>
      <c r="F180" s="5" t="s">
        <v>55</v>
      </c>
      <c r="G180" s="47">
        <f ca="1">+G164</f>
        <v>2.9428841458465419E-2</v>
      </c>
      <c r="H180" s="5"/>
      <c r="I180" s="5">
        <f ca="1">+G180*D180</f>
        <v>22594.058361764863</v>
      </c>
      <c r="J180" s="5"/>
      <c r="K180" s="7"/>
      <c r="L180" s="4"/>
      <c r="N180" s="5"/>
      <c r="O180" s="14"/>
      <c r="P180" s="5" t="s">
        <v>2</v>
      </c>
    </row>
    <row r="181" spans="1:16" ht="16.5" thickBot="1">
      <c r="A181" s="1">
        <v>11</v>
      </c>
      <c r="B181" s="4" t="str">
        <f>+B168</f>
        <v xml:space="preserve">  Common</v>
      </c>
      <c r="C181" s="5"/>
      <c r="D181" s="48">
        <v>0</v>
      </c>
      <c r="E181" s="5"/>
      <c r="F181" s="5" t="s">
        <v>57</v>
      </c>
      <c r="G181" s="47">
        <f ca="1">+G168</f>
        <v>2.9428841458465419E-2</v>
      </c>
      <c r="H181" s="5"/>
      <c r="I181" s="25">
        <f ca="1">+G181*D181</f>
        <v>0</v>
      </c>
      <c r="J181" s="5"/>
      <c r="K181" s="7"/>
      <c r="L181" s="4"/>
      <c r="N181" s="5"/>
      <c r="O181" s="14"/>
      <c r="P181" s="5" t="s">
        <v>2</v>
      </c>
    </row>
    <row r="182" spans="1:16">
      <c r="A182" s="1">
        <v>12</v>
      </c>
      <c r="B182" s="4" t="s">
        <v>215</v>
      </c>
      <c r="C182" s="5"/>
      <c r="D182" s="5">
        <f>SUM(D177:D181)</f>
        <v>1165146.3</v>
      </c>
      <c r="E182" s="5"/>
      <c r="F182" s="5"/>
      <c r="G182" s="5"/>
      <c r="H182" s="5"/>
      <c r="I182" s="5">
        <f ca="1">SUM(I177:I181)</f>
        <v>419988.1383617649</v>
      </c>
      <c r="J182" s="5"/>
      <c r="K182" s="5"/>
      <c r="L182" s="4"/>
      <c r="N182" s="50"/>
      <c r="O182" s="5"/>
      <c r="P182" s="4"/>
    </row>
    <row r="183" spans="1:16">
      <c r="A183" s="1"/>
      <c r="B183" s="4"/>
      <c r="C183" s="5"/>
      <c r="D183" s="5"/>
      <c r="E183" s="5"/>
      <c r="F183" s="5"/>
      <c r="G183" s="5"/>
      <c r="H183" s="5"/>
      <c r="I183" s="5"/>
      <c r="J183" s="5"/>
      <c r="K183" s="5"/>
      <c r="L183" s="4"/>
      <c r="N183" s="5"/>
      <c r="O183" s="5"/>
      <c r="P183" s="4"/>
    </row>
    <row r="184" spans="1:16">
      <c r="A184" s="1" t="s">
        <v>2</v>
      </c>
      <c r="B184" s="4" t="s">
        <v>216</v>
      </c>
      <c r="D184" s="5"/>
      <c r="E184" s="5"/>
      <c r="F184" s="5"/>
      <c r="G184" s="5"/>
      <c r="H184" s="5"/>
      <c r="I184" s="5"/>
      <c r="J184" s="5"/>
      <c r="K184" s="5"/>
      <c r="L184" s="4"/>
      <c r="N184" s="5"/>
      <c r="O184" s="5"/>
      <c r="P184" s="4"/>
    </row>
    <row r="185" spans="1:16">
      <c r="A185" s="1"/>
      <c r="B185" s="4" t="s">
        <v>79</v>
      </c>
      <c r="E185" s="5"/>
      <c r="F185" s="5"/>
      <c r="H185" s="5"/>
      <c r="J185" s="5"/>
      <c r="K185" s="7"/>
      <c r="L185" s="4"/>
      <c r="N185" s="52"/>
      <c r="O185" s="14"/>
      <c r="P185" s="4"/>
    </row>
    <row r="186" spans="1:16">
      <c r="A186" s="1">
        <v>13</v>
      </c>
      <c r="B186" s="4" t="s">
        <v>80</v>
      </c>
      <c r="C186" s="5"/>
      <c r="D186" s="49">
        <f>'Schd 5 Taxes'!E8</f>
        <v>804813.05</v>
      </c>
      <c r="E186" s="5"/>
      <c r="F186" s="5" t="s">
        <v>55</v>
      </c>
      <c r="G186" s="22">
        <f ca="1">+G180</f>
        <v>2.9428841458465419E-2</v>
      </c>
      <c r="H186" s="5"/>
      <c r="I186" s="5">
        <f ca="1">+G186*D186</f>
        <v>23684.715652154002</v>
      </c>
      <c r="J186" s="5"/>
      <c r="K186" s="7"/>
      <c r="L186" s="4"/>
      <c r="N186" s="52"/>
      <c r="O186" s="14"/>
      <c r="P186" s="4"/>
    </row>
    <row r="187" spans="1:16">
      <c r="A187" s="1">
        <v>14</v>
      </c>
      <c r="B187" s="4" t="s">
        <v>81</v>
      </c>
      <c r="C187" s="5"/>
      <c r="D187" s="49">
        <v>0</v>
      </c>
      <c r="E187" s="5"/>
      <c r="F187" s="5" t="str">
        <f>+F186</f>
        <v>W/S</v>
      </c>
      <c r="G187" s="22">
        <f ca="1">+G186</f>
        <v>2.9428841458465419E-2</v>
      </c>
      <c r="H187" s="5"/>
      <c r="I187" s="5">
        <f ca="1">+G187*D187</f>
        <v>0</v>
      </c>
      <c r="J187" s="5"/>
      <c r="K187" s="7"/>
      <c r="L187" s="4"/>
      <c r="N187" s="52"/>
      <c r="O187" s="14"/>
      <c r="P187" s="4"/>
    </row>
    <row r="188" spans="1:16">
      <c r="A188" s="1">
        <v>15</v>
      </c>
      <c r="B188" s="4" t="s">
        <v>82</v>
      </c>
      <c r="C188" s="5"/>
      <c r="E188" s="5"/>
      <c r="F188" s="5"/>
      <c r="H188" s="5"/>
      <c r="J188" s="5"/>
      <c r="K188" s="7"/>
      <c r="L188" s="4"/>
      <c r="N188" s="52"/>
      <c r="O188" s="14"/>
      <c r="P188" s="4"/>
    </row>
    <row r="189" spans="1:16">
      <c r="A189" s="1">
        <v>16</v>
      </c>
      <c r="B189" s="4" t="s">
        <v>83</v>
      </c>
      <c r="C189" s="5"/>
      <c r="D189" s="49">
        <f>'Schd 5 Taxes'!E10</f>
        <v>6030687.9100000001</v>
      </c>
      <c r="E189" s="5"/>
      <c r="F189" s="5" t="s">
        <v>74</v>
      </c>
      <c r="G189" s="22">
        <f ca="1">+G91</f>
        <v>2.9428841458465419E-2</v>
      </c>
      <c r="H189" s="5"/>
      <c r="I189" s="5">
        <f ca="1">+G189*D189</f>
        <v>177476.15838887417</v>
      </c>
      <c r="J189" s="5"/>
      <c r="K189" s="7"/>
      <c r="L189" s="4"/>
      <c r="N189" s="52"/>
      <c r="O189" s="14"/>
      <c r="P189" s="4"/>
    </row>
    <row r="190" spans="1:16">
      <c r="A190" s="1">
        <v>17</v>
      </c>
      <c r="B190" s="4" t="s">
        <v>84</v>
      </c>
      <c r="C190" s="5"/>
      <c r="D190" s="49">
        <v>0</v>
      </c>
      <c r="E190" s="5"/>
      <c r="F190" s="5" t="s">
        <v>51</v>
      </c>
      <c r="G190" s="59" t="s">
        <v>170</v>
      </c>
      <c r="H190" s="5"/>
      <c r="I190" s="5">
        <v>0</v>
      </c>
      <c r="J190" s="5"/>
      <c r="K190" s="7"/>
      <c r="L190" s="4"/>
      <c r="N190" s="52"/>
      <c r="O190" s="14"/>
      <c r="P190" s="4"/>
    </row>
    <row r="191" spans="1:16">
      <c r="A191" s="1">
        <v>18</v>
      </c>
      <c r="B191" s="4" t="s">
        <v>85</v>
      </c>
      <c r="C191" s="5"/>
      <c r="D191" s="49">
        <f>'Schd 5 Taxes'!E12</f>
        <v>84576.99</v>
      </c>
      <c r="E191" s="5"/>
      <c r="F191" s="5" t="str">
        <f>+F189</f>
        <v>GP</v>
      </c>
      <c r="G191" s="22">
        <f ca="1">+G189</f>
        <v>2.9428841458465419E-2</v>
      </c>
      <c r="H191" s="5"/>
      <c r="I191" s="5">
        <f ca="1">+G191*D191</f>
        <v>2489.0028297442154</v>
      </c>
      <c r="J191" s="5"/>
      <c r="K191" s="7"/>
      <c r="L191" s="4"/>
      <c r="N191" s="52"/>
      <c r="O191" s="14"/>
      <c r="P191" s="4"/>
    </row>
    <row r="192" spans="1:16" ht="16.5" thickBot="1">
      <c r="A192" s="1">
        <v>19</v>
      </c>
      <c r="B192" s="4" t="s">
        <v>86</v>
      </c>
      <c r="C192" s="5"/>
      <c r="D192" s="48">
        <f>'Schd 5 Taxes'!E13</f>
        <v>100000</v>
      </c>
      <c r="E192" s="5"/>
      <c r="F192" s="5" t="s">
        <v>74</v>
      </c>
      <c r="G192" s="22">
        <f ca="1">+G191</f>
        <v>2.9428841458465419E-2</v>
      </c>
      <c r="H192" s="5"/>
      <c r="I192" s="25">
        <f ca="1">+G192*D192</f>
        <v>2942.8841458465417</v>
      </c>
      <c r="J192" s="5"/>
      <c r="K192" s="7"/>
      <c r="L192" s="4"/>
      <c r="N192" s="52"/>
      <c r="O192" s="14"/>
      <c r="P192" s="4"/>
    </row>
    <row r="193" spans="1:16">
      <c r="A193" s="1">
        <v>20</v>
      </c>
      <c r="B193" s="4" t="s">
        <v>87</v>
      </c>
      <c r="C193" s="5"/>
      <c r="D193" s="5">
        <f>SUM(D186:D192)</f>
        <v>7020077.9500000002</v>
      </c>
      <c r="E193" s="5"/>
      <c r="F193" s="5"/>
      <c r="G193" s="22"/>
      <c r="H193" s="5"/>
      <c r="I193" s="5">
        <f ca="1">SUM(I186:I192)</f>
        <v>206592.76101661893</v>
      </c>
      <c r="J193" s="5"/>
      <c r="K193" s="5"/>
      <c r="L193" s="5" t="s">
        <v>2</v>
      </c>
      <c r="N193" s="50"/>
      <c r="O193" s="5"/>
      <c r="P193" s="4"/>
    </row>
    <row r="194" spans="1:16">
      <c r="A194" s="1" t="s">
        <v>88</v>
      </c>
      <c r="B194" s="4"/>
      <c r="C194" s="5"/>
      <c r="D194" s="5"/>
      <c r="E194" s="5"/>
      <c r="F194" s="5"/>
      <c r="G194" s="22"/>
      <c r="H194" s="5"/>
      <c r="I194" s="5"/>
      <c r="J194" s="5"/>
      <c r="K194" s="5"/>
      <c r="L194" s="5"/>
      <c r="N194" s="5"/>
      <c r="O194" s="5"/>
      <c r="P194" s="4"/>
    </row>
    <row r="195" spans="1:16">
      <c r="A195" s="1" t="s">
        <v>2</v>
      </c>
      <c r="B195" s="4" t="s">
        <v>89</v>
      </c>
      <c r="C195" s="60" t="s">
        <v>193</v>
      </c>
      <c r="D195" s="5"/>
      <c r="E195" s="5"/>
      <c r="F195" s="5" t="s">
        <v>51</v>
      </c>
      <c r="G195" s="61"/>
      <c r="H195" s="5"/>
      <c r="I195" s="5"/>
      <c r="J195" s="5"/>
      <c r="L195" s="5"/>
      <c r="N195" s="5"/>
      <c r="O195" s="38"/>
      <c r="P195" s="5" t="s">
        <v>2</v>
      </c>
    </row>
    <row r="196" spans="1:16">
      <c r="A196" s="1">
        <v>21</v>
      </c>
      <c r="B196" s="62" t="s">
        <v>90</v>
      </c>
      <c r="C196" s="5"/>
      <c r="D196" s="63">
        <f>IF(D329&gt;0,1-(((1-D330)*(1-D329))/(1-D330*D329*D331)),0)</f>
        <v>0</v>
      </c>
      <c r="E196" s="5"/>
      <c r="G196" s="61"/>
      <c r="H196" s="5"/>
      <c r="J196" s="5"/>
      <c r="L196" s="5"/>
      <c r="N196" s="5"/>
      <c r="O196" s="38"/>
      <c r="P196" s="5"/>
    </row>
    <row r="197" spans="1:16">
      <c r="A197" s="1">
        <v>22</v>
      </c>
      <c r="B197" s="3" t="s">
        <v>91</v>
      </c>
      <c r="C197" s="5"/>
      <c r="D197" s="63">
        <f>IF(I273&gt;0,(D196/(1-D196))*(1-I271/I273),0)</f>
        <v>0</v>
      </c>
      <c r="E197" s="5"/>
      <c r="G197" s="61"/>
      <c r="H197" s="5"/>
      <c r="J197" s="5"/>
      <c r="L197" s="5"/>
      <c r="N197" s="5"/>
      <c r="O197" s="14"/>
      <c r="P197" s="5"/>
    </row>
    <row r="198" spans="1:16">
      <c r="A198" s="1"/>
      <c r="B198" s="4" t="s">
        <v>272</v>
      </c>
      <c r="C198" s="5"/>
      <c r="D198" s="5"/>
      <c r="E198" s="5"/>
      <c r="G198" s="61"/>
      <c r="H198" s="5"/>
      <c r="J198" s="5"/>
      <c r="L198" s="5"/>
      <c r="N198" s="5"/>
      <c r="O198" s="14"/>
      <c r="P198" s="5"/>
    </row>
    <row r="199" spans="1:16">
      <c r="A199" s="1"/>
      <c r="B199" s="4" t="s">
        <v>92</v>
      </c>
      <c r="C199" s="5"/>
      <c r="D199" s="5"/>
      <c r="E199" s="5"/>
      <c r="G199" s="61"/>
      <c r="H199" s="5"/>
      <c r="J199" s="5"/>
      <c r="L199" s="5"/>
      <c r="N199" s="5"/>
      <c r="O199" s="14"/>
      <c r="P199" s="5"/>
    </row>
    <row r="200" spans="1:16">
      <c r="A200" s="1">
        <v>23</v>
      </c>
      <c r="B200" s="62" t="s">
        <v>93</v>
      </c>
      <c r="C200" s="5"/>
      <c r="D200" s="64">
        <f>IF(D196&gt;0,1/(1-D196),0)</f>
        <v>0</v>
      </c>
      <c r="E200" s="5"/>
      <c r="G200" s="61"/>
      <c r="H200" s="5"/>
      <c r="J200" s="5"/>
      <c r="L200" s="4"/>
      <c r="N200" s="5"/>
      <c r="O200" s="14"/>
      <c r="P200" s="5"/>
    </row>
    <row r="201" spans="1:16">
      <c r="A201" s="1">
        <v>24</v>
      </c>
      <c r="B201" s="56" t="s">
        <v>275</v>
      </c>
      <c r="C201" s="5"/>
      <c r="D201" s="49">
        <v>0</v>
      </c>
      <c r="E201" s="5"/>
      <c r="G201" s="61"/>
      <c r="H201" s="5"/>
      <c r="J201" s="5"/>
      <c r="L201" s="4"/>
      <c r="N201" s="5"/>
      <c r="O201" s="14"/>
      <c r="P201" s="5"/>
    </row>
    <row r="202" spans="1:16">
      <c r="A202" s="1"/>
      <c r="B202" s="4"/>
      <c r="C202" s="5"/>
      <c r="D202" s="5"/>
      <c r="E202" s="5"/>
      <c r="G202" s="61"/>
      <c r="H202" s="5"/>
      <c r="J202" s="5"/>
      <c r="L202" s="4"/>
      <c r="N202" s="5"/>
      <c r="O202" s="14"/>
      <c r="P202" s="5"/>
    </row>
    <row r="203" spans="1:16">
      <c r="A203" s="1">
        <v>25</v>
      </c>
      <c r="B203" s="62" t="s">
        <v>94</v>
      </c>
      <c r="C203" s="60"/>
      <c r="D203" s="5">
        <f>D197*D207</f>
        <v>0</v>
      </c>
      <c r="E203" s="5"/>
      <c r="F203" s="5" t="s">
        <v>51</v>
      </c>
      <c r="G203" s="22"/>
      <c r="H203" s="5"/>
      <c r="I203" s="5">
        <f ca="1">D197*I207</f>
        <v>0</v>
      </c>
      <c r="J203" s="5"/>
      <c r="L203" s="4"/>
      <c r="N203" s="5"/>
      <c r="O203" s="14"/>
      <c r="P203" s="5"/>
    </row>
    <row r="204" spans="1:16" ht="16.5" thickBot="1">
      <c r="A204" s="1">
        <v>26</v>
      </c>
      <c r="B204" s="3" t="s">
        <v>95</v>
      </c>
      <c r="C204" s="60"/>
      <c r="D204" s="25">
        <f>D200*D201</f>
        <v>0</v>
      </c>
      <c r="E204" s="5"/>
      <c r="F204" s="3" t="s">
        <v>62</v>
      </c>
      <c r="G204" s="22">
        <f ca="1">G111</f>
        <v>3.836600323916161E-2</v>
      </c>
      <c r="H204" s="5"/>
      <c r="I204" s="25">
        <f ca="1">G204*D204</f>
        <v>0</v>
      </c>
      <c r="J204" s="5"/>
      <c r="L204" s="5" t="s">
        <v>2</v>
      </c>
      <c r="N204" s="5"/>
      <c r="O204" s="14"/>
      <c r="P204" s="5"/>
    </row>
    <row r="205" spans="1:16">
      <c r="A205" s="1">
        <v>27</v>
      </c>
      <c r="B205" s="65" t="s">
        <v>96</v>
      </c>
      <c r="C205" s="3" t="s">
        <v>97</v>
      </c>
      <c r="D205" s="9">
        <f>+D203+D204</f>
        <v>0</v>
      </c>
      <c r="E205" s="5"/>
      <c r="F205" s="5" t="s">
        <v>2</v>
      </c>
      <c r="G205" s="22" t="s">
        <v>2</v>
      </c>
      <c r="H205" s="5"/>
      <c r="I205" s="9">
        <f ca="1">+I203+I204</f>
        <v>0</v>
      </c>
      <c r="J205" s="5"/>
      <c r="L205" s="5"/>
      <c r="N205" s="5"/>
      <c r="O205" s="14"/>
      <c r="P205" s="5"/>
    </row>
    <row r="206" spans="1:16">
      <c r="A206" s="1" t="s">
        <v>2</v>
      </c>
      <c r="C206" s="66"/>
      <c r="D206" s="5"/>
      <c r="E206" s="5"/>
      <c r="F206" s="5"/>
      <c r="G206" s="22"/>
      <c r="H206" s="5"/>
      <c r="I206" s="5"/>
      <c r="J206" s="5"/>
      <c r="K206" s="5"/>
      <c r="L206" s="5"/>
      <c r="N206" s="5"/>
      <c r="O206" s="5"/>
      <c r="P206" s="4"/>
    </row>
    <row r="207" spans="1:16">
      <c r="A207" s="1">
        <v>28</v>
      </c>
      <c r="B207" s="4" t="s">
        <v>98</v>
      </c>
      <c r="C207" s="7"/>
      <c r="D207" s="5">
        <f>+$I273*(D133+D134+D135)</f>
        <v>26693447.818025403</v>
      </c>
      <c r="E207" s="5"/>
      <c r="F207" s="5" t="s">
        <v>51</v>
      </c>
      <c r="G207" s="61"/>
      <c r="H207" s="5"/>
      <c r="I207" s="5">
        <f ca="1">+$I273*(I133+I134+I135)</f>
        <v>1065781.0790612949</v>
      </c>
      <c r="J207" s="5"/>
      <c r="L207" s="4"/>
      <c r="N207" s="5"/>
      <c r="O207" s="14"/>
      <c r="P207" s="5" t="s">
        <v>2</v>
      </c>
    </row>
    <row r="208" spans="1:16">
      <c r="A208" s="1"/>
      <c r="B208" s="65" t="s">
        <v>473</v>
      </c>
      <c r="D208" s="5"/>
      <c r="E208" s="5"/>
      <c r="F208" s="5"/>
      <c r="G208" s="61"/>
      <c r="H208" s="5"/>
      <c r="I208" s="5"/>
      <c r="J208" s="5"/>
      <c r="K208" s="7"/>
      <c r="L208" s="12"/>
      <c r="N208" s="5"/>
      <c r="O208" s="14"/>
      <c r="P208" s="5"/>
    </row>
    <row r="209" spans="1:16">
      <c r="A209" s="1" t="s">
        <v>312</v>
      </c>
      <c r="B209" s="65" t="s">
        <v>332</v>
      </c>
      <c r="D209" s="5"/>
      <c r="E209" s="5"/>
      <c r="F209" s="5"/>
      <c r="G209" s="61"/>
      <c r="H209" s="5"/>
      <c r="I209" s="5"/>
      <c r="J209" s="5"/>
      <c r="K209" s="7"/>
      <c r="L209" s="12"/>
      <c r="N209" s="5"/>
      <c r="O209" s="14"/>
      <c r="P209" s="5"/>
    </row>
    <row r="210" spans="1:16">
      <c r="A210" s="151"/>
      <c r="B210" s="57" t="s">
        <v>487</v>
      </c>
      <c r="D210" s="5">
        <f>D134*I287</f>
        <v>55839.008811098764</v>
      </c>
      <c r="E210" s="5"/>
      <c r="F210" s="5" t="s">
        <v>51</v>
      </c>
      <c r="G210" s="61"/>
      <c r="H210" s="5"/>
      <c r="I210" s="5">
        <f>I134*I287</f>
        <v>55839.008811098764</v>
      </c>
      <c r="J210" s="5"/>
      <c r="K210" s="7"/>
      <c r="L210" s="12"/>
      <c r="N210" s="5"/>
      <c r="O210" s="14"/>
      <c r="P210" s="5"/>
    </row>
    <row r="211" spans="1:16">
      <c r="A211" s="1" t="s">
        <v>314</v>
      </c>
      <c r="B211" s="65" t="s">
        <v>313</v>
      </c>
      <c r="D211" s="5"/>
      <c r="E211" s="5"/>
      <c r="F211" s="5"/>
      <c r="G211" s="61"/>
      <c r="H211" s="5"/>
      <c r="I211" s="5"/>
      <c r="J211" s="5"/>
      <c r="K211" s="7"/>
      <c r="L211" s="12"/>
      <c r="N211" s="5"/>
      <c r="O211" s="14"/>
      <c r="P211" s="5"/>
    </row>
    <row r="212" spans="1:16">
      <c r="A212" s="1"/>
      <c r="B212" s="57" t="s">
        <v>488</v>
      </c>
      <c r="D212" s="5">
        <f>D135*I288</f>
        <v>0</v>
      </c>
      <c r="E212" s="5"/>
      <c r="F212" s="5" t="s">
        <v>51</v>
      </c>
      <c r="G212" s="61"/>
      <c r="H212" s="5"/>
      <c r="I212" s="5">
        <f>I135*I288</f>
        <v>0</v>
      </c>
      <c r="J212" s="5"/>
      <c r="K212" s="7"/>
      <c r="L212" s="12"/>
      <c r="N212" s="5"/>
      <c r="O212" s="14"/>
      <c r="P212" s="5"/>
    </row>
    <row r="213" spans="1:16">
      <c r="A213" s="1"/>
      <c r="B213" s="65"/>
      <c r="D213" s="5"/>
      <c r="E213" s="5"/>
      <c r="F213" s="5"/>
      <c r="G213" s="61"/>
      <c r="H213" s="5"/>
      <c r="I213" s="5"/>
      <c r="J213" s="5"/>
      <c r="K213" s="7"/>
      <c r="L213" s="12"/>
      <c r="N213" s="5"/>
      <c r="O213" s="14"/>
      <c r="P213" s="5"/>
    </row>
    <row r="214" spans="1:16">
      <c r="A214" s="1"/>
      <c r="B214" s="4"/>
      <c r="D214" s="6"/>
      <c r="E214" s="5"/>
      <c r="F214" s="5"/>
      <c r="G214" s="61"/>
      <c r="H214" s="5"/>
      <c r="I214" s="6"/>
      <c r="J214" s="5"/>
      <c r="K214" s="7"/>
      <c r="L214" s="12"/>
      <c r="N214" s="5"/>
      <c r="O214" s="14"/>
      <c r="P214" s="5"/>
    </row>
    <row r="215" spans="1:16">
      <c r="A215" s="1">
        <v>29</v>
      </c>
      <c r="B215" s="4" t="s">
        <v>472</v>
      </c>
      <c r="C215" s="5"/>
      <c r="D215" s="6">
        <f>+D207+D205+D193+D182+D174+D210+D212</f>
        <v>44495822.976836503</v>
      </c>
      <c r="E215" s="5"/>
      <c r="F215" s="5"/>
      <c r="G215" s="5"/>
      <c r="H215" s="5"/>
      <c r="I215" s="6">
        <f ca="1">+I207+I205+I193+I182+I174+I210+I212</f>
        <v>2468925.8633083412</v>
      </c>
      <c r="J215" s="12"/>
      <c r="K215" s="12"/>
      <c r="L215" s="12"/>
      <c r="N215" s="12"/>
      <c r="O215" s="38"/>
      <c r="P215" s="4"/>
    </row>
    <row r="216" spans="1:16">
      <c r="A216" s="1"/>
      <c r="B216" s="4"/>
      <c r="C216" s="5"/>
      <c r="D216" s="6"/>
      <c r="E216" s="5"/>
      <c r="F216" s="5"/>
      <c r="G216" s="5"/>
      <c r="H216" s="5"/>
      <c r="I216" s="6"/>
      <c r="J216" s="12"/>
      <c r="K216" s="12"/>
      <c r="L216" s="12"/>
      <c r="N216" s="12"/>
      <c r="O216" s="38"/>
      <c r="P216" s="4"/>
    </row>
    <row r="217" spans="1:16">
      <c r="A217" s="1">
        <v>30</v>
      </c>
      <c r="B217" s="3" t="s">
        <v>250</v>
      </c>
      <c r="J217" s="12"/>
      <c r="K217" s="12"/>
      <c r="L217" s="12"/>
      <c r="N217" s="12"/>
      <c r="O217" s="38"/>
      <c r="P217" s="4"/>
    </row>
    <row r="218" spans="1:16">
      <c r="A218" s="1"/>
      <c r="B218" s="3" t="s">
        <v>476</v>
      </c>
      <c r="J218" s="12"/>
      <c r="K218" s="12"/>
      <c r="L218" s="12"/>
      <c r="N218" s="12"/>
      <c r="O218" s="38"/>
      <c r="P218" s="4"/>
    </row>
    <row r="219" spans="1:16">
      <c r="A219" s="1"/>
      <c r="B219" s="3" t="s">
        <v>189</v>
      </c>
      <c r="D219" s="280">
        <f ca="1">'Attach GG WPPI'!N95</f>
        <v>2468925.8633083412</v>
      </c>
      <c r="E219" s="281"/>
      <c r="F219" s="281"/>
      <c r="G219" s="281"/>
      <c r="H219" s="281"/>
      <c r="I219" s="280">
        <f ca="1">D219</f>
        <v>2468925.8633083412</v>
      </c>
      <c r="J219" s="12"/>
      <c r="K219" s="12"/>
      <c r="L219" s="12"/>
      <c r="N219" s="12"/>
      <c r="O219" s="38"/>
      <c r="P219" s="4"/>
    </row>
    <row r="220" spans="1:16">
      <c r="A220" s="1"/>
      <c r="B220" s="4"/>
      <c r="C220" s="5"/>
      <c r="D220" s="6"/>
      <c r="E220" s="5"/>
      <c r="F220" s="5"/>
      <c r="G220" s="5"/>
      <c r="H220" s="5"/>
      <c r="I220" s="6"/>
      <c r="J220" s="12"/>
      <c r="K220" s="12"/>
      <c r="L220" s="12"/>
      <c r="N220" s="12"/>
      <c r="O220" s="38"/>
      <c r="P220" s="4"/>
    </row>
    <row r="221" spans="1:16">
      <c r="A221" s="1" t="s">
        <v>254</v>
      </c>
      <c r="B221" s="57" t="s">
        <v>276</v>
      </c>
      <c r="C221" s="57"/>
      <c r="D221" s="57"/>
      <c r="J221" s="5"/>
      <c r="K221" s="5"/>
      <c r="L221" s="12"/>
      <c r="N221" s="5"/>
      <c r="O221" s="14"/>
      <c r="P221" s="5" t="s">
        <v>2</v>
      </c>
    </row>
    <row r="222" spans="1:16">
      <c r="A222" s="1"/>
      <c r="B222" s="3" t="s">
        <v>477</v>
      </c>
      <c r="J222" s="5"/>
      <c r="K222" s="5"/>
      <c r="L222" s="12"/>
      <c r="N222" s="5"/>
      <c r="O222" s="14"/>
      <c r="P222" s="5"/>
    </row>
    <row r="223" spans="1:16" ht="16.5" thickBot="1">
      <c r="A223" s="1"/>
      <c r="B223" s="3" t="s">
        <v>255</v>
      </c>
      <c r="D223" s="283">
        <v>0</v>
      </c>
      <c r="E223" s="262"/>
      <c r="F223" s="262"/>
      <c r="G223" s="262"/>
      <c r="H223" s="262"/>
      <c r="I223" s="283">
        <v>0</v>
      </c>
      <c r="J223" s="5"/>
      <c r="K223" s="5"/>
      <c r="L223" s="12"/>
      <c r="N223" s="5"/>
      <c r="O223" s="14"/>
      <c r="P223" s="5"/>
    </row>
    <row r="224" spans="1:16" ht="16.5" thickBot="1">
      <c r="A224" s="55">
        <v>31</v>
      </c>
      <c r="B224" s="57" t="s">
        <v>188</v>
      </c>
      <c r="C224" s="57"/>
      <c r="D224" s="124">
        <f ca="1">+D215-D219-D223</f>
        <v>42026897.113528162</v>
      </c>
      <c r="E224" s="57"/>
      <c r="F224" s="57"/>
      <c r="G224" s="57"/>
      <c r="H224" s="57"/>
      <c r="I224" s="124">
        <f ca="1">+I215-I219-I223</f>
        <v>0</v>
      </c>
      <c r="J224" s="8"/>
      <c r="K224" s="8"/>
      <c r="L224" s="263"/>
      <c r="M224" s="57"/>
      <c r="N224" s="8"/>
      <c r="O224" s="14"/>
      <c r="P224" s="5"/>
    </row>
    <row r="225" spans="1:16" ht="16.5" thickTop="1">
      <c r="A225" s="1"/>
      <c r="B225" s="3" t="s">
        <v>256</v>
      </c>
      <c r="J225" s="5"/>
      <c r="K225" s="5"/>
      <c r="L225" s="12"/>
      <c r="N225" s="5"/>
      <c r="O225" s="14"/>
      <c r="P225" s="5"/>
    </row>
    <row r="226" spans="1:16" s="68" customFormat="1">
      <c r="A226" s="67"/>
      <c r="J226" s="69"/>
      <c r="K226" s="69"/>
      <c r="L226" s="70"/>
      <c r="N226" s="69"/>
      <c r="O226" s="71"/>
      <c r="P226" s="69"/>
    </row>
    <row r="227" spans="1:16" s="68" customFormat="1">
      <c r="A227" s="67"/>
      <c r="J227" s="69"/>
      <c r="K227" s="69"/>
      <c r="L227" s="70"/>
      <c r="N227" s="69"/>
      <c r="O227" s="71"/>
      <c r="P227" s="69"/>
    </row>
    <row r="228" spans="1:16" s="68" customFormat="1">
      <c r="A228" s="67"/>
      <c r="J228" s="69"/>
      <c r="K228" s="72" t="str">
        <f>+K1</f>
        <v>Attachment O-EIA Non-Levelized WPPI Energy</v>
      </c>
      <c r="L228" s="70"/>
      <c r="N228" s="69"/>
      <c r="O228" s="71"/>
      <c r="P228" s="69"/>
    </row>
    <row r="229" spans="1:16">
      <c r="B229" s="2"/>
      <c r="C229" s="2"/>
      <c r="D229" s="10"/>
      <c r="E229" s="2"/>
      <c r="F229" s="2"/>
      <c r="G229" s="2"/>
      <c r="H229" s="11"/>
      <c r="I229" s="11"/>
      <c r="J229" s="12"/>
      <c r="K229" s="13" t="s">
        <v>465</v>
      </c>
      <c r="L229" s="4"/>
      <c r="N229" s="12"/>
      <c r="O229" s="12"/>
      <c r="P229" s="12"/>
    </row>
    <row r="230" spans="1:16">
      <c r="A230" s="1"/>
      <c r="J230" s="5"/>
      <c r="K230" s="5"/>
      <c r="L230" s="4"/>
      <c r="N230" s="5"/>
      <c r="O230" s="14"/>
      <c r="P230" s="5"/>
    </row>
    <row r="231" spans="1:16">
      <c r="A231" s="1"/>
      <c r="B231" s="4" t="str">
        <f>B4</f>
        <v xml:space="preserve">Formula Rate - Non-Levelized </v>
      </c>
      <c r="D231" s="3" t="str">
        <f>D4</f>
        <v xml:space="preserve">   Rate Formula Template</v>
      </c>
      <c r="J231" s="5"/>
      <c r="K231" s="72" t="str">
        <f>K4</f>
        <v>For the 12 months ended 12/31/2017</v>
      </c>
      <c r="L231" s="4"/>
      <c r="N231" s="5"/>
      <c r="O231" s="5"/>
      <c r="P231" s="4"/>
    </row>
    <row r="232" spans="1:16">
      <c r="A232" s="1"/>
      <c r="B232" s="4"/>
      <c r="D232" s="3" t="str">
        <f>D5</f>
        <v>Utilizing EIA Form 412 Data</v>
      </c>
      <c r="J232" s="5"/>
      <c r="K232" s="5"/>
      <c r="L232" s="4"/>
      <c r="N232" s="5"/>
      <c r="O232" s="5"/>
      <c r="P232" s="4"/>
    </row>
    <row r="233" spans="1:16" ht="9" customHeight="1">
      <c r="A233" s="1"/>
      <c r="J233" s="5"/>
      <c r="K233" s="5"/>
      <c r="L233" s="4"/>
      <c r="N233" s="5"/>
      <c r="O233" s="5"/>
      <c r="P233" s="4"/>
    </row>
    <row r="234" spans="1:16">
      <c r="A234" s="1"/>
      <c r="D234" s="287" t="s">
        <v>446</v>
      </c>
      <c r="J234" s="5"/>
      <c r="K234" s="5"/>
      <c r="L234" s="4"/>
      <c r="N234" s="5"/>
      <c r="O234" s="5"/>
      <c r="P234" s="4"/>
    </row>
    <row r="235" spans="1:16">
      <c r="A235" s="1" t="s">
        <v>4</v>
      </c>
      <c r="C235" s="4"/>
      <c r="D235" s="4"/>
      <c r="E235" s="4"/>
      <c r="F235" s="4"/>
      <c r="G235" s="4"/>
      <c r="H235" s="4"/>
      <c r="I235" s="4"/>
      <c r="J235" s="4"/>
      <c r="K235" s="4"/>
      <c r="L235" s="73"/>
      <c r="N235" s="4"/>
      <c r="O235" s="4"/>
      <c r="P235" s="4"/>
    </row>
    <row r="236" spans="1:16" ht="16.5" thickBot="1">
      <c r="A236" s="18" t="s">
        <v>6</v>
      </c>
      <c r="C236" s="45" t="s">
        <v>99</v>
      </c>
      <c r="E236" s="12"/>
      <c r="F236" s="12"/>
      <c r="G236" s="12"/>
      <c r="H236" s="12"/>
      <c r="I236" s="12"/>
      <c r="J236" s="5"/>
      <c r="K236" s="5"/>
      <c r="L236" s="73"/>
      <c r="N236" s="12"/>
      <c r="O236" s="5"/>
      <c r="P236" s="4"/>
    </row>
    <row r="237" spans="1:16">
      <c r="A237" s="1"/>
      <c r="B237" s="2" t="s">
        <v>102</v>
      </c>
      <c r="C237" s="12"/>
      <c r="D237" s="12"/>
      <c r="E237" s="12"/>
      <c r="F237" s="12"/>
      <c r="G237" s="12"/>
      <c r="H237" s="12"/>
      <c r="I237" s="12"/>
      <c r="J237" s="5"/>
      <c r="K237" s="5"/>
      <c r="L237" s="4"/>
      <c r="N237" s="12"/>
      <c r="O237" s="5"/>
      <c r="P237" s="4"/>
    </row>
    <row r="238" spans="1:16">
      <c r="A238" s="1">
        <v>1</v>
      </c>
      <c r="B238" s="11" t="s">
        <v>471</v>
      </c>
      <c r="C238" s="12"/>
      <c r="D238" s="5"/>
      <c r="E238" s="5"/>
      <c r="F238" s="5"/>
      <c r="G238" s="5"/>
      <c r="H238" s="5"/>
      <c r="I238" s="5">
        <f>D85+D86+D87</f>
        <v>15468660.26</v>
      </c>
      <c r="J238" s="5"/>
      <c r="K238" s="5"/>
      <c r="L238" s="4"/>
      <c r="N238" s="12"/>
      <c r="O238" s="5"/>
      <c r="P238" s="4"/>
    </row>
    <row r="239" spans="1:16">
      <c r="A239" s="1">
        <v>2</v>
      </c>
      <c r="B239" s="11" t="s">
        <v>217</v>
      </c>
      <c r="I239" s="49">
        <v>0</v>
      </c>
      <c r="J239" s="5"/>
      <c r="K239" s="5"/>
      <c r="L239" s="4"/>
      <c r="N239" s="12"/>
      <c r="O239" s="5"/>
      <c r="P239" s="4"/>
    </row>
    <row r="240" spans="1:16" ht="16.5" thickBot="1">
      <c r="A240" s="1">
        <v>3</v>
      </c>
      <c r="B240" s="74" t="s">
        <v>218</v>
      </c>
      <c r="C240" s="75"/>
      <c r="D240" s="6"/>
      <c r="E240" s="5"/>
      <c r="F240" s="5"/>
      <c r="G240" s="52"/>
      <c r="H240" s="5"/>
      <c r="I240" s="48">
        <v>0</v>
      </c>
      <c r="J240" s="5"/>
      <c r="K240" s="5"/>
      <c r="L240" s="4"/>
      <c r="N240" s="12"/>
      <c r="O240" s="5"/>
      <c r="P240" s="4"/>
    </row>
    <row r="241" spans="1:17">
      <c r="A241" s="1">
        <v>4</v>
      </c>
      <c r="B241" s="11" t="s">
        <v>172</v>
      </c>
      <c r="C241" s="12"/>
      <c r="D241" s="5"/>
      <c r="E241" s="5"/>
      <c r="F241" s="5"/>
      <c r="G241" s="52"/>
      <c r="H241" s="5"/>
      <c r="I241" s="5">
        <f>I238-I239-I240</f>
        <v>15468660.26</v>
      </c>
      <c r="J241" s="5"/>
      <c r="K241" s="5"/>
      <c r="L241" s="4"/>
      <c r="N241" s="12"/>
      <c r="O241" s="5"/>
      <c r="P241" s="4"/>
    </row>
    <row r="242" spans="1:17">
      <c r="A242" s="1"/>
      <c r="C242" s="12"/>
      <c r="D242" s="5"/>
      <c r="E242" s="5"/>
      <c r="F242" s="5"/>
      <c r="G242" s="52"/>
      <c r="H242" s="5"/>
      <c r="J242" s="5"/>
      <c r="K242" s="5"/>
    </row>
    <row r="243" spans="1:17">
      <c r="A243" s="1">
        <v>5</v>
      </c>
      <c r="B243" s="11" t="s">
        <v>219</v>
      </c>
      <c r="C243" s="17"/>
      <c r="D243" s="76"/>
      <c r="E243" s="76"/>
      <c r="F243" s="76"/>
      <c r="G243" s="40"/>
      <c r="H243" s="5" t="s">
        <v>103</v>
      </c>
      <c r="I243" s="51">
        <f>IF(I238&gt;0,I241/I238,0)</f>
        <v>1</v>
      </c>
      <c r="J243" s="5"/>
      <c r="K243" s="5"/>
      <c r="L243" s="134"/>
      <c r="M243" s="134"/>
      <c r="N243" s="134"/>
      <c r="O243" s="134"/>
      <c r="P243" s="134"/>
      <c r="Q243" s="134"/>
    </row>
    <row r="244" spans="1:17">
      <c r="J244" s="5"/>
      <c r="K244" s="5"/>
      <c r="L244" s="134"/>
      <c r="M244" s="135"/>
      <c r="N244" s="134"/>
      <c r="O244" s="134"/>
      <c r="P244" s="134"/>
      <c r="Q244" s="134"/>
    </row>
    <row r="245" spans="1:17">
      <c r="B245" s="4" t="s">
        <v>100</v>
      </c>
      <c r="J245" s="5"/>
      <c r="K245" s="5"/>
      <c r="L245" s="134"/>
      <c r="M245" s="134"/>
      <c r="N245" s="134"/>
      <c r="O245" s="134"/>
      <c r="P245" s="134"/>
      <c r="Q245" s="134"/>
    </row>
    <row r="246" spans="1:17">
      <c r="A246" s="1">
        <v>6</v>
      </c>
      <c r="B246" s="3" t="s">
        <v>220</v>
      </c>
      <c r="D246" s="12"/>
      <c r="E246" s="12"/>
      <c r="F246" s="12"/>
      <c r="G246" s="14"/>
      <c r="H246" s="12"/>
      <c r="I246" s="5">
        <f>D160</f>
        <v>60155959</v>
      </c>
      <c r="J246" s="5"/>
      <c r="K246" s="5"/>
      <c r="L246" s="746"/>
      <c r="M246" s="746"/>
      <c r="N246" s="746"/>
      <c r="O246" s="746"/>
      <c r="P246" s="746"/>
      <c r="Q246" s="746"/>
    </row>
    <row r="247" spans="1:17" ht="16.5" thickBot="1">
      <c r="A247" s="1">
        <v>7</v>
      </c>
      <c r="B247" s="74" t="s">
        <v>221</v>
      </c>
      <c r="C247" s="75"/>
      <c r="D247" s="6"/>
      <c r="E247" s="6"/>
      <c r="F247" s="5"/>
      <c r="G247" s="5"/>
      <c r="H247" s="5"/>
      <c r="I247" s="48">
        <v>0</v>
      </c>
      <c r="J247" s="5"/>
      <c r="K247" s="5"/>
      <c r="L247" s="133"/>
      <c r="M247" s="136"/>
      <c r="N247" s="137"/>
      <c r="O247" s="138"/>
      <c r="P247" s="139"/>
      <c r="Q247" s="134"/>
    </row>
    <row r="248" spans="1:17">
      <c r="A248" s="1">
        <v>8</v>
      </c>
      <c r="B248" s="11" t="s">
        <v>245</v>
      </c>
      <c r="C248" s="17"/>
      <c r="D248" s="76"/>
      <c r="E248" s="76"/>
      <c r="F248" s="76"/>
      <c r="G248" s="40"/>
      <c r="H248" s="76"/>
      <c r="I248" s="5">
        <f>+I246-I247</f>
        <v>60155959</v>
      </c>
      <c r="J248" s="5"/>
      <c r="K248" s="5"/>
      <c r="L248" s="133"/>
      <c r="M248" s="140"/>
      <c r="N248" s="134"/>
      <c r="O248" s="134"/>
      <c r="P248" s="134"/>
      <c r="Q248" s="134"/>
    </row>
    <row r="249" spans="1:17">
      <c r="A249" s="1"/>
      <c r="B249" s="11"/>
      <c r="C249" s="12"/>
      <c r="D249" s="5"/>
      <c r="E249" s="5"/>
      <c r="F249" s="5"/>
      <c r="G249" s="5"/>
      <c r="J249" s="5"/>
      <c r="K249" s="5"/>
      <c r="L249" s="133"/>
      <c r="M249" s="140"/>
      <c r="N249" s="134"/>
      <c r="O249" s="134"/>
      <c r="P249" s="134"/>
      <c r="Q249" s="134"/>
    </row>
    <row r="250" spans="1:17">
      <c r="A250" s="1">
        <v>9</v>
      </c>
      <c r="B250" s="11" t="s">
        <v>222</v>
      </c>
      <c r="C250" s="12"/>
      <c r="D250" s="5"/>
      <c r="E250" s="5"/>
      <c r="F250" s="5"/>
      <c r="G250" s="5"/>
      <c r="H250" s="5"/>
      <c r="I250" s="47">
        <f>IF(I246&gt;0,I248/I246,0)</f>
        <v>1</v>
      </c>
      <c r="J250" s="5"/>
      <c r="K250" s="5"/>
      <c r="L250" s="141"/>
      <c r="M250" s="142"/>
      <c r="N250" s="141"/>
      <c r="O250" s="141"/>
      <c r="P250" s="141"/>
      <c r="Q250" s="141"/>
    </row>
    <row r="251" spans="1:17">
      <c r="A251" s="1">
        <v>10</v>
      </c>
      <c r="B251" s="11" t="s">
        <v>223</v>
      </c>
      <c r="C251" s="12"/>
      <c r="D251" s="5"/>
      <c r="E251" s="5"/>
      <c r="F251" s="5"/>
      <c r="G251" s="5"/>
      <c r="H251" s="12" t="s">
        <v>12</v>
      </c>
      <c r="I251" s="78">
        <f>I243</f>
        <v>1</v>
      </c>
      <c r="J251" s="5"/>
      <c r="K251" s="5"/>
      <c r="L251" s="133"/>
      <c r="M251" s="143"/>
      <c r="N251" s="138"/>
      <c r="O251" s="139"/>
      <c r="P251" s="134"/>
      <c r="Q251" s="134"/>
    </row>
    <row r="252" spans="1:17">
      <c r="A252" s="1">
        <v>11</v>
      </c>
      <c r="B252" s="11" t="s">
        <v>224</v>
      </c>
      <c r="C252" s="12"/>
      <c r="D252" s="12"/>
      <c r="E252" s="12"/>
      <c r="F252" s="12"/>
      <c r="G252" s="12"/>
      <c r="H252" s="12" t="s">
        <v>101</v>
      </c>
      <c r="I252" s="79">
        <f>+I251*I250</f>
        <v>1</v>
      </c>
      <c r="J252" s="5"/>
      <c r="K252" s="5"/>
      <c r="L252" s="133"/>
      <c r="M252" s="143"/>
      <c r="N252" s="138"/>
      <c r="O252" s="139"/>
      <c r="P252" s="134"/>
      <c r="Q252" s="134"/>
    </row>
    <row r="253" spans="1:17">
      <c r="A253" s="1"/>
      <c r="C253" s="12"/>
      <c r="D253" s="5"/>
      <c r="E253" s="5"/>
      <c r="F253" s="5"/>
      <c r="G253" s="52"/>
      <c r="H253" s="5"/>
      <c r="L253" s="133"/>
      <c r="M253" s="143"/>
      <c r="N253" s="138"/>
      <c r="O253" s="139"/>
      <c r="P253" s="134"/>
      <c r="Q253" s="134"/>
    </row>
    <row r="254" spans="1:17" ht="16.5" thickBot="1">
      <c r="A254" s="1" t="s">
        <v>2</v>
      </c>
      <c r="B254" s="4" t="s">
        <v>104</v>
      </c>
      <c r="C254" s="5"/>
      <c r="D254" s="80" t="s">
        <v>105</v>
      </c>
      <c r="E254" s="80" t="s">
        <v>12</v>
      </c>
      <c r="F254" s="5"/>
      <c r="G254" s="80" t="s">
        <v>106</v>
      </c>
      <c r="H254" s="5"/>
      <c r="I254" s="5"/>
      <c r="L254" s="133"/>
      <c r="M254" s="140"/>
      <c r="N254" s="134"/>
      <c r="O254" s="134"/>
      <c r="P254" s="134"/>
      <c r="Q254" s="134"/>
    </row>
    <row r="255" spans="1:17">
      <c r="A255" s="1">
        <v>12</v>
      </c>
      <c r="B255" s="4" t="s">
        <v>50</v>
      </c>
      <c r="C255" s="5"/>
      <c r="D255" s="49">
        <v>0</v>
      </c>
      <c r="E255" s="81">
        <v>0</v>
      </c>
      <c r="F255" s="81"/>
      <c r="G255" s="5">
        <f>D255*E255</f>
        <v>0</v>
      </c>
      <c r="H255" s="5"/>
      <c r="I255" s="5"/>
      <c r="J255" s="5"/>
      <c r="K255" s="5"/>
      <c r="L255" s="133"/>
      <c r="M255" s="140"/>
      <c r="N255" s="134"/>
      <c r="O255" s="134"/>
      <c r="P255" s="134"/>
      <c r="Q255" s="134"/>
    </row>
    <row r="256" spans="1:17">
      <c r="A256" s="1">
        <v>13</v>
      </c>
      <c r="B256" s="4" t="s">
        <v>52</v>
      </c>
      <c r="C256" s="5"/>
      <c r="D256" s="49">
        <v>0</v>
      </c>
      <c r="E256" s="81">
        <f>+I243</f>
        <v>1</v>
      </c>
      <c r="F256" s="81"/>
      <c r="G256" s="5">
        <f>D256*E256</f>
        <v>0</v>
      </c>
      <c r="H256" s="5"/>
      <c r="I256" s="5"/>
      <c r="J256" s="5"/>
      <c r="K256" s="5"/>
      <c r="L256" s="133"/>
      <c r="M256" s="140"/>
      <c r="N256" s="138"/>
      <c r="O256" s="139"/>
      <c r="P256" s="134"/>
      <c r="Q256" s="134"/>
    </row>
    <row r="257" spans="1:17">
      <c r="A257" s="1">
        <v>14</v>
      </c>
      <c r="B257" s="4" t="s">
        <v>53</v>
      </c>
      <c r="C257" s="5"/>
      <c r="D257" s="49">
        <v>0</v>
      </c>
      <c r="E257" s="81">
        <v>0</v>
      </c>
      <c r="F257" s="81"/>
      <c r="G257" s="5">
        <f>D257*E257</f>
        <v>0</v>
      </c>
      <c r="H257" s="5"/>
      <c r="I257" s="82" t="s">
        <v>107</v>
      </c>
      <c r="J257" s="5"/>
      <c r="K257" s="5"/>
      <c r="L257" s="139"/>
      <c r="M257" s="134"/>
      <c r="N257" s="138"/>
      <c r="O257" s="138"/>
      <c r="P257" s="139"/>
      <c r="Q257" s="134"/>
    </row>
    <row r="258" spans="1:17" ht="16.5" thickBot="1">
      <c r="A258" s="1">
        <v>15</v>
      </c>
      <c r="B258" s="4" t="s">
        <v>108</v>
      </c>
      <c r="C258" s="5"/>
      <c r="D258" s="49">
        <v>0</v>
      </c>
      <c r="E258" s="81">
        <v>0</v>
      </c>
      <c r="F258" s="81"/>
      <c r="G258" s="25">
        <f>D258*E258</f>
        <v>0</v>
      </c>
      <c r="H258" s="5"/>
      <c r="I258" s="18" t="s">
        <v>109</v>
      </c>
      <c r="J258" s="5"/>
      <c r="K258" s="5"/>
      <c r="L258" s="4"/>
      <c r="N258" s="5"/>
      <c r="O258" s="5"/>
      <c r="P258" s="4"/>
    </row>
    <row r="259" spans="1:17">
      <c r="A259" s="1">
        <v>16</v>
      </c>
      <c r="B259" s="4" t="s">
        <v>226</v>
      </c>
      <c r="C259" s="5"/>
      <c r="D259" s="5">
        <f>SUM(D255:D258)</f>
        <v>0</v>
      </c>
      <c r="E259" s="5"/>
      <c r="F259" s="5"/>
      <c r="G259" s="5">
        <f>SUM(G255:G258)</f>
        <v>0</v>
      </c>
      <c r="H259" s="14" t="s">
        <v>110</v>
      </c>
      <c r="I259" s="22">
        <f ca="1">G91</f>
        <v>2.9428841458465419E-2</v>
      </c>
      <c r="J259" s="5" t="s">
        <v>110</v>
      </c>
      <c r="K259" s="5" t="s">
        <v>55</v>
      </c>
      <c r="L259" s="4"/>
      <c r="N259" s="5"/>
      <c r="O259" s="5"/>
      <c r="P259" s="4"/>
    </row>
    <row r="260" spans="1:17">
      <c r="A260" s="1" t="s">
        <v>2</v>
      </c>
      <c r="B260" s="4" t="s">
        <v>2</v>
      </c>
      <c r="C260" s="5" t="s">
        <v>2</v>
      </c>
      <c r="E260" s="5"/>
      <c r="F260" s="5"/>
      <c r="L260" s="4"/>
      <c r="N260" s="5"/>
      <c r="O260" s="5"/>
      <c r="P260" s="4"/>
    </row>
    <row r="261" spans="1:17">
      <c r="A261" s="1"/>
      <c r="B261" s="4" t="s">
        <v>225</v>
      </c>
      <c r="C261" s="5"/>
      <c r="D261" s="41" t="s">
        <v>105</v>
      </c>
      <c r="E261" s="5"/>
      <c r="F261" s="5"/>
      <c r="G261" s="52" t="s">
        <v>111</v>
      </c>
      <c r="H261" s="61" t="s">
        <v>2</v>
      </c>
      <c r="I261" s="7" t="s">
        <v>112</v>
      </c>
      <c r="J261" s="5"/>
      <c r="K261" s="5"/>
      <c r="L261" s="4"/>
      <c r="N261" s="5"/>
      <c r="O261" s="5"/>
      <c r="P261" s="4"/>
    </row>
    <row r="262" spans="1:17">
      <c r="A262" s="1">
        <v>17</v>
      </c>
      <c r="B262" s="4" t="s">
        <v>113</v>
      </c>
      <c r="C262" s="5"/>
      <c r="D262" s="49">
        <f>D91</f>
        <v>558593736.67999995</v>
      </c>
      <c r="E262" s="5"/>
      <c r="G262" s="1" t="s">
        <v>114</v>
      </c>
      <c r="H262" s="83"/>
      <c r="I262" s="1" t="s">
        <v>115</v>
      </c>
      <c r="J262" s="5"/>
      <c r="K262" s="14" t="s">
        <v>57</v>
      </c>
      <c r="L262" s="4"/>
      <c r="N262" s="5"/>
      <c r="O262" s="5"/>
      <c r="P262" s="4"/>
    </row>
    <row r="263" spans="1:17">
      <c r="A263" s="1">
        <v>18</v>
      </c>
      <c r="B263" s="4" t="s">
        <v>116</v>
      </c>
      <c r="C263" s="5"/>
      <c r="D263" s="49">
        <v>0</v>
      </c>
      <c r="E263" s="5"/>
      <c r="G263" s="22">
        <f>IF(D265&gt;0,D262/D265,0)</f>
        <v>1</v>
      </c>
      <c r="H263" s="52" t="s">
        <v>117</v>
      </c>
      <c r="I263" s="22">
        <f ca="1">I259</f>
        <v>2.9428841458465419E-2</v>
      </c>
      <c r="J263" s="61" t="s">
        <v>110</v>
      </c>
      <c r="K263" s="22">
        <f ca="1">I263*G263</f>
        <v>2.9428841458465419E-2</v>
      </c>
      <c r="L263" s="4"/>
      <c r="N263" s="5"/>
      <c r="O263" s="5"/>
      <c r="P263" s="4"/>
    </row>
    <row r="264" spans="1:17" ht="16.5" thickBot="1">
      <c r="A264" s="1">
        <v>19</v>
      </c>
      <c r="B264" s="84" t="s">
        <v>118</v>
      </c>
      <c r="C264" s="25"/>
      <c r="D264" s="48">
        <v>0</v>
      </c>
      <c r="E264" s="5"/>
      <c r="F264" s="5"/>
      <c r="G264" s="5" t="s">
        <v>2</v>
      </c>
      <c r="H264" s="5"/>
      <c r="I264" s="5"/>
      <c r="L264" s="4"/>
      <c r="N264" s="5"/>
      <c r="O264" s="5"/>
      <c r="P264" s="4"/>
    </row>
    <row r="265" spans="1:17">
      <c r="A265" s="1">
        <v>20</v>
      </c>
      <c r="B265" s="4" t="s">
        <v>164</v>
      </c>
      <c r="C265" s="5"/>
      <c r="D265" s="5">
        <f>D262+D263+D264</f>
        <v>558593736.67999995</v>
      </c>
      <c r="E265" s="5"/>
      <c r="F265" s="5"/>
      <c r="G265" s="5"/>
      <c r="H265" s="5"/>
      <c r="I265" s="5"/>
      <c r="J265" s="5"/>
      <c r="K265" s="5"/>
      <c r="L265" s="4"/>
      <c r="N265" s="5"/>
      <c r="O265" s="5"/>
      <c r="P265" s="4"/>
    </row>
    <row r="266" spans="1:17">
      <c r="A266" s="1"/>
      <c r="B266" s="4" t="s">
        <v>2</v>
      </c>
      <c r="C266" s="5"/>
      <c r="E266" s="5"/>
      <c r="F266" s="5"/>
      <c r="G266" s="5"/>
      <c r="H266" s="5"/>
      <c r="I266" s="5" t="s">
        <v>2</v>
      </c>
      <c r="J266" s="5"/>
      <c r="K266" s="5"/>
      <c r="L266" s="4"/>
      <c r="N266" s="5"/>
      <c r="O266" s="5"/>
      <c r="P266" s="4"/>
    </row>
    <row r="267" spans="1:17" ht="16.5" thickBot="1">
      <c r="A267" s="1"/>
      <c r="B267" s="2" t="s">
        <v>119</v>
      </c>
      <c r="C267" s="5"/>
      <c r="D267" s="80" t="s">
        <v>105</v>
      </c>
      <c r="E267" s="5"/>
      <c r="F267" s="5"/>
      <c r="G267" s="5"/>
      <c r="H267" s="5"/>
      <c r="J267" s="5" t="s">
        <v>2</v>
      </c>
      <c r="K267" s="5"/>
      <c r="L267" s="4"/>
      <c r="N267" s="5"/>
      <c r="O267" s="5"/>
      <c r="P267" s="4"/>
    </row>
    <row r="268" spans="1:17">
      <c r="A268" s="1">
        <v>21</v>
      </c>
      <c r="B268" s="5" t="s">
        <v>120</v>
      </c>
      <c r="C268" s="11" t="s">
        <v>247</v>
      </c>
      <c r="D268" s="591">
        <f>'Schd 3 Income Statement'!C24+'Schd 3 Income Statement'!C25</f>
        <v>18376265.18</v>
      </c>
      <c r="E268" s="5"/>
      <c r="F268" s="5"/>
      <c r="G268" s="5"/>
      <c r="H268" s="5"/>
      <c r="I268" s="5"/>
      <c r="J268" s="5"/>
      <c r="K268" s="5"/>
      <c r="L268" s="4"/>
      <c r="N268" s="5"/>
      <c r="O268" s="5"/>
      <c r="P268" s="4"/>
    </row>
    <row r="269" spans="1:17">
      <c r="A269" s="1"/>
      <c r="B269" s="4"/>
      <c r="D269" s="5"/>
      <c r="E269" s="5"/>
      <c r="F269" s="5"/>
      <c r="G269" s="52" t="s">
        <v>121</v>
      </c>
      <c r="H269" s="5"/>
      <c r="I269" s="5"/>
      <c r="J269" s="5"/>
      <c r="K269" s="5"/>
      <c r="L269" s="4"/>
      <c r="N269" s="5"/>
      <c r="O269" s="5"/>
      <c r="P269" s="4"/>
    </row>
    <row r="270" spans="1:17" ht="16.5" thickBot="1">
      <c r="A270" s="1"/>
      <c r="B270" s="2"/>
      <c r="C270" s="11"/>
      <c r="D270" s="18" t="s">
        <v>105</v>
      </c>
      <c r="E270" s="18" t="s">
        <v>122</v>
      </c>
      <c r="F270" s="5"/>
      <c r="G270" s="18" t="s">
        <v>123</v>
      </c>
      <c r="H270" s="5"/>
      <c r="I270" s="18" t="s">
        <v>124</v>
      </c>
      <c r="J270" s="5"/>
      <c r="K270" s="5"/>
      <c r="L270" s="4"/>
      <c r="N270" s="5"/>
      <c r="O270" s="5"/>
      <c r="P270" s="4"/>
    </row>
    <row r="271" spans="1:17">
      <c r="A271" s="1">
        <v>22</v>
      </c>
      <c r="B271" s="2" t="s">
        <v>125</v>
      </c>
      <c r="C271" s="11" t="s">
        <v>264</v>
      </c>
      <c r="D271" s="49">
        <f>'Schd 2 Balance Sheet'!F28</f>
        <v>430140727</v>
      </c>
      <c r="E271" s="85">
        <f>IF($D$273&gt;0,D271/$D$273,0)</f>
        <v>0.60657506567299069</v>
      </c>
      <c r="F271" s="86"/>
      <c r="G271" s="87">
        <f>IF(D271&gt;0,D268/D271,0)</f>
        <v>4.2721518857710958E-2</v>
      </c>
      <c r="I271" s="86">
        <f>G271*E271</f>
        <v>2.5913808106765933E-2</v>
      </c>
      <c r="J271" s="89" t="s">
        <v>126</v>
      </c>
      <c r="K271" s="5"/>
      <c r="L271" s="4"/>
      <c r="N271" s="5"/>
      <c r="O271" s="5"/>
      <c r="P271" s="4"/>
    </row>
    <row r="272" spans="1:17" ht="16.5" thickBot="1">
      <c r="A272" s="1">
        <v>23</v>
      </c>
      <c r="B272" s="2" t="s">
        <v>127</v>
      </c>
      <c r="C272" s="11" t="s">
        <v>246</v>
      </c>
      <c r="D272" s="48">
        <f>'Schd 2 Balance Sheet'!F16</f>
        <v>278989521.41000003</v>
      </c>
      <c r="E272" s="110">
        <f>IF($D$273&gt;0,D272/$D$273,0)</f>
        <v>0.39342493432700926</v>
      </c>
      <c r="F272" s="86"/>
      <c r="G272" s="292">
        <f>I275</f>
        <v>0.1082</v>
      </c>
      <c r="I272" s="88">
        <f>G272*E272</f>
        <v>4.2568577894182405E-2</v>
      </c>
      <c r="L272" s="4"/>
      <c r="N272" s="5"/>
      <c r="O272" s="5"/>
      <c r="P272" s="4"/>
    </row>
    <row r="273" spans="1:16">
      <c r="A273" s="1">
        <v>24</v>
      </c>
      <c r="B273" s="2" t="s">
        <v>165</v>
      </c>
      <c r="C273" s="11"/>
      <c r="D273" s="5">
        <f>SUM(D271:D272)</f>
        <v>709130248.41000009</v>
      </c>
      <c r="E273" s="123">
        <f>SUM(E271+E272)</f>
        <v>1</v>
      </c>
      <c r="F273" s="86"/>
      <c r="G273" s="86"/>
      <c r="I273" s="86">
        <f>SUM(I271:I272)</f>
        <v>6.8482386000948331E-2</v>
      </c>
      <c r="J273" s="89" t="s">
        <v>128</v>
      </c>
      <c r="L273" s="4"/>
      <c r="N273" s="5"/>
      <c r="O273" s="5"/>
      <c r="P273" s="4"/>
    </row>
    <row r="274" spans="1:16">
      <c r="A274" s="1" t="s">
        <v>2</v>
      </c>
      <c r="B274" s="4"/>
      <c r="D274" s="5"/>
      <c r="E274" s="5" t="s">
        <v>2</v>
      </c>
      <c r="F274" s="5"/>
      <c r="G274" s="5"/>
      <c r="H274" s="5"/>
      <c r="I274" s="86"/>
      <c r="L274" s="4"/>
      <c r="N274" s="5"/>
      <c r="O274" s="5"/>
      <c r="P274" s="4"/>
    </row>
    <row r="275" spans="1:16">
      <c r="A275" s="1">
        <v>25</v>
      </c>
      <c r="E275" s="5"/>
      <c r="F275" s="5"/>
      <c r="G275" s="5"/>
      <c r="H275" s="54" t="s">
        <v>190</v>
      </c>
      <c r="I275" s="293">
        <v>0.1082</v>
      </c>
      <c r="L275" s="4"/>
      <c r="N275" s="5"/>
      <c r="O275" s="5"/>
      <c r="P275" s="4"/>
    </row>
    <row r="276" spans="1:16">
      <c r="A276" s="1">
        <v>26</v>
      </c>
      <c r="H276" s="72" t="s">
        <v>191</v>
      </c>
      <c r="I276" s="81">
        <f>IF(G271&gt;0,I273/G271,0)</f>
        <v>1.6029951142195336</v>
      </c>
      <c r="L276" s="4"/>
      <c r="N276" s="5"/>
      <c r="O276" s="5"/>
      <c r="P276" s="4"/>
    </row>
    <row r="277" spans="1:16">
      <c r="A277" s="1"/>
      <c r="H277" s="72"/>
      <c r="I277" s="81"/>
      <c r="L277" s="4"/>
      <c r="N277" s="5"/>
      <c r="O277" s="5"/>
      <c r="P277" s="4"/>
    </row>
    <row r="278" spans="1:16" ht="16.5" thickBot="1">
      <c r="A278" s="55"/>
      <c r="B278" s="57" t="s">
        <v>491</v>
      </c>
      <c r="C278" s="154"/>
      <c r="D278" s="18" t="s">
        <v>105</v>
      </c>
      <c r="E278" s="18" t="s">
        <v>122</v>
      </c>
      <c r="F278" s="5"/>
      <c r="G278" s="18" t="s">
        <v>123</v>
      </c>
      <c r="H278" s="5"/>
      <c r="I278" s="290" t="s">
        <v>124</v>
      </c>
      <c r="J278" s="5"/>
      <c r="K278" s="5"/>
      <c r="L278" s="4"/>
      <c r="N278" s="5"/>
      <c r="O278" s="5"/>
      <c r="P278" s="4"/>
    </row>
    <row r="279" spans="1:16">
      <c r="A279" s="55">
        <v>27</v>
      </c>
      <c r="B279" s="57" t="s">
        <v>335</v>
      </c>
      <c r="C279" s="282"/>
      <c r="D279" s="8"/>
      <c r="E279" s="85">
        <v>0.55000000000000004</v>
      </c>
      <c r="F279" s="86"/>
      <c r="G279" s="87">
        <f>G271</f>
        <v>4.2721518857710958E-2</v>
      </c>
      <c r="I279" s="86">
        <f>G279*E279</f>
        <v>2.3496835371741027E-2</v>
      </c>
      <c r="J279" s="89" t="s">
        <v>126</v>
      </c>
      <c r="K279" s="5"/>
      <c r="L279" s="4"/>
      <c r="M279" s="267"/>
      <c r="N279" s="5"/>
      <c r="O279" s="5"/>
      <c r="P279" s="4"/>
    </row>
    <row r="280" spans="1:16" ht="16.5" thickBot="1">
      <c r="A280" s="55">
        <v>28</v>
      </c>
      <c r="B280" s="57" t="s">
        <v>315</v>
      </c>
      <c r="C280" s="282"/>
      <c r="D280" s="291"/>
      <c r="E280" s="110">
        <v>0.45</v>
      </c>
      <c r="F280" s="86"/>
      <c r="G280" s="292">
        <f>+I275</f>
        <v>0.1082</v>
      </c>
      <c r="I280" s="88">
        <f>G280*E280</f>
        <v>4.8690000000000004E-2</v>
      </c>
      <c r="L280" s="4"/>
      <c r="N280" s="5"/>
      <c r="O280" s="5"/>
      <c r="P280" s="4"/>
    </row>
    <row r="281" spans="1:16">
      <c r="A281" s="55">
        <v>29</v>
      </c>
      <c r="B281" s="57" t="s">
        <v>492</v>
      </c>
      <c r="C281" s="154"/>
      <c r="D281" s="5"/>
      <c r="E281" s="123">
        <f>SUM(E279+E280)</f>
        <v>1</v>
      </c>
      <c r="F281" s="86"/>
      <c r="G281" s="86"/>
      <c r="I281" s="86">
        <f>SUM(I279:I280)</f>
        <v>7.2186835371741032E-2</v>
      </c>
      <c r="J281" s="89" t="s">
        <v>318</v>
      </c>
      <c r="L281" s="4"/>
      <c r="N281" s="5"/>
      <c r="O281" s="5"/>
      <c r="P281" s="4"/>
    </row>
    <row r="282" spans="1:16">
      <c r="A282" s="297"/>
      <c r="H282" s="72"/>
      <c r="I282" s="81"/>
      <c r="L282" s="4"/>
      <c r="N282" s="5"/>
      <c r="O282" s="5"/>
      <c r="P282" s="4"/>
    </row>
    <row r="283" spans="1:16" ht="16.5" thickBot="1">
      <c r="A283" s="55"/>
      <c r="B283" s="3" t="s">
        <v>494</v>
      </c>
      <c r="C283" s="154"/>
      <c r="D283" s="18" t="s">
        <v>105</v>
      </c>
      <c r="E283" s="18" t="s">
        <v>122</v>
      </c>
      <c r="F283" s="5"/>
      <c r="G283" s="18" t="s">
        <v>123</v>
      </c>
      <c r="H283" s="5"/>
      <c r="I283" s="290" t="s">
        <v>124</v>
      </c>
      <c r="J283" s="5"/>
      <c r="K283" s="5"/>
      <c r="L283" s="4"/>
      <c r="N283" s="5"/>
      <c r="O283" s="5"/>
      <c r="P283" s="4"/>
    </row>
    <row r="284" spans="1:16">
      <c r="A284" s="55">
        <v>30</v>
      </c>
      <c r="B284" s="3" t="s">
        <v>335</v>
      </c>
      <c r="C284" s="282"/>
      <c r="D284" s="8"/>
      <c r="E284" s="85">
        <v>0.5</v>
      </c>
      <c r="F284" s="86"/>
      <c r="G284" s="87">
        <f>G271</f>
        <v>4.2721518857710958E-2</v>
      </c>
      <c r="I284" s="86">
        <f>G284*E284</f>
        <v>2.1360759428855479E-2</v>
      </c>
      <c r="J284" s="89" t="s">
        <v>126</v>
      </c>
      <c r="K284" s="5"/>
      <c r="L284" s="4"/>
      <c r="M284" s="267"/>
      <c r="N284" s="5"/>
      <c r="O284" s="5"/>
      <c r="P284" s="4"/>
    </row>
    <row r="285" spans="1:16" ht="16.5" thickBot="1">
      <c r="A285" s="55">
        <v>31</v>
      </c>
      <c r="B285" s="3" t="s">
        <v>315</v>
      </c>
      <c r="C285" s="282"/>
      <c r="D285" s="291"/>
      <c r="E285" s="110">
        <v>0.5</v>
      </c>
      <c r="F285" s="86"/>
      <c r="G285" s="292">
        <f>+I275</f>
        <v>0.1082</v>
      </c>
      <c r="I285" s="88">
        <f>G285*E285</f>
        <v>5.4100000000000002E-2</v>
      </c>
      <c r="L285" s="4"/>
      <c r="N285" s="5"/>
      <c r="O285" s="5"/>
      <c r="P285" s="4"/>
    </row>
    <row r="286" spans="1:16">
      <c r="A286" s="55">
        <v>32</v>
      </c>
      <c r="B286" s="57" t="s">
        <v>493</v>
      </c>
      <c r="C286" s="154"/>
      <c r="D286" s="5"/>
      <c r="E286" s="123">
        <f>SUM(E284+E285)</f>
        <v>1</v>
      </c>
      <c r="F286" s="86"/>
      <c r="G286" s="86"/>
      <c r="I286" s="86">
        <f>SUM(I284:I285)</f>
        <v>7.5460759428855481E-2</v>
      </c>
      <c r="J286" s="89" t="s">
        <v>319</v>
      </c>
      <c r="L286" s="4"/>
      <c r="N286" s="5"/>
      <c r="O286" s="5"/>
      <c r="P286" s="4"/>
    </row>
    <row r="287" spans="1:16">
      <c r="A287" s="55" t="s">
        <v>485</v>
      </c>
      <c r="B287" s="57" t="s">
        <v>495</v>
      </c>
      <c r="G287" s="153"/>
      <c r="H287" s="155"/>
      <c r="I287" s="292">
        <f>I281-I273</f>
        <v>3.7044493707927006E-3</v>
      </c>
      <c r="L287" s="4"/>
      <c r="N287" s="5"/>
      <c r="O287" s="5"/>
      <c r="P287" s="4"/>
    </row>
    <row r="288" spans="1:16">
      <c r="A288" s="55" t="s">
        <v>486</v>
      </c>
      <c r="B288" s="57" t="s">
        <v>496</v>
      </c>
      <c r="H288" s="72"/>
      <c r="I288" s="292">
        <f>I286-I273</f>
        <v>6.9783734279071502E-3</v>
      </c>
      <c r="L288" s="4"/>
      <c r="N288" s="5"/>
      <c r="O288" s="5"/>
      <c r="P288" s="4"/>
    </row>
    <row r="289" spans="1:17">
      <c r="A289" s="55"/>
      <c r="H289" s="72"/>
      <c r="I289" s="81"/>
      <c r="L289" s="4"/>
      <c r="N289" s="5"/>
      <c r="O289" s="5"/>
      <c r="P289" s="4"/>
    </row>
    <row r="290" spans="1:17">
      <c r="A290" s="55"/>
      <c r="B290" s="2" t="s">
        <v>129</v>
      </c>
      <c r="C290" s="11"/>
      <c r="D290" s="11"/>
      <c r="E290" s="11"/>
      <c r="F290" s="11"/>
      <c r="G290" s="11"/>
      <c r="H290" s="11"/>
      <c r="I290" s="11"/>
      <c r="K290" s="5"/>
      <c r="L290" s="4"/>
      <c r="N290" s="5"/>
      <c r="O290" s="5"/>
      <c r="P290" s="4"/>
    </row>
    <row r="291" spans="1:17" ht="16.5" thickBot="1">
      <c r="A291" s="55"/>
      <c r="B291" s="2"/>
      <c r="C291" s="2"/>
      <c r="D291" s="2"/>
      <c r="E291" s="2"/>
      <c r="F291" s="2"/>
      <c r="G291" s="2"/>
      <c r="H291" s="2"/>
      <c r="I291" s="18" t="s">
        <v>130</v>
      </c>
      <c r="J291" s="11"/>
      <c r="K291" s="11"/>
      <c r="L291" s="4"/>
      <c r="N291" s="5"/>
      <c r="O291" s="5"/>
      <c r="P291" s="4"/>
    </row>
    <row r="292" spans="1:17">
      <c r="A292" s="55"/>
      <c r="B292" s="2" t="s">
        <v>131</v>
      </c>
      <c r="C292" s="11"/>
      <c r="D292" s="11"/>
      <c r="E292" s="11"/>
      <c r="F292" s="11"/>
      <c r="G292" s="90" t="s">
        <v>2</v>
      </c>
      <c r="H292" s="68"/>
      <c r="I292" s="91"/>
      <c r="J292" s="2"/>
      <c r="K292" s="2"/>
      <c r="L292" s="4"/>
      <c r="N292" s="5"/>
      <c r="O292" s="5"/>
      <c r="P292" s="4"/>
    </row>
    <row r="293" spans="1:17">
      <c r="A293" s="55">
        <v>33</v>
      </c>
      <c r="B293" s="3" t="s">
        <v>132</v>
      </c>
      <c r="C293" s="11"/>
      <c r="D293" s="11"/>
      <c r="E293" s="11" t="s">
        <v>133</v>
      </c>
      <c r="F293" s="11"/>
      <c r="H293" s="68"/>
      <c r="I293" s="49">
        <v>0</v>
      </c>
      <c r="J293" s="2"/>
      <c r="K293" s="2"/>
      <c r="L293" s="4"/>
      <c r="N293" s="52"/>
      <c r="O293" s="5"/>
      <c r="P293" s="4"/>
    </row>
    <row r="294" spans="1:17" ht="16.5" thickBot="1">
      <c r="A294" s="55">
        <v>34</v>
      </c>
      <c r="B294" s="53" t="s">
        <v>166</v>
      </c>
      <c r="C294" s="75"/>
      <c r="D294" s="77"/>
      <c r="E294" s="97"/>
      <c r="F294" s="97"/>
      <c r="G294" s="97"/>
      <c r="H294" s="11"/>
      <c r="I294" s="48">
        <v>0</v>
      </c>
      <c r="J294" s="2"/>
      <c r="K294" s="2"/>
      <c r="L294" s="4"/>
      <c r="N294" s="2"/>
      <c r="O294" s="5"/>
      <c r="P294" s="4"/>
    </row>
    <row r="295" spans="1:17">
      <c r="A295" s="55">
        <v>35</v>
      </c>
      <c r="B295" s="3" t="s">
        <v>134</v>
      </c>
      <c r="C295" s="12"/>
      <c r="D295" s="77"/>
      <c r="E295" s="97"/>
      <c r="F295" s="97"/>
      <c r="G295" s="97"/>
      <c r="H295" s="11"/>
      <c r="I295" s="49">
        <f>+I293-I294</f>
        <v>0</v>
      </c>
      <c r="J295" s="2"/>
      <c r="K295" s="2"/>
      <c r="L295" s="4"/>
      <c r="N295" s="2"/>
      <c r="O295" s="5"/>
      <c r="P295" s="4"/>
    </row>
    <row r="296" spans="1:17">
      <c r="A296" s="55"/>
      <c r="B296" s="3" t="s">
        <v>2</v>
      </c>
      <c r="C296" s="12"/>
      <c r="D296" s="77"/>
      <c r="E296" s="97"/>
      <c r="F296" s="97"/>
      <c r="G296" s="111"/>
      <c r="H296" s="11"/>
      <c r="I296" s="92" t="s">
        <v>2</v>
      </c>
      <c r="J296" s="2"/>
      <c r="K296" s="2"/>
      <c r="L296" s="4"/>
      <c r="N296" s="2"/>
      <c r="O296" s="5"/>
      <c r="P296" s="4"/>
    </row>
    <row r="297" spans="1:17">
      <c r="A297" s="55">
        <v>36</v>
      </c>
      <c r="B297" s="2" t="s">
        <v>227</v>
      </c>
      <c r="C297" s="12"/>
      <c r="D297" s="77"/>
      <c r="E297" s="97"/>
      <c r="F297" s="97"/>
      <c r="G297" s="111"/>
      <c r="H297" s="11"/>
      <c r="I297" s="93">
        <f>'L. Account 454'!B14</f>
        <v>0</v>
      </c>
      <c r="J297" s="2"/>
      <c r="K297" s="2"/>
      <c r="N297" s="2"/>
      <c r="O297" s="5"/>
      <c r="P297" s="4"/>
    </row>
    <row r="298" spans="1:17">
      <c r="A298" s="55"/>
      <c r="C298" s="11"/>
      <c r="D298" s="97"/>
      <c r="E298" s="97"/>
      <c r="F298" s="97"/>
      <c r="G298" s="97"/>
      <c r="H298" s="11"/>
      <c r="I298" s="92"/>
      <c r="J298" s="2"/>
      <c r="K298" s="2"/>
      <c r="N298" s="2"/>
      <c r="O298" s="5"/>
      <c r="P298" s="4"/>
    </row>
    <row r="299" spans="1:17">
      <c r="A299" s="57"/>
      <c r="B299" s="2" t="s">
        <v>184</v>
      </c>
      <c r="C299" s="11"/>
      <c r="D299" s="97"/>
      <c r="E299" s="97"/>
      <c r="F299" s="97"/>
      <c r="G299" s="97"/>
      <c r="H299" s="11"/>
      <c r="J299" s="2"/>
      <c r="K299" s="2"/>
      <c r="N299" s="2"/>
      <c r="O299" s="5"/>
      <c r="P299" s="4"/>
    </row>
    <row r="300" spans="1:17">
      <c r="A300" s="55">
        <v>37</v>
      </c>
      <c r="B300" s="2" t="s">
        <v>135</v>
      </c>
      <c r="C300" s="5"/>
      <c r="D300" s="6"/>
      <c r="E300" s="6"/>
      <c r="F300" s="6"/>
      <c r="G300" s="6"/>
      <c r="H300" s="5"/>
      <c r="I300" s="95">
        <f>'M. Account 456.1'!C17</f>
        <v>2329519.9899999998</v>
      </c>
      <c r="J300" s="2"/>
      <c r="K300" s="2"/>
      <c r="L300" s="94" t="s">
        <v>497</v>
      </c>
      <c r="N300" s="2"/>
      <c r="O300" s="5"/>
      <c r="P300" s="4"/>
    </row>
    <row r="301" spans="1:17">
      <c r="A301" s="55">
        <v>38</v>
      </c>
      <c r="B301" s="96" t="s">
        <v>167</v>
      </c>
      <c r="C301" s="97"/>
      <c r="D301" s="97"/>
      <c r="E301" s="97"/>
      <c r="F301" s="97"/>
      <c r="G301" s="97"/>
      <c r="H301" s="11"/>
      <c r="I301" s="95">
        <f>'M. Account 456.1'!C8</f>
        <v>0</v>
      </c>
      <c r="J301" s="2"/>
      <c r="K301" s="2"/>
      <c r="L301" s="94" t="s">
        <v>498</v>
      </c>
      <c r="N301" s="2"/>
      <c r="O301" s="5"/>
      <c r="P301" s="4"/>
    </row>
    <row r="302" spans="1:17">
      <c r="A302" s="55" t="s">
        <v>316</v>
      </c>
      <c r="B302" s="129" t="s">
        <v>277</v>
      </c>
      <c r="C302" s="130"/>
      <c r="D302" s="97"/>
      <c r="E302" s="97"/>
      <c r="F302" s="97"/>
      <c r="G302" s="97"/>
      <c r="H302" s="11"/>
      <c r="I302" s="95">
        <f>'M. Account 456.1'!C10+'M. Account 456.1'!C12+'M. Account 456.1'!C13</f>
        <v>2329519.9899999998</v>
      </c>
      <c r="J302" s="2"/>
      <c r="K302" s="2"/>
      <c r="L302" s="52"/>
      <c r="N302" s="2"/>
      <c r="O302" s="5"/>
      <c r="P302" s="4"/>
    </row>
    <row r="303" spans="1:17" ht="16.5" thickBot="1">
      <c r="A303" s="55" t="s">
        <v>317</v>
      </c>
      <c r="B303" s="131" t="s">
        <v>278</v>
      </c>
      <c r="C303" s="132"/>
      <c r="D303" s="97"/>
      <c r="E303" s="97"/>
      <c r="F303" s="97"/>
      <c r="G303" s="97"/>
      <c r="H303" s="11"/>
      <c r="I303" s="121">
        <f>'M. Account 456.1'!C11</f>
        <v>0</v>
      </c>
      <c r="J303" s="2"/>
      <c r="K303" s="2"/>
      <c r="L303" s="52"/>
      <c r="N303" s="2"/>
      <c r="O303" s="5"/>
      <c r="P303" s="4"/>
    </row>
    <row r="304" spans="1:17" s="68" customFormat="1">
      <c r="A304" s="55">
        <v>39</v>
      </c>
      <c r="B304" s="3" t="s">
        <v>257</v>
      </c>
      <c r="C304" s="1"/>
      <c r="D304" s="6"/>
      <c r="E304" s="6"/>
      <c r="F304" s="6"/>
      <c r="G304" s="6"/>
      <c r="H304" s="11"/>
      <c r="I304" s="99">
        <f>+I300-I301-I302-I303</f>
        <v>0</v>
      </c>
      <c r="J304" s="2"/>
      <c r="K304" s="2"/>
      <c r="M304" s="3"/>
      <c r="N304" s="2"/>
      <c r="O304" s="12"/>
      <c r="P304" s="4"/>
      <c r="Q304" s="3"/>
    </row>
    <row r="305" spans="1:17">
      <c r="A305" s="1"/>
      <c r="B305" s="101"/>
      <c r="C305" s="1"/>
      <c r="D305" s="6"/>
      <c r="E305" s="6"/>
      <c r="F305" s="6"/>
      <c r="G305" s="6"/>
      <c r="H305" s="11"/>
      <c r="I305" s="99"/>
      <c r="J305" s="2"/>
      <c r="K305" s="2"/>
      <c r="M305" s="68"/>
      <c r="N305" s="98"/>
      <c r="O305" s="70"/>
      <c r="P305" s="100"/>
      <c r="Q305" s="68"/>
    </row>
    <row r="306" spans="1:17">
      <c r="A306" s="1"/>
      <c r="B306" s="101"/>
      <c r="C306" s="1"/>
      <c r="D306" s="6"/>
      <c r="E306" s="6"/>
      <c r="F306" s="6"/>
      <c r="G306" s="6"/>
      <c r="H306" s="11"/>
      <c r="I306" s="99"/>
      <c r="J306" s="2"/>
      <c r="K306" s="2"/>
      <c r="L306" s="94"/>
      <c r="N306" s="2"/>
      <c r="O306" s="12"/>
      <c r="P306" s="4"/>
    </row>
    <row r="307" spans="1:17">
      <c r="A307" s="1"/>
      <c r="B307" s="101"/>
      <c r="C307" s="1"/>
      <c r="D307" s="6"/>
      <c r="E307" s="6"/>
      <c r="F307" s="6"/>
      <c r="G307" s="6"/>
      <c r="H307" s="11"/>
      <c r="I307" s="99"/>
      <c r="J307" s="2"/>
      <c r="K307" s="2"/>
      <c r="L307" s="94"/>
      <c r="N307" s="2"/>
      <c r="O307" s="12"/>
      <c r="P307" s="4"/>
    </row>
    <row r="308" spans="1:17">
      <c r="A308" s="1"/>
      <c r="B308" s="101"/>
      <c r="C308" s="1"/>
      <c r="D308" s="6"/>
      <c r="E308" s="6"/>
      <c r="F308" s="6"/>
      <c r="G308" s="6"/>
      <c r="H308" s="11"/>
      <c r="I308" s="99"/>
      <c r="J308" s="2"/>
      <c r="K308" s="72" t="str">
        <f>+K1</f>
        <v>Attachment O-EIA Non-Levelized WPPI Energy</v>
      </c>
      <c r="L308" s="94"/>
      <c r="N308" s="2"/>
      <c r="O308" s="12"/>
      <c r="P308" s="4"/>
    </row>
    <row r="309" spans="1:17">
      <c r="B309" s="2"/>
      <c r="C309" s="2"/>
      <c r="E309" s="2"/>
      <c r="F309" s="2"/>
      <c r="G309" s="2"/>
      <c r="H309" s="11"/>
      <c r="I309" s="11"/>
      <c r="K309" s="13" t="s">
        <v>466</v>
      </c>
      <c r="L309" s="12"/>
      <c r="N309" s="12"/>
      <c r="O309" s="12"/>
      <c r="P309" s="12"/>
    </row>
    <row r="310" spans="1:17">
      <c r="A310" s="1"/>
      <c r="B310" s="101" t="str">
        <f>B4</f>
        <v xml:space="preserve">Formula Rate - Non-Levelized </v>
      </c>
      <c r="C310" s="747" t="str">
        <f>D4</f>
        <v xml:space="preserve">   Rate Formula Template</v>
      </c>
      <c r="D310" s="747"/>
      <c r="E310" s="5"/>
      <c r="F310" s="5"/>
      <c r="G310" s="5"/>
      <c r="H310" s="102"/>
      <c r="J310" s="12"/>
      <c r="K310" s="103" t="str">
        <f>K4</f>
        <v>For the 12 months ended 12/31/2017</v>
      </c>
      <c r="L310" s="12"/>
      <c r="N310" s="12"/>
      <c r="O310" s="12"/>
      <c r="P310" s="12"/>
    </row>
    <row r="311" spans="1:17">
      <c r="A311" s="1"/>
      <c r="B311" s="101"/>
      <c r="C311" s="1"/>
      <c r="D311" s="5" t="str">
        <f>D5</f>
        <v>Utilizing EIA Form 412 Data</v>
      </c>
      <c r="E311" s="5"/>
      <c r="F311" s="5"/>
      <c r="G311" s="5"/>
      <c r="H311" s="11"/>
      <c r="I311" s="104"/>
      <c r="J311" s="91"/>
      <c r="K311" s="105"/>
      <c r="L311" s="12"/>
      <c r="N311" s="12"/>
      <c r="O311" s="12"/>
      <c r="P311" s="12"/>
    </row>
    <row r="312" spans="1:17">
      <c r="A312" s="1"/>
      <c r="B312" s="101"/>
      <c r="C312" s="1"/>
      <c r="D312" s="287" t="s">
        <v>446</v>
      </c>
      <c r="E312" s="5"/>
      <c r="F312" s="5"/>
      <c r="G312" s="5"/>
      <c r="H312" s="11"/>
      <c r="I312" s="104"/>
      <c r="J312" s="91"/>
      <c r="K312" s="105"/>
      <c r="L312" s="12"/>
      <c r="N312" s="12"/>
      <c r="O312" s="12"/>
      <c r="P312" s="12"/>
    </row>
    <row r="313" spans="1:17">
      <c r="A313" s="1"/>
      <c r="B313" s="2" t="s">
        <v>136</v>
      </c>
      <c r="C313" s="1"/>
      <c r="D313" s="5"/>
      <c r="E313" s="5"/>
      <c r="F313" s="5"/>
      <c r="G313" s="5"/>
      <c r="H313" s="11"/>
      <c r="I313" s="5"/>
      <c r="J313" s="91"/>
      <c r="K313" s="105"/>
      <c r="L313" s="12"/>
      <c r="N313" s="1"/>
      <c r="O313" s="12"/>
      <c r="P313" s="4"/>
    </row>
    <row r="314" spans="1:17">
      <c r="A314" s="1"/>
      <c r="B314" s="109" t="s">
        <v>196</v>
      </c>
      <c r="C314" s="1"/>
      <c r="D314" s="5"/>
      <c r="E314" s="5"/>
      <c r="F314" s="5"/>
      <c r="G314" s="5"/>
      <c r="H314" s="11"/>
      <c r="I314" s="5"/>
      <c r="J314" s="11"/>
      <c r="K314" s="5"/>
      <c r="L314" s="12"/>
      <c r="N314" s="1"/>
      <c r="O314" s="12"/>
      <c r="P314" s="4"/>
    </row>
    <row r="315" spans="1:17">
      <c r="B315" s="109" t="s">
        <v>195</v>
      </c>
      <c r="C315" s="1"/>
      <c r="D315" s="5"/>
      <c r="E315" s="5"/>
      <c r="F315" s="5"/>
      <c r="G315" s="5"/>
      <c r="H315" s="11"/>
      <c r="I315" s="5"/>
      <c r="J315" s="11"/>
      <c r="K315" s="5"/>
      <c r="L315" s="12"/>
      <c r="N315" s="1"/>
      <c r="O315" s="12"/>
      <c r="P315" s="12"/>
    </row>
    <row r="316" spans="1:17">
      <c r="A316" s="1" t="s">
        <v>137</v>
      </c>
      <c r="B316" s="2" t="s">
        <v>194</v>
      </c>
      <c r="C316" s="11"/>
      <c r="D316" s="5"/>
      <c r="E316" s="5"/>
      <c r="F316" s="5"/>
      <c r="G316" s="26"/>
      <c r="H316" s="11"/>
      <c r="I316" s="5"/>
      <c r="J316" s="11"/>
      <c r="K316" s="5"/>
      <c r="L316" s="12"/>
      <c r="N316" s="1"/>
      <c r="O316" s="12"/>
      <c r="P316" s="12"/>
    </row>
    <row r="317" spans="1:17" ht="16.5" thickBot="1">
      <c r="A317" s="18" t="s">
        <v>138</v>
      </c>
      <c r="C317" s="11"/>
      <c r="D317" s="5"/>
      <c r="E317" s="5"/>
      <c r="F317" s="5"/>
      <c r="G317" s="5"/>
      <c r="H317" s="11"/>
      <c r="I317" s="5"/>
      <c r="J317" s="11"/>
      <c r="K317" s="5"/>
      <c r="L317" s="12"/>
      <c r="N317" s="1"/>
      <c r="O317" s="12"/>
      <c r="P317" s="12"/>
    </row>
    <row r="318" spans="1:17" ht="32.25" customHeight="1">
      <c r="A318" s="112" t="s">
        <v>139</v>
      </c>
      <c r="B318" s="744" t="s">
        <v>251</v>
      </c>
      <c r="C318" s="744"/>
      <c r="D318" s="744"/>
      <c r="E318" s="744"/>
      <c r="F318" s="744"/>
      <c r="G318" s="744"/>
      <c r="H318" s="744"/>
      <c r="I318" s="744"/>
      <c r="J318" s="744"/>
      <c r="K318" s="744"/>
      <c r="L318" s="12"/>
      <c r="N318" s="1"/>
      <c r="O318" s="12"/>
      <c r="P318" s="12"/>
    </row>
    <row r="319" spans="1:17" ht="63" customHeight="1">
      <c r="A319" s="112" t="s">
        <v>140</v>
      </c>
      <c r="B319" s="744" t="s">
        <v>252</v>
      </c>
      <c r="C319" s="744"/>
      <c r="D319" s="744"/>
      <c r="E319" s="744"/>
      <c r="F319" s="744"/>
      <c r="G319" s="744"/>
      <c r="H319" s="744"/>
      <c r="I319" s="744"/>
      <c r="J319" s="744"/>
      <c r="K319" s="744"/>
      <c r="L319" s="12"/>
      <c r="N319" s="1"/>
      <c r="O319" s="12"/>
      <c r="P319" s="12"/>
    </row>
    <row r="320" spans="1:17">
      <c r="A320" s="112" t="s">
        <v>141</v>
      </c>
      <c r="B320" s="744" t="s">
        <v>253</v>
      </c>
      <c r="C320" s="744"/>
      <c r="D320" s="744"/>
      <c r="E320" s="744"/>
      <c r="F320" s="744"/>
      <c r="G320" s="744"/>
      <c r="H320" s="744"/>
      <c r="I320" s="744"/>
      <c r="J320" s="744"/>
      <c r="K320" s="744"/>
      <c r="L320" s="12"/>
      <c r="N320" s="1"/>
      <c r="O320" s="12"/>
      <c r="P320" s="12"/>
    </row>
    <row r="321" spans="1:16">
      <c r="A321" s="112" t="s">
        <v>142</v>
      </c>
      <c r="B321" s="744" t="s">
        <v>253</v>
      </c>
      <c r="C321" s="744"/>
      <c r="D321" s="744"/>
      <c r="E321" s="744"/>
      <c r="F321" s="744"/>
      <c r="G321" s="744"/>
      <c r="H321" s="744"/>
      <c r="I321" s="744"/>
      <c r="J321" s="744"/>
      <c r="K321" s="744"/>
      <c r="L321" s="12"/>
      <c r="N321" s="1"/>
      <c r="O321" s="12"/>
      <c r="P321" s="12"/>
    </row>
    <row r="322" spans="1:16">
      <c r="A322" s="112" t="s">
        <v>143</v>
      </c>
      <c r="B322" s="744" t="s">
        <v>265</v>
      </c>
      <c r="C322" s="744"/>
      <c r="D322" s="744"/>
      <c r="E322" s="744"/>
      <c r="F322" s="744"/>
      <c r="G322" s="744"/>
      <c r="H322" s="744"/>
      <c r="I322" s="744"/>
      <c r="J322" s="744"/>
      <c r="K322" s="744"/>
      <c r="L322" s="12"/>
      <c r="N322" s="1"/>
      <c r="O322" s="12"/>
      <c r="P322" s="12"/>
    </row>
    <row r="323" spans="1:16" ht="43.5" customHeight="1">
      <c r="A323" s="112" t="s">
        <v>144</v>
      </c>
      <c r="B323" s="745" t="s">
        <v>229</v>
      </c>
      <c r="C323" s="745"/>
      <c r="D323" s="745"/>
      <c r="E323" s="745"/>
      <c r="F323" s="745"/>
      <c r="G323" s="745"/>
      <c r="H323" s="745"/>
      <c r="I323" s="745"/>
      <c r="J323" s="745"/>
      <c r="K323" s="745"/>
      <c r="L323" s="12"/>
      <c r="N323" s="1"/>
      <c r="O323" s="12"/>
      <c r="P323" s="12"/>
    </row>
    <row r="324" spans="1:16" ht="30" customHeight="1">
      <c r="A324" s="112" t="s">
        <v>145</v>
      </c>
      <c r="B324" s="745" t="s">
        <v>173</v>
      </c>
      <c r="C324" s="745"/>
      <c r="D324" s="745"/>
      <c r="E324" s="745"/>
      <c r="F324" s="745"/>
      <c r="G324" s="745"/>
      <c r="H324" s="745"/>
      <c r="I324" s="745"/>
      <c r="J324" s="745"/>
      <c r="K324" s="745"/>
      <c r="L324" s="12"/>
      <c r="N324" s="1"/>
      <c r="O324" s="12"/>
      <c r="P324" s="12"/>
    </row>
    <row r="325" spans="1:16" ht="32.25" customHeight="1">
      <c r="A325" s="112" t="s">
        <v>146</v>
      </c>
      <c r="B325" s="745" t="s">
        <v>230</v>
      </c>
      <c r="C325" s="745"/>
      <c r="D325" s="745"/>
      <c r="E325" s="745"/>
      <c r="F325" s="745"/>
      <c r="G325" s="745"/>
      <c r="H325" s="745"/>
      <c r="I325" s="745"/>
      <c r="J325" s="745"/>
      <c r="K325" s="745"/>
      <c r="L325" s="12"/>
      <c r="N325" s="1"/>
      <c r="O325" s="12"/>
      <c r="P325" s="12"/>
    </row>
    <row r="326" spans="1:16" ht="32.25" customHeight="1">
      <c r="A326" s="112" t="s">
        <v>147</v>
      </c>
      <c r="B326" s="744" t="s">
        <v>231</v>
      </c>
      <c r="C326" s="744"/>
      <c r="D326" s="744"/>
      <c r="E326" s="744"/>
      <c r="F326" s="744"/>
      <c r="G326" s="744"/>
      <c r="H326" s="744"/>
      <c r="I326" s="744"/>
      <c r="J326" s="744"/>
      <c r="K326" s="744"/>
      <c r="L326" s="12"/>
      <c r="N326" s="1"/>
      <c r="O326" s="12"/>
      <c r="P326" s="12"/>
    </row>
    <row r="327" spans="1:16" ht="32.25" customHeight="1">
      <c r="A327" s="112" t="s">
        <v>148</v>
      </c>
      <c r="B327" s="745" t="s">
        <v>232</v>
      </c>
      <c r="C327" s="745"/>
      <c r="D327" s="745"/>
      <c r="E327" s="745"/>
      <c r="F327" s="745"/>
      <c r="G327" s="745"/>
      <c r="H327" s="745"/>
      <c r="I327" s="745"/>
      <c r="J327" s="745"/>
      <c r="K327" s="745"/>
      <c r="L327" s="12"/>
      <c r="N327" s="1"/>
      <c r="O327" s="38"/>
      <c r="P327" s="12"/>
    </row>
    <row r="328" spans="1:16" ht="79.5" customHeight="1">
      <c r="A328" s="112" t="s">
        <v>149</v>
      </c>
      <c r="B328" s="745" t="s">
        <v>233</v>
      </c>
      <c r="C328" s="745"/>
      <c r="D328" s="745"/>
      <c r="E328" s="745"/>
      <c r="F328" s="745"/>
      <c r="G328" s="745"/>
      <c r="H328" s="745"/>
      <c r="I328" s="745"/>
      <c r="J328" s="745"/>
      <c r="K328" s="745"/>
      <c r="L328" s="12"/>
      <c r="N328" s="1"/>
      <c r="O328" s="12"/>
      <c r="P328" s="12"/>
    </row>
    <row r="329" spans="1:16">
      <c r="A329" s="112" t="s">
        <v>2</v>
      </c>
      <c r="B329" s="120" t="s">
        <v>228</v>
      </c>
      <c r="C329" s="115" t="s">
        <v>150</v>
      </c>
      <c r="D329" s="116">
        <v>0</v>
      </c>
      <c r="E329" s="115"/>
      <c r="F329" s="114"/>
      <c r="G329" s="114"/>
      <c r="H329" s="113"/>
      <c r="I329" s="114"/>
      <c r="J329" s="113"/>
      <c r="K329" s="114"/>
      <c r="L329" s="12"/>
      <c r="N329" s="1"/>
      <c r="O329" s="12"/>
      <c r="P329" s="12"/>
    </row>
    <row r="330" spans="1:16">
      <c r="A330" s="112"/>
      <c r="B330" s="115"/>
      <c r="C330" s="115" t="s">
        <v>151</v>
      </c>
      <c r="D330" s="116">
        <v>0</v>
      </c>
      <c r="E330" s="745" t="s">
        <v>152</v>
      </c>
      <c r="F330" s="745"/>
      <c r="G330" s="745"/>
      <c r="H330" s="745"/>
      <c r="I330" s="745"/>
      <c r="J330" s="745"/>
      <c r="K330" s="745"/>
      <c r="N330" s="1"/>
      <c r="O330" s="12"/>
      <c r="P330" s="12"/>
    </row>
    <row r="331" spans="1:16">
      <c r="A331" s="112"/>
      <c r="B331" s="115"/>
      <c r="C331" s="115" t="s">
        <v>153</v>
      </c>
      <c r="D331" s="116">
        <v>0</v>
      </c>
      <c r="E331" s="745" t="s">
        <v>154</v>
      </c>
      <c r="F331" s="745"/>
      <c r="G331" s="745"/>
      <c r="H331" s="745"/>
      <c r="I331" s="745"/>
      <c r="J331" s="745"/>
      <c r="K331" s="745"/>
      <c r="L331" s="12"/>
      <c r="N331" s="1"/>
      <c r="O331" s="12"/>
      <c r="P331" s="12"/>
    </row>
    <row r="332" spans="1:16">
      <c r="A332" s="112" t="s">
        <v>155</v>
      </c>
      <c r="B332" s="745" t="s">
        <v>185</v>
      </c>
      <c r="C332" s="745"/>
      <c r="D332" s="745"/>
      <c r="E332" s="745"/>
      <c r="F332" s="745"/>
      <c r="G332" s="745"/>
      <c r="H332" s="745"/>
      <c r="I332" s="745"/>
      <c r="J332" s="745"/>
      <c r="K332" s="745"/>
      <c r="L332" s="12"/>
      <c r="N332" s="1"/>
      <c r="O332" s="12"/>
      <c r="P332" s="12"/>
    </row>
    <row r="333" spans="1:16" ht="32.25" customHeight="1">
      <c r="A333" s="112" t="s">
        <v>156</v>
      </c>
      <c r="B333" s="745" t="s">
        <v>279</v>
      </c>
      <c r="C333" s="745"/>
      <c r="D333" s="745"/>
      <c r="E333" s="745"/>
      <c r="F333" s="745"/>
      <c r="G333" s="745"/>
      <c r="H333" s="745"/>
      <c r="I333" s="745"/>
      <c r="J333" s="745"/>
      <c r="K333" s="745"/>
      <c r="L333" s="106" t="s">
        <v>179</v>
      </c>
      <c r="N333" s="1"/>
      <c r="O333" s="12"/>
      <c r="P333" s="12"/>
    </row>
    <row r="334" spans="1:16" ht="48" customHeight="1">
      <c r="A334" s="112" t="s">
        <v>157</v>
      </c>
      <c r="B334" s="745" t="s">
        <v>249</v>
      </c>
      <c r="C334" s="745"/>
      <c r="D334" s="745"/>
      <c r="E334" s="745"/>
      <c r="F334" s="745"/>
      <c r="G334" s="745"/>
      <c r="H334" s="745"/>
      <c r="I334" s="745"/>
      <c r="J334" s="745"/>
      <c r="K334" s="745"/>
      <c r="L334" s="12"/>
      <c r="N334" s="1"/>
      <c r="O334" s="12"/>
      <c r="P334" s="12"/>
    </row>
    <row r="335" spans="1:16">
      <c r="A335" s="112" t="s">
        <v>158</v>
      </c>
      <c r="B335" s="745" t="s">
        <v>174</v>
      </c>
      <c r="C335" s="745"/>
      <c r="D335" s="745"/>
      <c r="E335" s="745"/>
      <c r="F335" s="745"/>
      <c r="G335" s="745"/>
      <c r="H335" s="745"/>
      <c r="I335" s="745"/>
      <c r="J335" s="745"/>
      <c r="K335" s="745"/>
      <c r="L335" s="12"/>
      <c r="N335" s="1"/>
      <c r="O335" s="38"/>
      <c r="P335" s="12"/>
    </row>
    <row r="336" spans="1:16" ht="143.25" customHeight="1">
      <c r="A336" s="112" t="s">
        <v>159</v>
      </c>
      <c r="B336" s="745" t="s">
        <v>514</v>
      </c>
      <c r="C336" s="745"/>
      <c r="D336" s="745"/>
      <c r="E336" s="745"/>
      <c r="F336" s="745"/>
      <c r="G336" s="745"/>
      <c r="H336" s="745"/>
      <c r="I336" s="745"/>
      <c r="J336" s="745"/>
      <c r="K336" s="745"/>
      <c r="L336" s="12"/>
      <c r="N336" s="1"/>
      <c r="O336" s="38"/>
      <c r="P336" s="12"/>
    </row>
    <row r="337" spans="1:16" ht="32.25" customHeight="1">
      <c r="A337" s="112" t="s">
        <v>160</v>
      </c>
      <c r="B337" s="745" t="s">
        <v>234</v>
      </c>
      <c r="C337" s="745"/>
      <c r="D337" s="745"/>
      <c r="E337" s="745"/>
      <c r="F337" s="745"/>
      <c r="G337" s="745"/>
      <c r="H337" s="745"/>
      <c r="I337" s="745"/>
      <c r="J337" s="745"/>
      <c r="K337" s="745"/>
      <c r="L337" s="12"/>
      <c r="N337" s="1"/>
      <c r="O337" s="12"/>
      <c r="P337" s="12"/>
    </row>
    <row r="338" spans="1:16">
      <c r="A338" s="112" t="s">
        <v>161</v>
      </c>
      <c r="B338" s="745" t="s">
        <v>162</v>
      </c>
      <c r="C338" s="745"/>
      <c r="D338" s="745"/>
      <c r="E338" s="745"/>
      <c r="F338" s="745"/>
      <c r="G338" s="745"/>
      <c r="H338" s="745"/>
      <c r="I338" s="745"/>
      <c r="J338" s="745"/>
      <c r="K338" s="745"/>
      <c r="L338" s="12"/>
      <c r="N338" s="1"/>
      <c r="O338" s="12"/>
      <c r="P338" s="12"/>
    </row>
    <row r="339" spans="1:16" ht="48" customHeight="1">
      <c r="A339" s="112" t="s">
        <v>175</v>
      </c>
      <c r="B339" s="745" t="s">
        <v>280</v>
      </c>
      <c r="C339" s="745"/>
      <c r="D339" s="745"/>
      <c r="E339" s="745"/>
      <c r="F339" s="745"/>
      <c r="G339" s="745"/>
      <c r="H339" s="745"/>
      <c r="I339" s="745"/>
      <c r="J339" s="745"/>
      <c r="K339" s="745"/>
      <c r="L339" s="12"/>
      <c r="N339" s="1"/>
      <c r="O339" s="12"/>
      <c r="P339" s="12"/>
    </row>
    <row r="340" spans="1:16" ht="65.25" customHeight="1">
      <c r="A340" s="117" t="s">
        <v>176</v>
      </c>
      <c r="B340" s="749" t="s">
        <v>248</v>
      </c>
      <c r="C340" s="749"/>
      <c r="D340" s="749"/>
      <c r="E340" s="749"/>
      <c r="F340" s="749"/>
      <c r="G340" s="749"/>
      <c r="H340" s="749"/>
      <c r="I340" s="749"/>
      <c r="J340" s="749"/>
      <c r="K340" s="749"/>
      <c r="L340" s="12"/>
      <c r="N340" s="1"/>
      <c r="O340" s="12"/>
      <c r="P340" s="12"/>
    </row>
    <row r="341" spans="1:16">
      <c r="A341" s="117" t="s">
        <v>180</v>
      </c>
      <c r="B341" s="749" t="s">
        <v>273</v>
      </c>
      <c r="C341" s="749"/>
      <c r="D341" s="749"/>
      <c r="E341" s="749"/>
      <c r="F341" s="749"/>
      <c r="G341" s="749"/>
      <c r="H341" s="749"/>
      <c r="I341" s="749"/>
      <c r="J341" s="749"/>
      <c r="K341" s="749"/>
      <c r="L341" s="12"/>
      <c r="N341" s="1"/>
      <c r="O341" s="12"/>
      <c r="P341" s="12"/>
    </row>
    <row r="342" spans="1:16">
      <c r="A342" s="118" t="s">
        <v>182</v>
      </c>
      <c r="B342" s="749" t="s">
        <v>274</v>
      </c>
      <c r="C342" s="749"/>
      <c r="D342" s="749"/>
      <c r="E342" s="749"/>
      <c r="F342" s="749"/>
      <c r="G342" s="749"/>
      <c r="H342" s="749"/>
      <c r="I342" s="749"/>
      <c r="J342" s="749"/>
      <c r="K342" s="749"/>
      <c r="L342" s="12"/>
      <c r="N342" s="52"/>
      <c r="O342" s="12"/>
      <c r="P342" s="12"/>
    </row>
    <row r="343" spans="1:16">
      <c r="A343" s="118" t="s">
        <v>186</v>
      </c>
      <c r="B343" s="749" t="s">
        <v>461</v>
      </c>
      <c r="C343" s="749"/>
      <c r="D343" s="749"/>
      <c r="E343" s="749"/>
      <c r="F343" s="749"/>
      <c r="G343" s="749"/>
      <c r="H343" s="749"/>
      <c r="I343" s="749"/>
      <c r="J343" s="749"/>
      <c r="K343" s="749"/>
      <c r="L343" s="12"/>
      <c r="N343" s="52"/>
      <c r="O343" s="12"/>
      <c r="P343" s="12"/>
    </row>
    <row r="344" spans="1:16" s="57" customFormat="1" ht="32.25" customHeight="1">
      <c r="A344" s="117" t="s">
        <v>187</v>
      </c>
      <c r="B344" s="749" t="s">
        <v>462</v>
      </c>
      <c r="C344" s="749"/>
      <c r="D344" s="749"/>
      <c r="E344" s="749"/>
      <c r="F344" s="749"/>
      <c r="G344" s="749"/>
      <c r="H344" s="749"/>
      <c r="I344" s="749"/>
      <c r="J344" s="749"/>
      <c r="K344" s="749"/>
      <c r="L344" s="122"/>
      <c r="N344" s="55"/>
      <c r="O344" s="122"/>
      <c r="P344" s="122"/>
    </row>
    <row r="345" spans="1:16" s="68" customFormat="1">
      <c r="A345" s="118" t="s">
        <v>258</v>
      </c>
      <c r="B345" s="749" t="s">
        <v>463</v>
      </c>
      <c r="C345" s="749"/>
      <c r="D345" s="749"/>
      <c r="E345" s="749"/>
      <c r="F345" s="749"/>
      <c r="G345" s="749"/>
      <c r="H345" s="749"/>
      <c r="I345" s="749"/>
      <c r="J345" s="749"/>
      <c r="K345" s="749"/>
      <c r="L345" s="70"/>
      <c r="N345" s="67"/>
      <c r="O345" s="70"/>
      <c r="P345" s="70"/>
    </row>
    <row r="346" spans="1:16" s="68" customFormat="1" ht="33" customHeight="1">
      <c r="A346" s="117" t="s">
        <v>259</v>
      </c>
      <c r="B346" s="749" t="s">
        <v>464</v>
      </c>
      <c r="C346" s="749"/>
      <c r="D346" s="749"/>
      <c r="E346" s="749"/>
      <c r="F346" s="749"/>
      <c r="G346" s="749"/>
      <c r="H346" s="749"/>
      <c r="I346" s="749"/>
      <c r="J346" s="749"/>
      <c r="K346" s="749"/>
      <c r="L346" s="70"/>
      <c r="N346" s="67"/>
      <c r="O346" s="70"/>
      <c r="P346" s="70"/>
    </row>
    <row r="347" spans="1:16" s="68" customFormat="1" ht="15" customHeight="1">
      <c r="A347" s="117" t="s">
        <v>260</v>
      </c>
      <c r="B347" s="127" t="s">
        <v>261</v>
      </c>
      <c r="C347" s="119"/>
      <c r="D347" s="119"/>
      <c r="E347" s="119"/>
      <c r="F347" s="119"/>
      <c r="G347" s="119"/>
      <c r="H347" s="119"/>
      <c r="I347" s="119"/>
      <c r="J347" s="119"/>
      <c r="K347" s="119"/>
      <c r="L347" s="70"/>
      <c r="N347" s="67"/>
      <c r="O347" s="70"/>
      <c r="P347" s="70"/>
    </row>
    <row r="348" spans="1:16" s="68" customFormat="1" ht="15" customHeight="1">
      <c r="A348" s="117" t="s">
        <v>262</v>
      </c>
      <c r="B348" s="128" t="s">
        <v>263</v>
      </c>
      <c r="C348" s="119"/>
      <c r="D348" s="119"/>
      <c r="E348" s="119"/>
      <c r="F348" s="119"/>
      <c r="G348" s="119"/>
      <c r="H348" s="119"/>
      <c r="I348" s="119"/>
      <c r="J348" s="119"/>
      <c r="K348" s="119"/>
      <c r="L348" s="70"/>
      <c r="N348" s="67"/>
      <c r="O348" s="70"/>
      <c r="P348" s="70"/>
    </row>
    <row r="349" spans="1:16" s="68" customFormat="1" ht="15" customHeight="1">
      <c r="A349" s="117" t="s">
        <v>287</v>
      </c>
      <c r="B349" s="122" t="s">
        <v>289</v>
      </c>
      <c r="C349" s="3"/>
      <c r="D349" s="144"/>
      <c r="E349" s="144"/>
      <c r="F349" s="144"/>
      <c r="G349" s="144"/>
      <c r="H349" s="144"/>
      <c r="I349" s="144"/>
      <c r="J349" s="144"/>
      <c r="K349" s="144"/>
      <c r="L349" s="70"/>
      <c r="N349" s="67"/>
      <c r="O349" s="70"/>
      <c r="P349" s="70"/>
    </row>
    <row r="350" spans="1:16" s="68" customFormat="1" ht="15" customHeight="1">
      <c r="A350" s="117"/>
      <c r="B350" s="122" t="s">
        <v>290</v>
      </c>
      <c r="C350" s="3"/>
      <c r="D350" s="144"/>
      <c r="E350" s="144"/>
      <c r="F350" s="144"/>
      <c r="G350" s="144"/>
      <c r="H350" s="144"/>
      <c r="I350" s="144"/>
      <c r="J350" s="144"/>
      <c r="K350" s="144"/>
      <c r="L350" s="70"/>
      <c r="N350" s="67"/>
      <c r="O350" s="70"/>
      <c r="P350" s="70"/>
    </row>
    <row r="351" spans="1:16">
      <c r="A351" s="117" t="s">
        <v>288</v>
      </c>
      <c r="B351" s="122" t="s">
        <v>291</v>
      </c>
      <c r="D351" s="11"/>
      <c r="E351" s="11"/>
      <c r="F351" s="11"/>
      <c r="G351" s="11"/>
      <c r="H351" s="11"/>
      <c r="I351" s="11"/>
      <c r="J351" s="11"/>
      <c r="K351" s="11"/>
      <c r="N351" s="1"/>
      <c r="O351" s="12"/>
      <c r="P351" s="12"/>
    </row>
    <row r="352" spans="1:16">
      <c r="A352" s="147"/>
      <c r="B352" s="122" t="s">
        <v>292</v>
      </c>
      <c r="D352" s="11"/>
      <c r="E352" s="11"/>
      <c r="F352" s="11"/>
      <c r="G352" s="11"/>
      <c r="H352" s="11"/>
      <c r="I352" s="11"/>
      <c r="J352" s="11"/>
      <c r="K352" s="11"/>
      <c r="N352" s="1"/>
      <c r="O352" s="12"/>
      <c r="P352" s="12"/>
    </row>
    <row r="353" spans="1:16">
      <c r="A353" s="34" t="s">
        <v>320</v>
      </c>
      <c r="B353" s="3" t="s">
        <v>479</v>
      </c>
      <c r="C353" s="11"/>
      <c r="D353" s="11"/>
      <c r="E353" s="11"/>
      <c r="F353" s="11"/>
      <c r="G353" s="11"/>
      <c r="H353" s="11"/>
      <c r="I353" s="11"/>
      <c r="J353" s="11"/>
      <c r="K353" s="11"/>
      <c r="N353" s="1"/>
      <c r="O353" s="12"/>
      <c r="P353" s="12"/>
    </row>
    <row r="354" spans="1:16">
      <c r="A354" s="1"/>
      <c r="B354" s="11" t="s">
        <v>450</v>
      </c>
      <c r="C354" s="11"/>
      <c r="D354" s="11"/>
      <c r="E354" s="11"/>
      <c r="F354" s="11"/>
      <c r="G354" s="11"/>
      <c r="H354" s="11"/>
      <c r="I354" s="11"/>
      <c r="J354" s="11"/>
      <c r="K354" s="11"/>
      <c r="N354" s="1"/>
      <c r="O354" s="12"/>
      <c r="P354" s="12"/>
    </row>
    <row r="355" spans="1:16">
      <c r="A355" s="1"/>
      <c r="B355" s="11" t="s">
        <v>451</v>
      </c>
      <c r="C355" s="11"/>
      <c r="D355" s="11"/>
      <c r="E355" s="11"/>
      <c r="F355" s="11"/>
      <c r="G355" s="11"/>
      <c r="H355" s="11"/>
      <c r="I355" s="11"/>
      <c r="J355" s="11"/>
      <c r="K355" s="11"/>
      <c r="N355" s="1"/>
      <c r="O355" s="12"/>
      <c r="P355" s="12"/>
    </row>
    <row r="356" spans="1:16" ht="35.25" customHeight="1">
      <c r="A356" s="298" t="s">
        <v>321</v>
      </c>
      <c r="B356" s="751" t="s">
        <v>443</v>
      </c>
      <c r="C356" s="751"/>
      <c r="D356" s="751"/>
      <c r="E356" s="751"/>
      <c r="F356" s="751"/>
      <c r="G356" s="751"/>
      <c r="H356" s="751"/>
      <c r="I356" s="751"/>
      <c r="J356" s="751"/>
      <c r="K356" s="751"/>
      <c r="O356" s="12"/>
      <c r="P356" s="12"/>
    </row>
    <row r="357" spans="1:16">
      <c r="A357" s="67"/>
      <c r="B357" s="68"/>
      <c r="C357" s="68"/>
      <c r="D357" s="68"/>
      <c r="E357" s="68"/>
      <c r="F357" s="68"/>
      <c r="G357" s="68"/>
      <c r="H357" s="68"/>
      <c r="I357" s="68"/>
      <c r="J357" s="69"/>
      <c r="K357" s="72" t="str">
        <f>+K1</f>
        <v>Attachment O-EIA Non-Levelized WPPI Energy</v>
      </c>
      <c r="N357" s="1"/>
      <c r="O357" s="12"/>
      <c r="P357" s="12"/>
    </row>
    <row r="358" spans="1:16">
      <c r="B358" s="2"/>
      <c r="C358" s="2"/>
      <c r="D358" s="10"/>
      <c r="E358" s="2"/>
      <c r="F358" s="2"/>
      <c r="G358" s="2"/>
      <c r="H358" s="11"/>
      <c r="I358" s="11"/>
      <c r="J358" s="12"/>
      <c r="K358" s="13" t="s">
        <v>470</v>
      </c>
      <c r="N358" s="1"/>
      <c r="O358" s="12"/>
      <c r="P358" s="12"/>
    </row>
    <row r="359" spans="1:16">
      <c r="A359" s="1"/>
      <c r="J359" s="5"/>
      <c r="K359" s="5"/>
      <c r="N359" s="1"/>
      <c r="O359" s="12"/>
      <c r="P359" s="12"/>
    </row>
    <row r="360" spans="1:16">
      <c r="A360" s="1"/>
      <c r="B360" s="4" t="str">
        <f>B4</f>
        <v xml:space="preserve">Formula Rate - Non-Levelized </v>
      </c>
      <c r="D360" s="3" t="str">
        <f>D4</f>
        <v xml:space="preserve">   Rate Formula Template</v>
      </c>
      <c r="J360" s="5"/>
      <c r="K360" s="72" t="str">
        <f>K4</f>
        <v>For the 12 months ended 12/31/2017</v>
      </c>
      <c r="N360" s="1"/>
      <c r="O360" s="12"/>
      <c r="P360" s="12"/>
    </row>
    <row r="361" spans="1:16">
      <c r="A361" s="1"/>
      <c r="B361" s="4"/>
      <c r="D361" s="3" t="str">
        <f>D5</f>
        <v>Utilizing EIA Form 412 Data</v>
      </c>
      <c r="J361" s="5"/>
      <c r="K361" s="5"/>
      <c r="N361" s="1"/>
      <c r="O361" s="12"/>
      <c r="P361" s="12"/>
    </row>
    <row r="362" spans="1:16">
      <c r="A362" s="1"/>
      <c r="J362" s="5"/>
      <c r="K362" s="5"/>
      <c r="N362" s="1"/>
      <c r="O362" s="12"/>
      <c r="P362" s="12"/>
    </row>
    <row r="363" spans="1:16">
      <c r="A363" s="1"/>
      <c r="D363" s="287" t="s">
        <v>446</v>
      </c>
      <c r="J363" s="5"/>
      <c r="K363" s="5"/>
      <c r="N363" s="1"/>
      <c r="O363" s="12"/>
      <c r="P363" s="12"/>
    </row>
    <row r="364" spans="1:16">
      <c r="A364" s="1"/>
      <c r="D364" s="287"/>
      <c r="J364" s="5"/>
      <c r="K364" s="5"/>
      <c r="N364" s="1"/>
      <c r="O364" s="12"/>
      <c r="P364" s="12"/>
    </row>
    <row r="365" spans="1:16" ht="84" customHeight="1">
      <c r="A365" s="298" t="s">
        <v>322</v>
      </c>
      <c r="B365" s="750" t="s">
        <v>513</v>
      </c>
      <c r="C365" s="750"/>
      <c r="D365" s="750"/>
      <c r="E365" s="750"/>
      <c r="F365" s="750"/>
      <c r="G365" s="750"/>
      <c r="H365" s="750"/>
      <c r="I365" s="750"/>
      <c r="J365" s="750"/>
      <c r="K365" s="750"/>
      <c r="N365" s="1"/>
      <c r="O365" s="12"/>
      <c r="P365" s="12"/>
    </row>
    <row r="366" spans="1:16">
      <c r="A366" s="1"/>
      <c r="B366" s="11" t="s">
        <v>483</v>
      </c>
      <c r="C366" s="11"/>
      <c r="D366" s="11"/>
      <c r="E366" s="11"/>
      <c r="F366" s="11"/>
      <c r="G366" s="11"/>
      <c r="H366" s="11"/>
      <c r="I366" s="11"/>
      <c r="J366" s="11"/>
      <c r="K366" s="5"/>
      <c r="N366" s="1"/>
      <c r="O366" s="12"/>
      <c r="P366" s="12"/>
    </row>
    <row r="367" spans="1:16">
      <c r="A367" s="1" t="s">
        <v>323</v>
      </c>
      <c r="B367" s="3" t="s">
        <v>324</v>
      </c>
      <c r="C367" s="11"/>
      <c r="D367" s="11"/>
      <c r="E367" s="11"/>
      <c r="F367" s="11"/>
      <c r="G367" s="11"/>
      <c r="H367" s="11"/>
      <c r="I367" s="11"/>
      <c r="J367" s="11"/>
      <c r="K367" s="5"/>
      <c r="N367" s="1"/>
      <c r="O367" s="12"/>
      <c r="P367" s="12"/>
    </row>
    <row r="368" spans="1:16">
      <c r="A368" s="1" t="s">
        <v>325</v>
      </c>
      <c r="B368" s="300" t="s">
        <v>500</v>
      </c>
      <c r="C368" s="11"/>
      <c r="D368" s="11"/>
      <c r="E368" s="11"/>
      <c r="F368" s="11"/>
      <c r="G368" s="11"/>
      <c r="H368" s="11"/>
      <c r="I368" s="11"/>
      <c r="J368" s="11"/>
      <c r="K368" s="5"/>
      <c r="N368" s="1"/>
      <c r="O368" s="12"/>
      <c r="P368" s="12"/>
    </row>
    <row r="369" spans="1:16">
      <c r="A369" s="1" t="s">
        <v>327</v>
      </c>
      <c r="B369" s="300" t="s">
        <v>499</v>
      </c>
      <c r="C369" s="11"/>
      <c r="D369" s="11"/>
      <c r="E369" s="11"/>
      <c r="F369" s="11"/>
      <c r="G369" s="11"/>
      <c r="H369" s="11"/>
      <c r="I369" s="11"/>
      <c r="J369" s="11"/>
      <c r="K369" s="5"/>
      <c r="N369" s="1"/>
      <c r="O369" s="12"/>
      <c r="P369" s="12"/>
    </row>
    <row r="370" spans="1:16">
      <c r="A370" s="1"/>
      <c r="B370" s="11" t="s">
        <v>326</v>
      </c>
      <c r="C370" s="11"/>
      <c r="D370" s="11"/>
      <c r="E370" s="11"/>
      <c r="F370" s="11"/>
      <c r="G370" s="11"/>
      <c r="H370" s="11"/>
      <c r="I370" s="11"/>
      <c r="J370" s="11"/>
      <c r="K370" s="5"/>
      <c r="N370" s="1"/>
      <c r="O370" s="12"/>
      <c r="P370" s="12"/>
    </row>
    <row r="371" spans="1:16">
      <c r="A371" s="1" t="s">
        <v>328</v>
      </c>
      <c r="B371" s="3" t="s">
        <v>480</v>
      </c>
      <c r="C371" s="11"/>
      <c r="D371" s="11"/>
      <c r="E371" s="11"/>
      <c r="F371" s="11"/>
      <c r="G371" s="11"/>
      <c r="H371" s="11"/>
      <c r="I371" s="11"/>
      <c r="J371" s="11"/>
      <c r="K371" s="11"/>
      <c r="N371" s="1"/>
      <c r="O371" s="12"/>
      <c r="P371" s="12"/>
    </row>
    <row r="372" spans="1:16">
      <c r="A372" s="1"/>
      <c r="B372" s="11" t="s">
        <v>452</v>
      </c>
      <c r="C372" s="11"/>
      <c r="D372" s="11"/>
      <c r="E372" s="11"/>
      <c r="F372" s="11"/>
      <c r="G372" s="11"/>
      <c r="H372" s="11"/>
      <c r="I372" s="11"/>
      <c r="J372" s="11"/>
      <c r="K372" s="11"/>
      <c r="N372" s="1"/>
      <c r="O372" s="12"/>
      <c r="P372" s="12"/>
    </row>
    <row r="373" spans="1:16">
      <c r="B373" s="12" t="s">
        <v>451</v>
      </c>
      <c r="C373" s="12"/>
      <c r="D373" s="12"/>
      <c r="E373" s="12"/>
      <c r="F373" s="12"/>
      <c r="G373" s="12"/>
      <c r="H373" s="12"/>
      <c r="I373" s="12"/>
      <c r="J373" s="11"/>
      <c r="K373" s="11"/>
      <c r="N373" s="1"/>
      <c r="O373" s="12"/>
      <c r="P373" s="12"/>
    </row>
    <row r="374" spans="1:16" ht="34.5" customHeight="1">
      <c r="A374" s="299" t="s">
        <v>329</v>
      </c>
      <c r="B374" s="748" t="s">
        <v>444</v>
      </c>
      <c r="C374" s="748"/>
      <c r="D374" s="748"/>
      <c r="E374" s="748"/>
      <c r="F374" s="748"/>
      <c r="G374" s="748"/>
      <c r="H374" s="748"/>
      <c r="I374" s="748"/>
      <c r="J374" s="748"/>
      <c r="K374" s="748"/>
      <c r="N374" s="1"/>
      <c r="O374" s="12"/>
      <c r="P374" s="12"/>
    </row>
    <row r="375" spans="1:16">
      <c r="A375" s="34" t="s">
        <v>330</v>
      </c>
      <c r="B375" s="3" t="s">
        <v>506</v>
      </c>
      <c r="C375" s="12"/>
      <c r="D375" s="12"/>
      <c r="E375" s="12"/>
      <c r="F375" s="12"/>
      <c r="G375" s="12"/>
      <c r="H375" s="12"/>
      <c r="I375" s="12"/>
      <c r="J375" s="12"/>
      <c r="K375" s="12"/>
      <c r="N375" s="12"/>
      <c r="O375" s="12"/>
      <c r="P375" s="12"/>
    </row>
    <row r="376" spans="1:16">
      <c r="B376" s="12" t="s">
        <v>515</v>
      </c>
      <c r="C376" s="12"/>
      <c r="D376" s="12"/>
      <c r="E376" s="12"/>
      <c r="F376" s="12"/>
      <c r="G376" s="12"/>
      <c r="H376" s="12"/>
      <c r="I376" s="12"/>
      <c r="J376" s="12"/>
      <c r="K376" s="12"/>
      <c r="N376" s="12"/>
      <c r="O376" s="12"/>
      <c r="P376" s="12"/>
    </row>
    <row r="377" spans="1:16">
      <c r="B377" s="12" t="s">
        <v>509</v>
      </c>
      <c r="C377" s="12"/>
      <c r="D377" s="12"/>
      <c r="E377" s="12"/>
      <c r="F377" s="12"/>
      <c r="G377" s="12"/>
      <c r="H377" s="12"/>
      <c r="I377" s="12"/>
      <c r="J377" s="12"/>
      <c r="K377" s="12"/>
      <c r="N377" s="12"/>
      <c r="O377" s="12"/>
      <c r="P377" s="12"/>
    </row>
    <row r="378" spans="1:16">
      <c r="B378" s="12" t="s">
        <v>510</v>
      </c>
      <c r="C378" s="12"/>
      <c r="D378" s="12"/>
      <c r="E378" s="12"/>
      <c r="F378" s="12"/>
      <c r="G378" s="12"/>
      <c r="H378" s="12"/>
      <c r="I378" s="12"/>
      <c r="J378" s="12"/>
      <c r="K378" s="12"/>
      <c r="N378" s="12"/>
      <c r="O378" s="12"/>
      <c r="P378" s="12"/>
    </row>
    <row r="379" spans="1:16">
      <c r="B379" s="12" t="s">
        <v>511</v>
      </c>
      <c r="C379" s="12"/>
      <c r="D379" s="12"/>
      <c r="E379" s="12"/>
      <c r="F379" s="12"/>
      <c r="G379" s="12"/>
      <c r="H379" s="12"/>
      <c r="I379" s="12"/>
      <c r="J379" s="12"/>
      <c r="K379" s="12"/>
      <c r="N379" s="12"/>
      <c r="O379" s="12"/>
      <c r="P379" s="12"/>
    </row>
    <row r="380" spans="1:16">
      <c r="B380" s="12" t="s">
        <v>512</v>
      </c>
      <c r="C380" s="12"/>
      <c r="D380" s="12"/>
      <c r="E380" s="12"/>
      <c r="F380" s="12"/>
      <c r="G380" s="12"/>
      <c r="H380" s="12"/>
      <c r="I380" s="12"/>
      <c r="J380" s="12"/>
      <c r="K380" s="12"/>
      <c r="N380" s="12"/>
      <c r="O380" s="12"/>
      <c r="P380" s="12"/>
    </row>
    <row r="381" spans="1:16" ht="53.25" customHeight="1">
      <c r="A381" s="299" t="s">
        <v>430</v>
      </c>
      <c r="B381" s="750" t="s">
        <v>481</v>
      </c>
      <c r="C381" s="750"/>
      <c r="D381" s="750"/>
      <c r="E381" s="750"/>
      <c r="F381" s="750"/>
      <c r="G381" s="750"/>
      <c r="H381" s="750"/>
      <c r="I381" s="750"/>
      <c r="J381" s="750"/>
      <c r="K381" s="750"/>
      <c r="N381" s="12"/>
      <c r="O381" s="12"/>
      <c r="P381" s="12"/>
    </row>
    <row r="382" spans="1:16" ht="33" customHeight="1">
      <c r="A382" s="299" t="s">
        <v>440</v>
      </c>
      <c r="B382" s="748" t="s">
        <v>453</v>
      </c>
      <c r="C382" s="748"/>
      <c r="D382" s="748"/>
      <c r="E382" s="748"/>
      <c r="F382" s="748"/>
      <c r="G382" s="748"/>
      <c r="H382" s="748"/>
      <c r="I382" s="748"/>
      <c r="J382" s="748"/>
      <c r="K382" s="748"/>
      <c r="N382" s="12"/>
      <c r="O382" s="12"/>
      <c r="P382" s="12"/>
    </row>
    <row r="383" spans="1:16" ht="33.75" customHeight="1">
      <c r="A383" s="299" t="s">
        <v>448</v>
      </c>
      <c r="B383" s="748" t="s">
        <v>482</v>
      </c>
      <c r="C383" s="748"/>
      <c r="D383" s="748"/>
      <c r="E383" s="748"/>
      <c r="F383" s="748"/>
      <c r="G383" s="748"/>
      <c r="H383" s="748"/>
      <c r="I383" s="748"/>
      <c r="J383" s="748"/>
      <c r="K383" s="748"/>
      <c r="N383" s="12"/>
      <c r="O383" s="12"/>
      <c r="P383" s="12"/>
    </row>
    <row r="384" spans="1:16" ht="36.75" customHeight="1">
      <c r="A384" s="299" t="s">
        <v>447</v>
      </c>
      <c r="B384" s="748" t="s">
        <v>507</v>
      </c>
      <c r="C384" s="748"/>
      <c r="D384" s="748"/>
      <c r="E384" s="748"/>
      <c r="F384" s="748"/>
      <c r="G384" s="748"/>
      <c r="H384" s="748"/>
      <c r="I384" s="748"/>
      <c r="J384" s="748"/>
      <c r="K384" s="748"/>
      <c r="N384" s="12"/>
      <c r="O384" s="12"/>
      <c r="P384" s="12"/>
    </row>
    <row r="385" spans="1:16" ht="40.5" customHeight="1">
      <c r="A385" s="299" t="s">
        <v>449</v>
      </c>
      <c r="B385" s="748" t="s">
        <v>508</v>
      </c>
      <c r="C385" s="748"/>
      <c r="D385" s="748"/>
      <c r="E385" s="748"/>
      <c r="F385" s="748"/>
      <c r="G385" s="748"/>
      <c r="H385" s="748"/>
      <c r="I385" s="748"/>
      <c r="J385" s="748"/>
      <c r="K385" s="748"/>
      <c r="N385" s="12"/>
      <c r="O385" s="12"/>
      <c r="P385" s="12"/>
    </row>
    <row r="386" spans="1:16">
      <c r="J386" s="12"/>
      <c r="K386" s="12"/>
      <c r="N386" s="12"/>
      <c r="O386" s="12"/>
      <c r="P386" s="12"/>
    </row>
    <row r="387" spans="1:16">
      <c r="N387" s="12"/>
      <c r="O387" s="12"/>
      <c r="P387" s="12"/>
    </row>
    <row r="388" spans="1:16">
      <c r="N388" s="12"/>
      <c r="O388" s="12"/>
      <c r="P388" s="12"/>
    </row>
  </sheetData>
  <mergeCells count="38">
    <mergeCell ref="B385:K385"/>
    <mergeCell ref="B381:K381"/>
    <mergeCell ref="B345:K345"/>
    <mergeCell ref="B346:K346"/>
    <mergeCell ref="B382:K382"/>
    <mergeCell ref="B356:K356"/>
    <mergeCell ref="B374:K374"/>
    <mergeCell ref="B365:K365"/>
    <mergeCell ref="B334:K334"/>
    <mergeCell ref="B333:K333"/>
    <mergeCell ref="B332:K332"/>
    <mergeCell ref="B328:K328"/>
    <mergeCell ref="B384:K384"/>
    <mergeCell ref="B383:K383"/>
    <mergeCell ref="B344:K344"/>
    <mergeCell ref="B342:K342"/>
    <mergeCell ref="B343:K343"/>
    <mergeCell ref="B341:K341"/>
    <mergeCell ref="B335:K335"/>
    <mergeCell ref="B337:K337"/>
    <mergeCell ref="B336:K336"/>
    <mergeCell ref="B340:K340"/>
    <mergeCell ref="B339:K339"/>
    <mergeCell ref="B338:K338"/>
    <mergeCell ref="L246:Q246"/>
    <mergeCell ref="B320:K320"/>
    <mergeCell ref="C310:D310"/>
    <mergeCell ref="B319:K319"/>
    <mergeCell ref="B318:K318"/>
    <mergeCell ref="B322:K322"/>
    <mergeCell ref="B321:K321"/>
    <mergeCell ref="E331:K331"/>
    <mergeCell ref="E330:K330"/>
    <mergeCell ref="B324:K324"/>
    <mergeCell ref="B323:K323"/>
    <mergeCell ref="B327:K327"/>
    <mergeCell ref="B326:K326"/>
    <mergeCell ref="B325:K325"/>
  </mergeCells>
  <phoneticPr fontId="0" type="noConversion"/>
  <pageMargins left="0.5" right="0.25" top="0.5" bottom="0.5" header="0.09" footer="0.5"/>
  <pageSetup scale="54" fitToHeight="5" orientation="portrait" r:id="rId1"/>
  <headerFooter alignWithMargins="0">
    <oddFooter>&amp;RV32
EFF 07.97.17</oddFooter>
  </headerFooter>
  <rowBreaks count="5" manualBreakCount="5">
    <brk id="72" max="10" man="1"/>
    <brk id="148" max="10" man="1"/>
    <brk id="227" max="10" man="1"/>
    <brk id="307" max="10" man="1"/>
    <brk id="35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70" zoomScaleNormal="70" workbookViewId="0">
      <selection activeCell="D42" sqref="D42"/>
    </sheetView>
  </sheetViews>
  <sheetFormatPr defaultRowHeight="15"/>
  <cols>
    <col min="3" max="3" width="14.6640625" customWidth="1"/>
    <col min="4" max="4" width="29.88671875" customWidth="1"/>
    <col min="5" max="5" width="20.44140625" customWidth="1"/>
    <col min="6" max="6" width="24.44140625" customWidth="1"/>
  </cols>
  <sheetData>
    <row r="1" spans="1:8">
      <c r="A1" s="588"/>
      <c r="B1" s="567"/>
      <c r="C1" s="589"/>
      <c r="D1" s="567"/>
      <c r="E1" s="568"/>
      <c r="F1" s="568"/>
      <c r="G1" s="567"/>
    </row>
    <row r="2" spans="1:8">
      <c r="A2" s="567"/>
      <c r="B2" s="567"/>
      <c r="C2" s="568"/>
      <c r="D2" s="567"/>
      <c r="E2" s="568"/>
      <c r="F2" s="568"/>
      <c r="G2" s="567"/>
    </row>
    <row r="3" spans="1:8">
      <c r="A3" s="567"/>
      <c r="B3" s="567"/>
      <c r="C3" s="568"/>
      <c r="D3" s="567"/>
      <c r="E3" s="568"/>
      <c r="F3" s="568"/>
      <c r="G3" s="567"/>
    </row>
    <row r="4" spans="1:8" ht="15.75">
      <c r="A4" s="567"/>
      <c r="B4" s="567"/>
      <c r="C4" s="758" t="s">
        <v>446</v>
      </c>
      <c r="D4" s="758"/>
      <c r="E4" s="758"/>
      <c r="F4" s="758"/>
      <c r="G4" s="567"/>
    </row>
    <row r="5" spans="1:8" ht="15.75">
      <c r="A5" s="567"/>
      <c r="B5" s="567"/>
      <c r="C5" s="758" t="s">
        <v>970</v>
      </c>
      <c r="D5" s="758"/>
      <c r="E5" s="758"/>
      <c r="F5" s="758"/>
      <c r="G5" s="350"/>
    </row>
    <row r="6" spans="1:8" ht="15.75">
      <c r="A6" s="567"/>
      <c r="B6" s="567"/>
      <c r="C6" s="758" t="s">
        <v>971</v>
      </c>
      <c r="D6" s="758"/>
      <c r="E6" s="758"/>
      <c r="F6" s="758"/>
      <c r="G6" s="350"/>
    </row>
    <row r="7" spans="1:8" ht="16.5" thickBot="1">
      <c r="A7" s="567"/>
      <c r="B7" s="567"/>
      <c r="C7" s="760">
        <v>43100</v>
      </c>
      <c r="D7" s="760"/>
      <c r="E7" s="760"/>
      <c r="F7" s="760"/>
      <c r="G7" s="350"/>
    </row>
    <row r="8" spans="1:8" ht="30">
      <c r="A8" s="567"/>
      <c r="B8" s="567"/>
      <c r="C8" s="569" t="s">
        <v>972</v>
      </c>
      <c r="D8" s="570" t="s">
        <v>740</v>
      </c>
      <c r="E8" s="571" t="s">
        <v>973</v>
      </c>
      <c r="F8" s="572" t="s">
        <v>974</v>
      </c>
      <c r="G8" s="567"/>
    </row>
    <row r="9" spans="1:8">
      <c r="A9" s="567"/>
      <c r="B9" s="567"/>
      <c r="C9" s="573">
        <v>350</v>
      </c>
      <c r="D9" s="574" t="s">
        <v>975</v>
      </c>
      <c r="E9" s="575" t="s">
        <v>976</v>
      </c>
      <c r="F9" s="670"/>
      <c r="G9" s="567"/>
    </row>
    <row r="10" spans="1:8">
      <c r="A10" s="567"/>
      <c r="B10" s="567"/>
      <c r="C10" s="573">
        <v>351</v>
      </c>
      <c r="D10" s="574" t="s">
        <v>977</v>
      </c>
      <c r="E10" s="575" t="s">
        <v>976</v>
      </c>
      <c r="F10" s="670"/>
      <c r="G10" s="567"/>
    </row>
    <row r="11" spans="1:8">
      <c r="A11" s="567"/>
      <c r="B11" s="567"/>
      <c r="C11" s="573">
        <v>352</v>
      </c>
      <c r="D11" s="574" t="s">
        <v>978</v>
      </c>
      <c r="E11" s="575" t="s">
        <v>976</v>
      </c>
      <c r="F11" s="670"/>
      <c r="G11" s="567"/>
    </row>
    <row r="12" spans="1:8">
      <c r="A12" s="567"/>
      <c r="B12" s="567"/>
      <c r="C12" s="573">
        <v>353</v>
      </c>
      <c r="D12" s="574" t="s">
        <v>979</v>
      </c>
      <c r="E12" s="575" t="s">
        <v>976</v>
      </c>
      <c r="F12" s="670"/>
      <c r="G12" s="567"/>
    </row>
    <row r="13" spans="1:8">
      <c r="A13" s="567"/>
      <c r="B13" s="567"/>
      <c r="C13" s="573">
        <v>354</v>
      </c>
      <c r="D13" s="574" t="s">
        <v>980</v>
      </c>
      <c r="E13" s="575" t="s">
        <v>976</v>
      </c>
      <c r="F13" s="670"/>
      <c r="G13" s="567"/>
    </row>
    <row r="14" spans="1:8">
      <c r="A14" s="567"/>
      <c r="B14" s="567"/>
      <c r="C14" s="573">
        <v>355</v>
      </c>
      <c r="D14" s="574" t="s">
        <v>981</v>
      </c>
      <c r="E14" s="575">
        <v>40</v>
      </c>
      <c r="F14" s="670">
        <v>2.5000000000000001E-2</v>
      </c>
      <c r="G14" s="567"/>
      <c r="H14" s="661"/>
    </row>
    <row r="15" spans="1:8">
      <c r="A15" s="567"/>
      <c r="B15" s="567"/>
      <c r="C15" s="573">
        <v>356</v>
      </c>
      <c r="D15" s="574" t="s">
        <v>982</v>
      </c>
      <c r="E15" s="575">
        <v>40</v>
      </c>
      <c r="F15" s="670">
        <v>2.5000000000000001E-2</v>
      </c>
      <c r="G15" s="567"/>
    </row>
    <row r="16" spans="1:8">
      <c r="A16" s="567"/>
      <c r="B16" s="567"/>
      <c r="C16" s="573">
        <v>357</v>
      </c>
      <c r="D16" s="574" t="s">
        <v>983</v>
      </c>
      <c r="E16" s="575" t="s">
        <v>976</v>
      </c>
      <c r="F16" s="670"/>
      <c r="G16" s="567"/>
    </row>
    <row r="17" spans="1:7">
      <c r="A17" s="567"/>
      <c r="B17" s="567"/>
      <c r="C17" s="573">
        <v>358</v>
      </c>
      <c r="D17" s="574" t="s">
        <v>984</v>
      </c>
      <c r="E17" s="575" t="s">
        <v>976</v>
      </c>
      <c r="F17" s="670"/>
      <c r="G17" s="567"/>
    </row>
    <row r="18" spans="1:7">
      <c r="A18" s="567"/>
      <c r="B18" s="567"/>
      <c r="C18" s="573">
        <v>359</v>
      </c>
      <c r="D18" s="574" t="s">
        <v>985</v>
      </c>
      <c r="E18" s="575" t="s">
        <v>976</v>
      </c>
      <c r="F18" s="670"/>
      <c r="G18" s="567"/>
    </row>
    <row r="19" spans="1:7" ht="18.75">
      <c r="A19" s="567"/>
      <c r="B19" s="567"/>
      <c r="C19" s="576"/>
      <c r="D19" s="577" t="s">
        <v>774</v>
      </c>
      <c r="E19" s="578"/>
      <c r="F19" s="671"/>
      <c r="G19" s="567"/>
    </row>
    <row r="20" spans="1:7">
      <c r="A20" s="567"/>
      <c r="B20" s="567"/>
      <c r="C20" s="573">
        <v>390</v>
      </c>
      <c r="D20" s="574" t="s">
        <v>978</v>
      </c>
      <c r="E20" s="662">
        <v>40</v>
      </c>
      <c r="F20" s="670">
        <v>2.5000000000000001E-2</v>
      </c>
      <c r="G20" s="567"/>
    </row>
    <row r="21" spans="1:7">
      <c r="A21" s="567"/>
      <c r="B21" s="567"/>
      <c r="C21" s="573">
        <v>391</v>
      </c>
      <c r="D21" s="574" t="s">
        <v>986</v>
      </c>
      <c r="E21" s="662">
        <v>10</v>
      </c>
      <c r="F21" s="670">
        <v>0.1</v>
      </c>
      <c r="G21" s="567"/>
    </row>
    <row r="22" spans="1:7">
      <c r="A22" s="567"/>
      <c r="B22" s="567"/>
      <c r="C22" s="573">
        <v>391.1</v>
      </c>
      <c r="D22" s="739" t="s">
        <v>1057</v>
      </c>
      <c r="E22" s="662">
        <v>5</v>
      </c>
      <c r="F22" s="670">
        <v>0.2</v>
      </c>
      <c r="G22" s="567"/>
    </row>
    <row r="23" spans="1:7">
      <c r="A23" s="567"/>
      <c r="B23" s="567"/>
      <c r="C23" s="573">
        <v>391.2</v>
      </c>
      <c r="D23" s="739" t="s">
        <v>1058</v>
      </c>
      <c r="E23" s="662">
        <v>3</v>
      </c>
      <c r="F23" s="670">
        <v>0.33329999999999999</v>
      </c>
      <c r="G23" s="567"/>
    </row>
    <row r="24" spans="1:7">
      <c r="A24" s="567"/>
      <c r="B24" s="567"/>
      <c r="C24" s="573">
        <v>391.3</v>
      </c>
      <c r="D24" s="739" t="s">
        <v>1059</v>
      </c>
      <c r="E24" s="662">
        <v>2</v>
      </c>
      <c r="F24" s="670">
        <v>0.5</v>
      </c>
      <c r="G24" s="567"/>
    </row>
    <row r="25" spans="1:7">
      <c r="A25" s="567"/>
      <c r="B25" s="567"/>
      <c r="C25" s="573">
        <v>392</v>
      </c>
      <c r="D25" s="574" t="s">
        <v>987</v>
      </c>
      <c r="E25" s="662">
        <v>5</v>
      </c>
      <c r="F25" s="670">
        <v>0.2</v>
      </c>
      <c r="G25" s="567"/>
    </row>
    <row r="26" spans="1:7">
      <c r="A26" s="567"/>
      <c r="B26" s="567"/>
      <c r="C26" s="573">
        <v>392.1</v>
      </c>
      <c r="D26" s="739" t="s">
        <v>1060</v>
      </c>
      <c r="E26" s="662">
        <v>10</v>
      </c>
      <c r="F26" s="670">
        <v>0.1</v>
      </c>
      <c r="G26" s="567"/>
    </row>
    <row r="27" spans="1:7">
      <c r="A27" s="567"/>
      <c r="B27" s="567"/>
      <c r="C27" s="573">
        <v>393</v>
      </c>
      <c r="D27" s="574" t="s">
        <v>988</v>
      </c>
      <c r="E27" s="662">
        <v>10</v>
      </c>
      <c r="F27" s="670">
        <v>0.1</v>
      </c>
      <c r="G27" s="567"/>
    </row>
    <row r="28" spans="1:7">
      <c r="A28" s="567"/>
      <c r="B28" s="567"/>
      <c r="C28" s="573">
        <v>394</v>
      </c>
      <c r="D28" s="574" t="s">
        <v>989</v>
      </c>
      <c r="E28" s="662">
        <v>5</v>
      </c>
      <c r="F28" s="670">
        <v>0.2</v>
      </c>
      <c r="G28" s="567"/>
    </row>
    <row r="29" spans="1:7">
      <c r="A29" s="567"/>
      <c r="B29" s="567"/>
      <c r="C29" s="573">
        <v>395</v>
      </c>
      <c r="D29" s="574" t="s">
        <v>990</v>
      </c>
      <c r="E29" s="662">
        <v>10</v>
      </c>
      <c r="F29" s="670">
        <v>0.1</v>
      </c>
      <c r="G29" s="567"/>
    </row>
    <row r="30" spans="1:7">
      <c r="A30" s="567"/>
      <c r="B30" s="567"/>
      <c r="C30" s="573">
        <v>396</v>
      </c>
      <c r="D30" s="574" t="s">
        <v>991</v>
      </c>
      <c r="E30" s="662" t="str">
        <f t="shared" ref="E30:E36" si="0">IF(F30&gt;0,1/F30,"NA")</f>
        <v>NA</v>
      </c>
      <c r="F30" s="670"/>
      <c r="G30" s="567"/>
    </row>
    <row r="31" spans="1:7">
      <c r="A31" s="567"/>
      <c r="B31" s="567"/>
      <c r="C31" s="573">
        <v>397</v>
      </c>
      <c r="D31" s="574" t="s">
        <v>992</v>
      </c>
      <c r="E31" s="662">
        <v>5</v>
      </c>
      <c r="F31" s="670">
        <v>0.2</v>
      </c>
      <c r="G31" s="567"/>
    </row>
    <row r="32" spans="1:7">
      <c r="A32" s="567"/>
      <c r="B32" s="567"/>
      <c r="C32" s="573">
        <v>398</v>
      </c>
      <c r="D32" s="574" t="s">
        <v>993</v>
      </c>
      <c r="E32" s="662">
        <v>5</v>
      </c>
      <c r="F32" s="670">
        <v>0.2</v>
      </c>
      <c r="G32" s="567"/>
    </row>
    <row r="33" spans="1:7" ht="18.75">
      <c r="A33" s="567"/>
      <c r="B33" s="567"/>
      <c r="C33" s="579"/>
      <c r="D33" s="580" t="s">
        <v>769</v>
      </c>
      <c r="E33" s="581"/>
      <c r="F33" s="670"/>
      <c r="G33" s="567"/>
    </row>
    <row r="34" spans="1:7">
      <c r="A34" s="567"/>
      <c r="B34" s="567"/>
      <c r="C34" s="582">
        <v>301</v>
      </c>
      <c r="D34" s="583" t="s">
        <v>994</v>
      </c>
      <c r="E34" s="662" t="str">
        <f t="shared" si="0"/>
        <v>NA</v>
      </c>
      <c r="F34" s="670"/>
      <c r="G34" s="567"/>
    </row>
    <row r="35" spans="1:7">
      <c r="A35" s="567"/>
      <c r="B35" s="567"/>
      <c r="C35" s="582">
        <v>302</v>
      </c>
      <c r="D35" s="583" t="s">
        <v>995</v>
      </c>
      <c r="E35" s="662" t="str">
        <f t="shared" si="0"/>
        <v>NA</v>
      </c>
      <c r="F35" s="670"/>
      <c r="G35" s="567"/>
    </row>
    <row r="36" spans="1:7" ht="15.75" thickBot="1">
      <c r="A36" s="567"/>
      <c r="B36" s="567"/>
      <c r="C36" s="584">
        <v>303</v>
      </c>
      <c r="D36" s="651" t="s">
        <v>1008</v>
      </c>
      <c r="E36" s="669">
        <f t="shared" si="0"/>
        <v>33.003300330032999</v>
      </c>
      <c r="F36" s="672">
        <v>3.0300000000000001E-2</v>
      </c>
      <c r="G36" s="567"/>
    </row>
    <row r="37" spans="1:7">
      <c r="A37" s="567"/>
      <c r="B37" s="567"/>
      <c r="C37" s="578"/>
      <c r="D37" s="585"/>
      <c r="E37" s="578"/>
      <c r="F37" s="586"/>
      <c r="G37" s="567"/>
    </row>
    <row r="38" spans="1:7">
      <c r="A38" s="567"/>
      <c r="B38" s="567"/>
      <c r="C38" s="587" t="s">
        <v>996</v>
      </c>
      <c r="D38" s="567"/>
      <c r="E38" s="568"/>
      <c r="F38" s="568"/>
      <c r="G38" s="567"/>
    </row>
    <row r="39" spans="1:7">
      <c r="A39" s="567"/>
      <c r="B39" s="567"/>
      <c r="C39" s="587" t="s">
        <v>997</v>
      </c>
      <c r="D39" s="567"/>
      <c r="E39" s="568"/>
      <c r="F39" s="568"/>
      <c r="G39" s="567"/>
    </row>
  </sheetData>
  <mergeCells count="4">
    <mergeCell ref="C4:F4"/>
    <mergeCell ref="C5:F5"/>
    <mergeCell ref="C6:F6"/>
    <mergeCell ref="C7:F7"/>
  </mergeCells>
  <pageMargins left="0.7" right="0.7" top="0.75" bottom="0.75" header="0.3" footer="0.3"/>
  <pageSetup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
    </sheetView>
  </sheetViews>
  <sheetFormatPr defaultRowHeight="15"/>
  <cols>
    <col min="1" max="1" width="10.6640625" customWidth="1"/>
  </cols>
  <sheetData>
    <row r="1" spans="1:6" ht="15.75">
      <c r="A1" s="763" t="s">
        <v>446</v>
      </c>
      <c r="B1" s="763"/>
      <c r="C1" s="763"/>
      <c r="D1" s="763"/>
      <c r="E1" s="763"/>
      <c r="F1" s="763"/>
    </row>
    <row r="2" spans="1:6" ht="15.75">
      <c r="A2" s="767">
        <v>43100</v>
      </c>
      <c r="B2" s="763"/>
      <c r="C2" s="763"/>
      <c r="D2" s="763"/>
      <c r="E2" s="763"/>
      <c r="F2" s="763"/>
    </row>
    <row r="3" spans="1:6" ht="15.75">
      <c r="A3" s="763" t="s">
        <v>794</v>
      </c>
      <c r="B3" s="763"/>
      <c r="C3" s="763"/>
      <c r="D3" s="763"/>
      <c r="E3" s="763"/>
      <c r="F3" s="763"/>
    </row>
    <row r="4" spans="1:6" ht="15.75">
      <c r="A4" s="479"/>
      <c r="B4" s="479"/>
      <c r="C4" s="479"/>
      <c r="D4" s="479"/>
      <c r="E4" s="479"/>
      <c r="F4" s="479"/>
    </row>
    <row r="5" spans="1:6" ht="15.75">
      <c r="A5" s="479"/>
      <c r="B5" s="479"/>
      <c r="C5" s="479"/>
      <c r="D5" s="479"/>
      <c r="E5" s="479"/>
      <c r="F5" s="479"/>
    </row>
    <row r="6" spans="1:6" ht="15.75">
      <c r="A6" s="479"/>
      <c r="B6" s="686" t="s">
        <v>1038</v>
      </c>
      <c r="C6" s="479"/>
      <c r="D6" s="479"/>
      <c r="E6" s="479"/>
      <c r="F6" s="479"/>
    </row>
    <row r="7" spans="1:6" ht="15.75">
      <c r="A7" s="479"/>
      <c r="B7" s="479"/>
      <c r="C7" s="479"/>
      <c r="D7" s="479"/>
      <c r="E7" s="479"/>
      <c r="F7" s="479"/>
    </row>
    <row r="8" spans="1:6" ht="15.75">
      <c r="A8" s="479" t="s">
        <v>795</v>
      </c>
      <c r="B8" s="480">
        <v>0</v>
      </c>
      <c r="C8" s="479"/>
      <c r="D8" s="479"/>
      <c r="E8" s="479"/>
      <c r="F8" s="479"/>
    </row>
    <row r="9" spans="1:6" ht="15.75">
      <c r="A9" s="479" t="s">
        <v>45</v>
      </c>
      <c r="B9" s="481">
        <v>0</v>
      </c>
      <c r="C9" s="479"/>
      <c r="D9" s="479"/>
      <c r="E9" s="479"/>
      <c r="F9" s="479"/>
    </row>
    <row r="10" spans="1:6" ht="15.75">
      <c r="A10" s="479" t="s">
        <v>796</v>
      </c>
      <c r="B10" s="482">
        <v>0</v>
      </c>
      <c r="C10" s="479"/>
      <c r="D10" s="479"/>
      <c r="E10" s="479"/>
      <c r="F10" s="479"/>
    </row>
    <row r="11" spans="1:6" ht="18">
      <c r="A11" s="479" t="s">
        <v>797</v>
      </c>
      <c r="B11" s="483">
        <v>0</v>
      </c>
      <c r="C11" s="479"/>
      <c r="D11" s="479"/>
      <c r="E11" s="479"/>
      <c r="F11" s="479"/>
    </row>
    <row r="12" spans="1:6" ht="15.75">
      <c r="A12" s="479"/>
      <c r="B12" s="484">
        <f>SUM(B8:B11)</f>
        <v>0</v>
      </c>
      <c r="C12" s="479"/>
      <c r="D12" s="479" t="s">
        <v>798</v>
      </c>
      <c r="E12" s="479"/>
      <c r="F12" s="479"/>
    </row>
    <row r="13" spans="1:6" ht="15.75">
      <c r="A13" s="479"/>
      <c r="B13" s="479"/>
      <c r="C13" s="479"/>
      <c r="D13" s="479" t="s">
        <v>799</v>
      </c>
      <c r="E13" s="479"/>
      <c r="F13" s="479"/>
    </row>
    <row r="14" spans="1:6" ht="15.75">
      <c r="A14" s="479"/>
      <c r="B14" s="479"/>
      <c r="C14" s="479"/>
      <c r="D14" s="479" t="s">
        <v>800</v>
      </c>
      <c r="E14" s="479"/>
      <c r="F14" s="479"/>
    </row>
    <row r="15" spans="1:6" ht="15.75">
      <c r="A15" s="479"/>
      <c r="B15" s="479"/>
      <c r="C15" s="479"/>
      <c r="D15" s="479" t="s">
        <v>801</v>
      </c>
      <c r="E15" s="479"/>
      <c r="F15" s="479"/>
    </row>
    <row r="16" spans="1:6" ht="15.75">
      <c r="A16" s="479"/>
      <c r="B16" s="479"/>
      <c r="C16" s="479"/>
      <c r="D16" s="479"/>
      <c r="E16" s="479"/>
      <c r="F16" s="479"/>
    </row>
    <row r="17" spans="1:6" ht="15.75">
      <c r="A17" s="479"/>
      <c r="B17" s="479"/>
      <c r="C17" s="479"/>
      <c r="D17" s="479"/>
      <c r="E17" s="479"/>
      <c r="F17" s="479"/>
    </row>
    <row r="18" spans="1:6" ht="15.75">
      <c r="A18" s="479" t="s">
        <v>802</v>
      </c>
      <c r="B18" s="479"/>
      <c r="C18" s="479"/>
      <c r="D18" s="479"/>
      <c r="E18" s="479"/>
      <c r="F18" s="479"/>
    </row>
    <row r="19" spans="1:6" ht="15.75">
      <c r="A19" s="485" t="s">
        <v>803</v>
      </c>
      <c r="B19" s="479"/>
      <c r="C19" s="479"/>
      <c r="D19" s="479"/>
      <c r="E19" s="479"/>
      <c r="F19" s="479"/>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activeCell="B13" sqref="B13"/>
    </sheetView>
  </sheetViews>
  <sheetFormatPr defaultRowHeight="15"/>
  <cols>
    <col min="1" max="1" width="25.21875" customWidth="1"/>
    <col min="2" max="2" width="11.21875" customWidth="1"/>
  </cols>
  <sheetData>
    <row r="1" spans="1:8" ht="15.75">
      <c r="A1" s="763" t="s">
        <v>446</v>
      </c>
      <c r="B1" s="763"/>
      <c r="C1" s="763"/>
      <c r="D1" s="763"/>
      <c r="E1" s="763"/>
      <c r="F1" s="763"/>
      <c r="G1" s="435"/>
      <c r="H1" s="479"/>
    </row>
    <row r="2" spans="1:8" ht="15.75">
      <c r="A2" s="767">
        <v>43100</v>
      </c>
      <c r="B2" s="763"/>
      <c r="C2" s="763"/>
      <c r="D2" s="763"/>
      <c r="E2" s="763"/>
      <c r="F2" s="763"/>
      <c r="G2" s="435"/>
      <c r="H2" s="479"/>
    </row>
    <row r="3" spans="1:8" ht="15.75">
      <c r="A3" s="763" t="s">
        <v>815</v>
      </c>
      <c r="B3" s="763"/>
      <c r="C3" s="763"/>
      <c r="D3" s="763"/>
      <c r="E3" s="763"/>
      <c r="F3" s="763"/>
      <c r="G3" s="479"/>
      <c r="H3" s="479"/>
    </row>
    <row r="4" spans="1:8" ht="18.75">
      <c r="A4" s="486"/>
      <c r="B4" s="487"/>
      <c r="C4" s="487"/>
      <c r="D4" s="479"/>
      <c r="E4" s="479"/>
      <c r="F4" s="479"/>
      <c r="G4" s="479"/>
      <c r="H4" s="479"/>
    </row>
    <row r="5" spans="1:8" ht="15.75">
      <c r="A5" s="479"/>
      <c r="B5" s="479"/>
      <c r="C5" s="479"/>
      <c r="D5" s="479"/>
      <c r="E5" s="479"/>
      <c r="F5" s="479"/>
      <c r="G5" s="479"/>
      <c r="H5" s="479"/>
    </row>
    <row r="6" spans="1:8" ht="15.75">
      <c r="A6" s="479"/>
      <c r="B6" s="479"/>
      <c r="C6" s="479"/>
      <c r="D6" s="479"/>
      <c r="E6" s="479"/>
      <c r="F6" s="479"/>
      <c r="G6" s="479"/>
      <c r="H6" s="479"/>
    </row>
    <row r="7" spans="1:8" ht="15.75">
      <c r="A7" s="499" t="s">
        <v>816</v>
      </c>
      <c r="B7" s="499" t="s">
        <v>7</v>
      </c>
      <c r="C7" s="479"/>
      <c r="D7" s="479"/>
      <c r="E7" s="479"/>
      <c r="F7" s="479"/>
      <c r="G7" s="479"/>
      <c r="H7" s="479"/>
    </row>
    <row r="8" spans="1:8" ht="15.75">
      <c r="A8" s="599" t="s">
        <v>1030</v>
      </c>
      <c r="B8" s="689">
        <v>179402.62</v>
      </c>
      <c r="C8" s="479"/>
      <c r="D8" s="479"/>
      <c r="E8" s="479"/>
      <c r="F8" s="479"/>
      <c r="G8" s="479"/>
      <c r="H8" s="479"/>
    </row>
    <row r="9" spans="1:8" ht="15.75">
      <c r="A9" s="599" t="s">
        <v>1031</v>
      </c>
      <c r="B9" s="689">
        <v>0</v>
      </c>
      <c r="C9" s="479"/>
      <c r="D9" s="479"/>
      <c r="E9" s="479"/>
      <c r="F9" s="479"/>
      <c r="G9" s="479"/>
      <c r="H9" s="479"/>
    </row>
    <row r="10" spans="1:8" ht="15.75">
      <c r="A10" s="599" t="s">
        <v>1032</v>
      </c>
      <c r="B10" s="689">
        <v>2114864.94</v>
      </c>
      <c r="C10" s="479"/>
      <c r="D10" s="479"/>
      <c r="E10" s="479"/>
      <c r="F10" s="479"/>
      <c r="G10" s="479"/>
      <c r="H10" s="479"/>
    </row>
    <row r="11" spans="1:8" ht="15.75">
      <c r="A11" s="599" t="s">
        <v>1033</v>
      </c>
      <c r="B11" s="689">
        <v>56479.92</v>
      </c>
      <c r="C11" s="479"/>
      <c r="D11" s="479"/>
      <c r="E11" s="479"/>
      <c r="F11" s="488"/>
      <c r="G11" s="479"/>
      <c r="H11" s="479"/>
    </row>
    <row r="12" spans="1:8" ht="15.75">
      <c r="A12" s="600"/>
      <c r="B12" s="597"/>
      <c r="C12" s="479"/>
      <c r="D12" s="479"/>
      <c r="E12" s="479"/>
      <c r="F12" s="479"/>
      <c r="G12" s="479"/>
      <c r="H12" s="479"/>
    </row>
    <row r="13" spans="1:8" ht="15.75">
      <c r="A13" s="600" t="s">
        <v>818</v>
      </c>
      <c r="B13" s="598">
        <f>SUM(B8:B12)</f>
        <v>2350747.48</v>
      </c>
      <c r="C13" s="695">
        <f>B13-'Schd 2 Balance Sheet'!C43</f>
        <v>0.47999999998137355</v>
      </c>
      <c r="D13" s="479"/>
      <c r="E13" s="479"/>
      <c r="F13" s="479"/>
      <c r="G13" s="479"/>
      <c r="H13" s="479"/>
    </row>
    <row r="14" spans="1:8" ht="15.75">
      <c r="A14" s="479"/>
      <c r="B14" s="479"/>
      <c r="C14" s="479"/>
      <c r="D14" s="479" t="s">
        <v>798</v>
      </c>
      <c r="E14" s="479"/>
      <c r="F14" s="479"/>
      <c r="G14" s="479"/>
      <c r="H14" s="479"/>
    </row>
    <row r="15" spans="1:8" ht="15.75">
      <c r="A15" s="479"/>
      <c r="B15" s="479"/>
      <c r="C15" s="479"/>
      <c r="D15" s="596" t="s">
        <v>1011</v>
      </c>
      <c r="E15" s="479"/>
      <c r="F15" s="479"/>
      <c r="G15" s="479"/>
      <c r="H15" s="479"/>
    </row>
    <row r="16" spans="1:8" ht="15.75">
      <c r="A16" s="479"/>
      <c r="B16" s="479"/>
      <c r="C16" s="479"/>
      <c r="D16" s="479" t="s">
        <v>800</v>
      </c>
      <c r="E16" s="479"/>
      <c r="F16" s="479"/>
      <c r="G16" s="479"/>
      <c r="H16" s="479"/>
    </row>
    <row r="17" spans="1:8" ht="15.75">
      <c r="A17" s="479"/>
      <c r="B17" s="666"/>
      <c r="C17" s="479"/>
      <c r="D17" s="479" t="s">
        <v>801</v>
      </c>
      <c r="E17" s="479"/>
      <c r="F17" s="479"/>
      <c r="G17" s="479"/>
      <c r="H17" s="479"/>
    </row>
    <row r="18" spans="1:8" ht="15.75">
      <c r="A18" s="479"/>
      <c r="B18" s="484"/>
      <c r="C18" s="479"/>
      <c r="D18" s="479"/>
      <c r="E18" s="479"/>
      <c r="F18" s="479"/>
      <c r="G18" s="479"/>
      <c r="H18" s="479"/>
    </row>
    <row r="22" spans="1:8">
      <c r="B22" s="658"/>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workbookViewId="0">
      <selection activeCell="D30" sqref="D30"/>
    </sheetView>
  </sheetViews>
  <sheetFormatPr defaultRowHeight="15"/>
  <cols>
    <col min="2" max="2" width="49.77734375" customWidth="1"/>
    <col min="3" max="3" width="12.44140625" customWidth="1"/>
    <col min="5" max="5" width="14.44140625" customWidth="1"/>
  </cols>
  <sheetData>
    <row r="1" spans="1:4" ht="15.75">
      <c r="A1" s="763" t="s">
        <v>446</v>
      </c>
      <c r="B1" s="763"/>
      <c r="C1" s="763"/>
      <c r="D1" s="763"/>
    </row>
    <row r="2" spans="1:4" ht="15.75">
      <c r="A2" s="767">
        <v>43100</v>
      </c>
      <c r="B2" s="763"/>
      <c r="C2" s="763"/>
      <c r="D2" s="763"/>
    </row>
    <row r="3" spans="1:4" ht="15.75">
      <c r="A3" s="763" t="s">
        <v>819</v>
      </c>
      <c r="B3" s="763"/>
      <c r="C3" s="763"/>
      <c r="D3" s="763"/>
    </row>
    <row r="4" spans="1:4" ht="15.75">
      <c r="A4" s="690" t="s">
        <v>820</v>
      </c>
      <c r="B4" s="479"/>
      <c r="C4" s="499" t="s">
        <v>7</v>
      </c>
      <c r="D4" s="479"/>
    </row>
    <row r="5" spans="1:4" ht="15.75">
      <c r="A5" s="501" t="s">
        <v>660</v>
      </c>
      <c r="B5" s="502"/>
      <c r="C5" s="479"/>
      <c r="D5" s="479"/>
    </row>
    <row r="6" spans="1:4" ht="15.75">
      <c r="A6" s="503" t="s">
        <v>821</v>
      </c>
      <c r="B6" s="502"/>
      <c r="C6" s="592">
        <v>0</v>
      </c>
      <c r="D6" s="504"/>
    </row>
    <row r="7" spans="1:4" ht="15.75">
      <c r="A7" s="503" t="s">
        <v>822</v>
      </c>
      <c r="B7" s="502"/>
      <c r="C7" s="604">
        <v>0</v>
      </c>
      <c r="D7" s="479"/>
    </row>
    <row r="8" spans="1:4" ht="15.75">
      <c r="A8" s="503" t="s">
        <v>823</v>
      </c>
      <c r="B8" s="502"/>
      <c r="C8" s="605">
        <v>0</v>
      </c>
      <c r="D8" s="479"/>
    </row>
    <row r="9" spans="1:4" ht="15.75">
      <c r="A9" s="503" t="s">
        <v>824</v>
      </c>
      <c r="B9" s="502"/>
      <c r="C9" s="605">
        <v>0</v>
      </c>
      <c r="D9" s="479"/>
    </row>
    <row r="10" spans="1:4" ht="15.75">
      <c r="A10" s="503" t="s">
        <v>825</v>
      </c>
      <c r="B10" s="502"/>
      <c r="C10" s="605">
        <v>0</v>
      </c>
      <c r="D10" s="479"/>
    </row>
    <row r="11" spans="1:4" ht="15.75">
      <c r="A11" s="503" t="s">
        <v>826</v>
      </c>
      <c r="B11" s="502"/>
      <c r="C11" s="605">
        <v>0</v>
      </c>
      <c r="D11" s="479"/>
    </row>
    <row r="12" spans="1:4" ht="15.75">
      <c r="A12" s="503" t="s">
        <v>827</v>
      </c>
      <c r="B12" s="502"/>
      <c r="C12" s="604">
        <v>69247.039999999994</v>
      </c>
      <c r="D12" s="479"/>
    </row>
    <row r="13" spans="1:4" ht="15.75">
      <c r="A13" s="503" t="s">
        <v>828</v>
      </c>
      <c r="B13" s="502"/>
      <c r="C13" s="604">
        <v>0</v>
      </c>
      <c r="D13" s="479"/>
    </row>
    <row r="14" spans="1:4" ht="15.75">
      <c r="A14" s="503" t="s">
        <v>829</v>
      </c>
      <c r="B14" s="502"/>
      <c r="C14" s="604">
        <v>0</v>
      </c>
      <c r="D14" s="479"/>
    </row>
    <row r="15" spans="1:4" ht="15.75">
      <c r="A15" s="503" t="s">
        <v>830</v>
      </c>
      <c r="B15" s="502"/>
      <c r="C15" s="605">
        <v>0</v>
      </c>
      <c r="D15" s="479"/>
    </row>
    <row r="16" spans="1:4" ht="15.75">
      <c r="A16" s="503" t="s">
        <v>831</v>
      </c>
      <c r="B16" s="502"/>
      <c r="C16" s="604">
        <v>0</v>
      </c>
      <c r="D16" s="479"/>
    </row>
    <row r="17" spans="1:4" ht="15.75">
      <c r="A17" s="503" t="s">
        <v>832</v>
      </c>
      <c r="B17" s="502"/>
      <c r="C17" s="604">
        <v>0</v>
      </c>
      <c r="D17" s="479"/>
    </row>
    <row r="18" spans="1:4" ht="15.75">
      <c r="A18" s="503" t="s">
        <v>833</v>
      </c>
      <c r="B18" s="502"/>
      <c r="C18" s="604">
        <v>0</v>
      </c>
      <c r="D18" s="479"/>
    </row>
    <row r="19" spans="1:4" ht="15.75">
      <c r="A19" s="503" t="s">
        <v>834</v>
      </c>
      <c r="B19" s="502"/>
      <c r="C19" s="605">
        <v>59782486.960000001</v>
      </c>
      <c r="D19" s="479"/>
    </row>
    <row r="20" spans="1:4" ht="15.75">
      <c r="A20" s="503" t="s">
        <v>835</v>
      </c>
      <c r="B20" s="502"/>
      <c r="C20" s="604">
        <f>C21</f>
        <v>304225</v>
      </c>
      <c r="D20" s="479"/>
    </row>
    <row r="21" spans="1:4" ht="15.75">
      <c r="A21" s="505" t="s">
        <v>792</v>
      </c>
      <c r="B21" s="502"/>
      <c r="C21" s="605">
        <f>-'N. Regulatory Asset'!B10</f>
        <v>304225</v>
      </c>
      <c r="D21" s="479"/>
    </row>
    <row r="22" spans="1:4" ht="15.75">
      <c r="A22" s="505" t="s">
        <v>836</v>
      </c>
      <c r="B22" s="502"/>
      <c r="C22" s="605">
        <v>0</v>
      </c>
      <c r="D22" s="479"/>
    </row>
    <row r="23" spans="1:4" ht="16.5" thickBot="1">
      <c r="A23" s="503" t="s">
        <v>837</v>
      </c>
      <c r="B23" s="502"/>
      <c r="C23" s="606">
        <v>0</v>
      </c>
      <c r="D23" s="479"/>
    </row>
    <row r="24" spans="1:4" ht="15.75">
      <c r="A24" s="503" t="s">
        <v>838</v>
      </c>
      <c r="B24" s="502"/>
      <c r="C24" s="607">
        <f>SUM(C6:C19)+C20+C23</f>
        <v>60155959</v>
      </c>
      <c r="D24" s="479"/>
    </row>
    <row r="25" spans="1:4" ht="15.75">
      <c r="A25" s="501" t="s">
        <v>661</v>
      </c>
      <c r="B25" s="502"/>
      <c r="C25" s="604"/>
      <c r="D25" s="479"/>
    </row>
    <row r="26" spans="1:4" ht="15.75">
      <c r="A26" s="503" t="s">
        <v>839</v>
      </c>
      <c r="B26" s="502"/>
      <c r="C26" s="604">
        <v>0</v>
      </c>
      <c r="D26" s="479"/>
    </row>
    <row r="27" spans="1:4" ht="15.75">
      <c r="A27" s="503" t="s">
        <v>840</v>
      </c>
      <c r="B27" s="502"/>
      <c r="C27" s="604">
        <v>0</v>
      </c>
      <c r="D27" s="479"/>
    </row>
    <row r="28" spans="1:4" ht="15.75">
      <c r="A28" s="503" t="s">
        <v>841</v>
      </c>
      <c r="B28" s="502"/>
      <c r="C28" s="604">
        <v>0</v>
      </c>
      <c r="D28" s="479"/>
    </row>
    <row r="29" spans="1:4" ht="15.75">
      <c r="A29" s="503" t="s">
        <v>842</v>
      </c>
      <c r="B29" s="502"/>
      <c r="C29" s="604">
        <v>0</v>
      </c>
      <c r="D29" s="479"/>
    </row>
    <row r="30" spans="1:4" ht="15.75">
      <c r="A30" s="503" t="s">
        <v>843</v>
      </c>
      <c r="B30" s="502"/>
      <c r="C30" s="604">
        <v>0</v>
      </c>
      <c r="D30" s="479"/>
    </row>
    <row r="31" spans="1:4" ht="15.75">
      <c r="A31" s="503" t="s">
        <v>844</v>
      </c>
      <c r="B31" s="502"/>
      <c r="C31" s="604">
        <v>0</v>
      </c>
      <c r="D31" s="479"/>
    </row>
    <row r="32" spans="1:4" ht="15.75">
      <c r="A32" s="503" t="s">
        <v>845</v>
      </c>
      <c r="B32" s="502"/>
      <c r="C32" s="604">
        <v>0</v>
      </c>
      <c r="D32" s="479"/>
    </row>
    <row r="33" spans="1:4" ht="15.75">
      <c r="A33" s="503" t="s">
        <v>846</v>
      </c>
      <c r="B33" s="502"/>
      <c r="C33" s="604">
        <v>0</v>
      </c>
      <c r="D33" s="479"/>
    </row>
    <row r="34" spans="1:4" ht="15.75">
      <c r="A34" s="503" t="s">
        <v>847</v>
      </c>
      <c r="B34" s="502"/>
      <c r="C34" s="604">
        <v>0</v>
      </c>
      <c r="D34" s="479"/>
    </row>
    <row r="35" spans="1:4" ht="16.5" thickBot="1">
      <c r="A35" s="503" t="s">
        <v>848</v>
      </c>
      <c r="B35" s="502"/>
      <c r="C35" s="593">
        <v>0</v>
      </c>
      <c r="D35" s="479"/>
    </row>
    <row r="36" spans="1:4" ht="16.5" thickBot="1">
      <c r="A36" s="503" t="s">
        <v>849</v>
      </c>
      <c r="B36" s="479"/>
      <c r="C36" s="594">
        <f>SUM(C26:C35)</f>
        <v>0</v>
      </c>
      <c r="D36" s="479"/>
    </row>
    <row r="37" spans="1:4" ht="16.5" thickBot="1">
      <c r="A37" s="503" t="s">
        <v>850</v>
      </c>
      <c r="B37" s="479"/>
      <c r="C37" s="595">
        <f>C24+C36</f>
        <v>60155959</v>
      </c>
      <c r="D37" s="479"/>
    </row>
    <row r="38" spans="1:4" ht="15.75">
      <c r="A38" s="479"/>
      <c r="B38" s="479"/>
      <c r="C38" s="479"/>
      <c r="D38" s="479"/>
    </row>
    <row r="39" spans="1:4" ht="15.75">
      <c r="A39" s="479"/>
      <c r="B39" s="479"/>
      <c r="C39" s="479"/>
      <c r="D39" s="479"/>
    </row>
    <row r="40" spans="1:4" ht="15.75">
      <c r="A40" s="487" t="s">
        <v>851</v>
      </c>
      <c r="B40" s="479"/>
      <c r="C40" s="479"/>
      <c r="D40" s="479"/>
    </row>
    <row r="41" spans="1:4" ht="15.75">
      <c r="A41" s="667" t="s">
        <v>852</v>
      </c>
      <c r="B41" s="479"/>
      <c r="C41" s="479"/>
      <c r="D41" s="507"/>
    </row>
    <row r="42" spans="1:4">
      <c r="A42" s="681" t="s">
        <v>1065</v>
      </c>
    </row>
  </sheetData>
  <mergeCells count="3">
    <mergeCell ref="A1:D1"/>
    <mergeCell ref="A2:D2"/>
    <mergeCell ref="A3: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opLeftCell="A31" zoomScaleNormal="100" workbookViewId="0">
      <selection activeCell="C48" sqref="C48"/>
    </sheetView>
  </sheetViews>
  <sheetFormatPr defaultRowHeight="15"/>
  <cols>
    <col min="2" max="2" width="47.77734375" customWidth="1"/>
    <col min="3" max="3" width="13.88671875" customWidth="1"/>
    <col min="8" max="8" width="12" bestFit="1" customWidth="1"/>
  </cols>
  <sheetData>
    <row r="1" spans="1:13" ht="15.75">
      <c r="A1" s="763" t="s">
        <v>446</v>
      </c>
      <c r="B1" s="763"/>
      <c r="C1" s="763"/>
      <c r="D1" s="763"/>
      <c r="E1" s="479"/>
      <c r="F1" s="479"/>
      <c r="G1" s="479"/>
      <c r="H1" s="479"/>
      <c r="I1" s="479"/>
      <c r="J1" s="479"/>
      <c r="K1" s="479"/>
      <c r="L1" s="479"/>
      <c r="M1" s="479"/>
    </row>
    <row r="2" spans="1:13" ht="15.75">
      <c r="A2" s="767">
        <v>43100</v>
      </c>
      <c r="B2" s="763"/>
      <c r="C2" s="763"/>
      <c r="D2" s="763"/>
      <c r="E2" s="479"/>
      <c r="F2" s="479"/>
      <c r="G2" s="479"/>
      <c r="H2" s="479"/>
      <c r="I2" s="479"/>
      <c r="J2" s="479"/>
      <c r="K2" s="479"/>
      <c r="L2" s="479"/>
      <c r="M2" s="479"/>
    </row>
    <row r="3" spans="1:13" ht="15.75">
      <c r="A3" s="763" t="s">
        <v>853</v>
      </c>
      <c r="B3" s="763"/>
      <c r="C3" s="763"/>
      <c r="D3" s="763"/>
      <c r="E3" s="479"/>
      <c r="F3" s="479"/>
      <c r="G3" s="479"/>
      <c r="H3" s="479"/>
      <c r="I3" s="479"/>
      <c r="J3" s="479"/>
      <c r="K3" s="479"/>
      <c r="L3" s="479"/>
      <c r="M3" s="479"/>
    </row>
    <row r="4" spans="1:13" ht="18.75">
      <c r="A4" s="508"/>
      <c r="B4" s="479"/>
      <c r="C4" s="479"/>
      <c r="D4" s="509"/>
      <c r="E4" s="479"/>
      <c r="F4" s="479"/>
      <c r="G4" s="479"/>
      <c r="H4" s="479"/>
      <c r="I4" s="479"/>
      <c r="J4" s="479"/>
      <c r="K4" s="479"/>
      <c r="L4" s="479"/>
      <c r="M4" s="479"/>
    </row>
    <row r="5" spans="1:13" ht="15.75">
      <c r="A5" s="500" t="s">
        <v>854</v>
      </c>
      <c r="B5" s="479"/>
      <c r="C5" s="499" t="s">
        <v>7</v>
      </c>
      <c r="D5" s="509"/>
      <c r="E5" s="479"/>
      <c r="F5" s="479"/>
      <c r="G5" s="479"/>
      <c r="H5" s="479"/>
      <c r="I5" s="479"/>
      <c r="J5" s="479"/>
      <c r="K5" s="479"/>
      <c r="L5" s="479"/>
      <c r="M5" s="479"/>
    </row>
    <row r="6" spans="1:13" ht="15.75">
      <c r="A6" s="500"/>
      <c r="B6" s="479"/>
      <c r="C6" s="479"/>
      <c r="D6" s="510"/>
      <c r="E6" s="479"/>
      <c r="F6" s="479"/>
      <c r="G6" s="479"/>
      <c r="H6" s="479"/>
      <c r="I6" s="479"/>
      <c r="J6" s="479"/>
      <c r="K6" s="479"/>
      <c r="L6" s="479"/>
      <c r="M6" s="479"/>
    </row>
    <row r="7" spans="1:13" ht="15.75">
      <c r="A7" s="511" t="s">
        <v>855</v>
      </c>
      <c r="B7" s="502"/>
      <c r="C7" s="610"/>
      <c r="D7" s="509"/>
      <c r="E7" s="479"/>
      <c r="F7" s="479"/>
      <c r="G7" s="479"/>
      <c r="H7" s="479"/>
      <c r="I7" s="479"/>
      <c r="J7" s="479"/>
      <c r="K7" s="479"/>
      <c r="L7" s="479"/>
      <c r="M7" s="479"/>
    </row>
    <row r="8" spans="1:13" ht="15.75">
      <c r="A8" s="503" t="s">
        <v>856</v>
      </c>
      <c r="B8" s="502"/>
      <c r="C8" s="612"/>
      <c r="D8" s="762"/>
      <c r="E8" s="762"/>
      <c r="F8" s="762"/>
      <c r="G8" s="762"/>
      <c r="H8" s="762"/>
      <c r="I8" s="762"/>
      <c r="J8" s="479"/>
      <c r="K8" s="479"/>
      <c r="L8" s="479"/>
      <c r="M8" s="479"/>
    </row>
    <row r="9" spans="1:13" ht="15.75">
      <c r="A9" s="503" t="s">
        <v>857</v>
      </c>
      <c r="B9" s="502"/>
      <c r="C9" s="612"/>
      <c r="D9" s="762"/>
      <c r="E9" s="762"/>
      <c r="F9" s="762"/>
      <c r="G9" s="762"/>
      <c r="H9" s="762"/>
      <c r="I9" s="762"/>
      <c r="J9" s="762"/>
      <c r="K9" s="762"/>
      <c r="L9" s="762"/>
      <c r="M9" s="762"/>
    </row>
    <row r="10" spans="1:13" ht="15.75">
      <c r="A10" s="503" t="s">
        <v>858</v>
      </c>
      <c r="B10" s="502"/>
      <c r="C10" s="611">
        <v>166502.51</v>
      </c>
      <c r="D10" s="509"/>
      <c r="E10" s="479"/>
      <c r="F10" s="479"/>
      <c r="G10" s="479"/>
      <c r="H10" s="479"/>
      <c r="I10" s="479"/>
      <c r="J10" s="479"/>
      <c r="K10" s="479"/>
      <c r="L10" s="479"/>
      <c r="M10" s="479"/>
    </row>
    <row r="11" spans="1:13" ht="15.75">
      <c r="A11" s="503" t="s">
        <v>859</v>
      </c>
      <c r="B11" s="502"/>
      <c r="C11" s="612">
        <v>0</v>
      </c>
      <c r="D11" s="512"/>
      <c r="E11" s="479"/>
      <c r="F11" s="479"/>
      <c r="G11" s="479"/>
      <c r="H11" s="479"/>
      <c r="I11" s="479"/>
      <c r="J11" s="479"/>
      <c r="K11" s="479"/>
      <c r="L11" s="479"/>
      <c r="M11" s="479"/>
    </row>
    <row r="12" spans="1:13" ht="18">
      <c r="A12" s="503" t="s">
        <v>860</v>
      </c>
      <c r="B12" s="502"/>
      <c r="C12" s="483">
        <v>0</v>
      </c>
      <c r="D12" s="509"/>
      <c r="E12" s="479"/>
      <c r="F12" s="479"/>
      <c r="G12" s="479"/>
      <c r="H12" s="479"/>
      <c r="I12" s="479"/>
      <c r="J12" s="479"/>
      <c r="K12" s="479"/>
      <c r="L12" s="479"/>
      <c r="M12" s="479"/>
    </row>
    <row r="13" spans="1:13" ht="15.75">
      <c r="A13" s="513" t="s">
        <v>861</v>
      </c>
      <c r="B13" s="502"/>
      <c r="C13" s="612">
        <f>SUM(C7:C12)</f>
        <v>166502.51</v>
      </c>
      <c r="D13" s="509"/>
      <c r="E13" s="479"/>
      <c r="F13" s="479"/>
      <c r="G13" s="479"/>
      <c r="H13" s="479"/>
      <c r="I13" s="479"/>
      <c r="J13" s="479"/>
      <c r="K13" s="479"/>
      <c r="L13" s="479"/>
      <c r="M13" s="479"/>
    </row>
    <row r="14" spans="1:13" ht="15.75">
      <c r="A14" s="503"/>
      <c r="B14" s="502"/>
      <c r="C14" s="612"/>
      <c r="D14" s="509"/>
      <c r="E14" s="479"/>
      <c r="F14" s="479"/>
      <c r="G14" s="479"/>
      <c r="H14" s="479"/>
      <c r="I14" s="479"/>
      <c r="J14" s="479"/>
      <c r="K14" s="479"/>
      <c r="L14" s="479"/>
      <c r="M14" s="479"/>
    </row>
    <row r="15" spans="1:13" ht="15.75">
      <c r="A15" s="511" t="s">
        <v>862</v>
      </c>
      <c r="B15" s="502"/>
      <c r="C15" s="612"/>
      <c r="D15" s="509"/>
      <c r="E15" s="479"/>
      <c r="F15" s="479"/>
      <c r="G15" s="479"/>
      <c r="H15" s="479"/>
      <c r="I15" s="479"/>
      <c r="J15" s="479"/>
      <c r="K15" s="479"/>
      <c r="L15" s="479"/>
      <c r="M15" s="479"/>
    </row>
    <row r="16" spans="1:13" ht="15.75">
      <c r="A16" s="503" t="s">
        <v>863</v>
      </c>
      <c r="B16" s="502"/>
      <c r="C16" s="613">
        <v>0</v>
      </c>
      <c r="D16" s="509"/>
      <c r="E16" s="479"/>
      <c r="F16" s="479"/>
      <c r="G16" s="479"/>
      <c r="H16" s="479"/>
      <c r="I16" s="479"/>
      <c r="J16" s="479"/>
      <c r="K16" s="479"/>
      <c r="L16" s="479"/>
      <c r="M16" s="479"/>
    </row>
    <row r="17" spans="1:13" ht="15.75">
      <c r="A17" s="503" t="s">
        <v>864</v>
      </c>
      <c r="B17" s="502"/>
      <c r="C17" s="608">
        <v>7692195.5199999996</v>
      </c>
      <c r="D17" s="509"/>
      <c r="E17" s="479"/>
      <c r="F17" s="479"/>
      <c r="G17" s="479"/>
      <c r="H17" s="479"/>
      <c r="I17" s="479"/>
      <c r="J17" s="479"/>
      <c r="K17" s="479"/>
      <c r="L17" s="479"/>
      <c r="M17" s="479"/>
    </row>
    <row r="18" spans="1:13" ht="15.75">
      <c r="A18" s="503" t="s">
        <v>865</v>
      </c>
      <c r="B18" s="502"/>
      <c r="C18" s="612">
        <v>0</v>
      </c>
      <c r="D18" s="509"/>
      <c r="E18" s="479"/>
      <c r="F18" s="479"/>
      <c r="G18" s="514"/>
      <c r="H18" s="479"/>
      <c r="I18" s="479"/>
      <c r="J18" s="479"/>
      <c r="K18" s="479"/>
      <c r="L18" s="479"/>
      <c r="M18" s="514"/>
    </row>
    <row r="19" spans="1:13" ht="18">
      <c r="A19" s="503" t="s">
        <v>866</v>
      </c>
      <c r="B19" s="502"/>
      <c r="C19" s="483">
        <v>0</v>
      </c>
      <c r="D19" s="509"/>
      <c r="E19" s="479"/>
      <c r="F19" s="479"/>
      <c r="G19" s="372"/>
      <c r="H19" s="559"/>
      <c r="I19" s="479"/>
      <c r="J19" s="479"/>
      <c r="K19" s="479"/>
      <c r="L19" s="479"/>
      <c r="M19" s="479"/>
    </row>
    <row r="20" spans="1:13" ht="15.75">
      <c r="A20" s="513" t="s">
        <v>867</v>
      </c>
      <c r="B20" s="502"/>
      <c r="C20" s="612">
        <f>SUM(C16:C19)</f>
        <v>7692195.5199999996</v>
      </c>
      <c r="D20" s="509"/>
      <c r="E20" s="479"/>
      <c r="F20" s="479"/>
      <c r="G20" s="372"/>
      <c r="H20" s="559"/>
      <c r="I20" s="479"/>
      <c r="J20" s="479"/>
      <c r="K20" s="479"/>
      <c r="L20" s="479"/>
      <c r="M20" s="479"/>
    </row>
    <row r="21" spans="1:13" ht="15.75">
      <c r="A21" s="503"/>
      <c r="B21" s="502"/>
      <c r="C21" s="612"/>
      <c r="D21" s="509"/>
      <c r="E21" s="479"/>
      <c r="F21" s="479"/>
      <c r="G21" s="372"/>
      <c r="H21" s="559"/>
      <c r="I21" s="479"/>
      <c r="J21" s="479"/>
      <c r="K21" s="479"/>
      <c r="L21" s="479"/>
      <c r="M21" s="479"/>
    </row>
    <row r="22" spans="1:13" ht="15.75">
      <c r="A22" s="511" t="s">
        <v>868</v>
      </c>
      <c r="B22" s="502"/>
      <c r="C22" s="612"/>
      <c r="D22" s="509"/>
      <c r="E22" s="479"/>
      <c r="F22" s="479"/>
      <c r="G22" s="372"/>
      <c r="H22" s="559"/>
      <c r="I22" s="479"/>
      <c r="J22" s="479"/>
      <c r="K22" s="479"/>
      <c r="L22" s="479"/>
      <c r="M22" s="479"/>
    </row>
    <row r="23" spans="1:13" ht="15.75">
      <c r="A23" s="503" t="s">
        <v>869</v>
      </c>
      <c r="B23" s="502"/>
      <c r="C23" s="613">
        <v>0</v>
      </c>
      <c r="D23" s="509"/>
      <c r="E23" s="479"/>
      <c r="F23" s="479"/>
      <c r="G23" s="372"/>
      <c r="H23" s="559"/>
      <c r="I23" s="479"/>
      <c r="J23" s="479"/>
      <c r="K23" s="479"/>
      <c r="L23" s="479"/>
      <c r="M23" s="479"/>
    </row>
    <row r="24" spans="1:13" ht="15.75">
      <c r="A24" s="503" t="s">
        <v>870</v>
      </c>
      <c r="B24" s="502"/>
      <c r="C24" s="612">
        <v>0</v>
      </c>
      <c r="D24" s="509"/>
      <c r="E24" s="479"/>
      <c r="F24" s="479"/>
      <c r="G24" s="372"/>
      <c r="H24" s="559"/>
      <c r="I24" s="479"/>
      <c r="J24" s="479"/>
      <c r="K24" s="479"/>
      <c r="L24" s="479"/>
      <c r="M24" s="479"/>
    </row>
    <row r="25" spans="1:13" ht="15.75">
      <c r="A25" s="503" t="s">
        <v>871</v>
      </c>
      <c r="B25" s="502"/>
      <c r="C25" s="612">
        <v>0</v>
      </c>
      <c r="D25" s="509"/>
      <c r="E25" s="479"/>
      <c r="F25" s="479"/>
      <c r="G25" s="372"/>
      <c r="H25" s="559"/>
      <c r="I25" s="479"/>
      <c r="J25" s="479"/>
      <c r="K25" s="479"/>
      <c r="L25" s="479"/>
      <c r="M25" s="479"/>
    </row>
    <row r="26" spans="1:13" ht="18">
      <c r="A26" s="503" t="s">
        <v>872</v>
      </c>
      <c r="B26" s="502"/>
      <c r="C26" s="483">
        <v>0</v>
      </c>
      <c r="D26" s="509"/>
      <c r="E26" s="479"/>
      <c r="F26" s="479"/>
      <c r="G26" s="372"/>
      <c r="H26" s="559"/>
      <c r="I26" s="479"/>
      <c r="J26" s="479"/>
      <c r="K26" s="479"/>
      <c r="L26" s="479"/>
      <c r="M26" s="479"/>
    </row>
    <row r="27" spans="1:13" ht="15.75">
      <c r="A27" s="511" t="s">
        <v>868</v>
      </c>
      <c r="B27" s="502"/>
      <c r="C27" s="597">
        <f>SUM(C23:C26)</f>
        <v>0</v>
      </c>
      <c r="D27" s="509"/>
      <c r="E27" s="479"/>
      <c r="F27" s="479"/>
      <c r="G27" s="372"/>
      <c r="H27" s="560"/>
      <c r="I27" s="479"/>
      <c r="J27" s="479"/>
      <c r="K27" s="479"/>
      <c r="L27" s="479"/>
      <c r="M27" s="479"/>
    </row>
    <row r="28" spans="1:13" ht="15.75">
      <c r="A28" s="503"/>
      <c r="B28" s="502"/>
      <c r="C28" s="612"/>
      <c r="D28" s="509"/>
      <c r="E28" s="479"/>
      <c r="F28" s="479"/>
      <c r="G28" s="372"/>
      <c r="H28" s="559"/>
      <c r="I28" s="479"/>
      <c r="J28" s="479"/>
      <c r="K28" s="479"/>
      <c r="L28" s="479"/>
      <c r="M28" s="479"/>
    </row>
    <row r="29" spans="1:13" ht="15.75">
      <c r="A29" s="511" t="s">
        <v>873</v>
      </c>
      <c r="B29" s="502"/>
      <c r="C29" s="612"/>
      <c r="D29" s="509"/>
      <c r="E29" s="479"/>
      <c r="F29" s="479"/>
      <c r="G29" s="479"/>
      <c r="H29" s="479"/>
      <c r="I29" s="479"/>
      <c r="J29" s="479"/>
      <c r="K29" s="479"/>
      <c r="L29" s="479"/>
      <c r="M29" s="479"/>
    </row>
    <row r="30" spans="1:13" ht="15.75">
      <c r="A30" s="503" t="s">
        <v>874</v>
      </c>
      <c r="B30" s="502"/>
      <c r="C30" s="614">
        <v>3664263.8200000003</v>
      </c>
      <c r="D30" s="512"/>
      <c r="E30" s="479"/>
      <c r="F30" s="479"/>
      <c r="G30" s="479"/>
      <c r="H30" s="479"/>
      <c r="I30" s="479"/>
      <c r="J30" s="479"/>
      <c r="K30" s="479"/>
      <c r="L30" s="479"/>
      <c r="M30" s="479"/>
    </row>
    <row r="31" spans="1:13" ht="15.75">
      <c r="A31" s="503" t="s">
        <v>875</v>
      </c>
      <c r="B31" s="502"/>
      <c r="C31" s="614">
        <v>1469277.1399999997</v>
      </c>
      <c r="D31" s="512"/>
      <c r="E31" s="479"/>
      <c r="F31" s="479"/>
      <c r="G31" s="479"/>
      <c r="H31" s="479"/>
      <c r="I31" s="479"/>
      <c r="J31" s="479"/>
      <c r="K31" s="479"/>
      <c r="L31" s="479"/>
      <c r="M31" s="479"/>
    </row>
    <row r="32" spans="1:13" ht="15.75">
      <c r="A32" s="503" t="s">
        <v>876</v>
      </c>
      <c r="B32" s="502"/>
      <c r="C32" s="614">
        <v>0</v>
      </c>
      <c r="D32" s="509"/>
      <c r="E32" s="479"/>
      <c r="F32" s="479"/>
      <c r="G32" s="479"/>
      <c r="H32" s="479"/>
      <c r="I32" s="479"/>
      <c r="J32" s="479"/>
      <c r="K32" s="479"/>
      <c r="L32" s="479"/>
      <c r="M32" s="479"/>
    </row>
    <row r="33" spans="1:13" ht="15.75">
      <c r="A33" s="503" t="s">
        <v>877</v>
      </c>
      <c r="B33" s="502"/>
      <c r="C33" s="614">
        <v>1576817.72</v>
      </c>
      <c r="D33" s="509"/>
      <c r="E33" s="479"/>
      <c r="F33" s="479"/>
      <c r="G33" s="479"/>
      <c r="H33" s="479"/>
      <c r="I33" s="479"/>
      <c r="J33" s="479"/>
      <c r="K33" s="479"/>
      <c r="L33" s="479"/>
      <c r="M33" s="479"/>
    </row>
    <row r="34" spans="1:13" ht="15.75">
      <c r="A34" s="503" t="s">
        <v>878</v>
      </c>
      <c r="B34" s="502"/>
      <c r="C34" s="614">
        <v>398217.12</v>
      </c>
      <c r="D34" s="512"/>
      <c r="E34" s="479"/>
      <c r="F34" s="479"/>
      <c r="G34" s="479"/>
      <c r="H34" s="479"/>
      <c r="I34" s="479"/>
      <c r="J34" s="479"/>
      <c r="K34" s="479"/>
      <c r="L34" s="479"/>
      <c r="M34" s="479"/>
    </row>
    <row r="35" spans="1:13" ht="15.75">
      <c r="A35" s="503" t="s">
        <v>879</v>
      </c>
      <c r="B35" s="502"/>
      <c r="C35" s="614">
        <v>228780.16</v>
      </c>
      <c r="D35" s="509"/>
      <c r="E35" s="479"/>
      <c r="F35" s="479"/>
      <c r="G35" s="479"/>
      <c r="H35" s="479"/>
      <c r="I35" s="479"/>
      <c r="J35" s="479"/>
      <c r="K35" s="479"/>
      <c r="L35" s="479"/>
      <c r="M35" s="479"/>
    </row>
    <row r="36" spans="1:13" ht="15.75">
      <c r="A36" s="503" t="s">
        <v>880</v>
      </c>
      <c r="B36" s="502"/>
      <c r="C36" s="614">
        <v>370516.5099999996</v>
      </c>
      <c r="D36" s="512"/>
      <c r="E36" s="479"/>
      <c r="F36" s="479"/>
      <c r="G36" s="479"/>
      <c r="H36" s="479"/>
      <c r="I36" s="479"/>
      <c r="J36" s="479"/>
      <c r="K36" s="479"/>
      <c r="L36" s="479"/>
      <c r="M36" s="479"/>
    </row>
    <row r="37" spans="1:13" ht="15.75">
      <c r="A37" s="503" t="s">
        <v>881</v>
      </c>
      <c r="B37" s="502"/>
      <c r="C37" s="614">
        <v>0</v>
      </c>
      <c r="D37" s="509"/>
      <c r="E37" s="479"/>
      <c r="F37" s="479"/>
      <c r="G37" s="479"/>
      <c r="H37" s="479"/>
      <c r="I37" s="479"/>
      <c r="J37" s="479"/>
      <c r="K37" s="479"/>
      <c r="L37" s="479"/>
      <c r="M37" s="479"/>
    </row>
    <row r="38" spans="1:13" ht="15.75">
      <c r="A38" s="503" t="s">
        <v>882</v>
      </c>
      <c r="B38" s="502"/>
      <c r="C38" s="614">
        <v>84085.91</v>
      </c>
      <c r="D38" s="509"/>
      <c r="E38" s="479"/>
      <c r="F38" s="479"/>
      <c r="G38" s="479"/>
      <c r="H38" s="479"/>
      <c r="I38" s="479"/>
      <c r="J38" s="479"/>
      <c r="K38" s="479"/>
      <c r="L38" s="479"/>
      <c r="M38" s="479"/>
    </row>
    <row r="39" spans="1:13" ht="15.75">
      <c r="A39" s="503" t="s">
        <v>883</v>
      </c>
      <c r="B39" s="502"/>
      <c r="C39" s="614">
        <v>0</v>
      </c>
      <c r="D39" s="509"/>
      <c r="E39" s="479"/>
      <c r="F39" s="479"/>
      <c r="G39" s="479"/>
      <c r="H39" s="479"/>
      <c r="I39" s="479"/>
      <c r="J39" s="479"/>
      <c r="K39" s="479"/>
      <c r="L39" s="479"/>
      <c r="M39" s="479"/>
    </row>
    <row r="40" spans="1:13" ht="15.75">
      <c r="A40" s="503" t="s">
        <v>884</v>
      </c>
      <c r="B40" s="502"/>
      <c r="C40" s="608">
        <v>0</v>
      </c>
      <c r="D40" s="512"/>
      <c r="E40" s="479"/>
      <c r="F40" s="479"/>
      <c r="G40" s="479"/>
      <c r="H40" s="479"/>
      <c r="I40" s="479"/>
      <c r="J40" s="479"/>
      <c r="K40" s="479"/>
      <c r="L40" s="479"/>
      <c r="M40" s="479"/>
    </row>
    <row r="41" spans="1:13" ht="15.75">
      <c r="A41" s="503" t="s">
        <v>885</v>
      </c>
      <c r="B41" s="479"/>
      <c r="C41" s="609">
        <v>986176.84</v>
      </c>
      <c r="D41" s="512"/>
      <c r="E41" s="479"/>
      <c r="F41" s="514"/>
      <c r="G41" s="479"/>
      <c r="H41" s="479"/>
      <c r="I41" s="479"/>
      <c r="J41" s="479"/>
      <c r="K41" s="479"/>
      <c r="L41" s="479"/>
      <c r="M41" s="514"/>
    </row>
    <row r="42" spans="1:13" ht="15.75">
      <c r="A42" s="503" t="s">
        <v>886</v>
      </c>
      <c r="B42" s="479"/>
      <c r="C42" s="596"/>
      <c r="D42" s="512"/>
      <c r="E42" s="515"/>
      <c r="F42" s="479"/>
      <c r="G42" s="479"/>
      <c r="H42" s="479"/>
      <c r="I42" s="479"/>
      <c r="J42" s="479"/>
      <c r="K42" s="479"/>
      <c r="L42" s="479"/>
      <c r="M42" s="479"/>
    </row>
    <row r="43" spans="1:13" ht="15.75">
      <c r="A43" s="503" t="s">
        <v>887</v>
      </c>
      <c r="B43" s="479"/>
      <c r="C43" s="615">
        <f>SUM(C30:C42)</f>
        <v>8778135.2200000007</v>
      </c>
      <c r="D43" s="509"/>
      <c r="E43" s="479"/>
      <c r="F43" s="479"/>
      <c r="G43" s="479"/>
      <c r="H43" s="479"/>
      <c r="I43" s="479"/>
      <c r="J43" s="479"/>
      <c r="K43" s="479"/>
      <c r="L43" s="479"/>
      <c r="M43" s="479"/>
    </row>
    <row r="44" spans="1:13" ht="15.75">
      <c r="A44" s="503" t="s">
        <v>888</v>
      </c>
      <c r="B44" s="479"/>
      <c r="C44" s="614">
        <v>414595.33</v>
      </c>
      <c r="D44" s="509"/>
      <c r="E44" s="479"/>
      <c r="F44" s="479"/>
      <c r="G44" s="479"/>
      <c r="H44" s="479"/>
      <c r="I44" s="479"/>
      <c r="J44" s="479"/>
      <c r="K44" s="479"/>
      <c r="L44" s="479"/>
      <c r="M44" s="479"/>
    </row>
    <row r="45" spans="1:13" ht="15.75">
      <c r="A45" s="503" t="s">
        <v>889</v>
      </c>
      <c r="B45" s="479"/>
      <c r="C45" s="616">
        <f>SUM(C44:C44)</f>
        <v>414595.33</v>
      </c>
      <c r="D45" s="509"/>
      <c r="E45" s="479"/>
      <c r="F45" s="479"/>
      <c r="G45" s="479"/>
      <c r="H45" s="479"/>
      <c r="I45" s="479"/>
      <c r="J45" s="479"/>
      <c r="K45" s="479"/>
      <c r="L45" s="479"/>
      <c r="M45" s="479"/>
    </row>
    <row r="46" spans="1:13" ht="15.75">
      <c r="A46" s="511" t="s">
        <v>890</v>
      </c>
      <c r="B46" s="479"/>
      <c r="C46" s="616">
        <f>C43+C45</f>
        <v>9192730.5500000007</v>
      </c>
      <c r="D46" s="509"/>
      <c r="E46" s="479"/>
      <c r="F46" s="479"/>
      <c r="G46" s="479"/>
      <c r="H46" s="479"/>
      <c r="I46" s="479"/>
      <c r="J46" s="479"/>
      <c r="K46" s="479"/>
      <c r="L46" s="479"/>
      <c r="M46" s="514"/>
    </row>
    <row r="47" spans="1:13" ht="15.75">
      <c r="A47" s="479"/>
      <c r="B47" s="479"/>
      <c r="C47" s="617"/>
      <c r="D47" s="509"/>
      <c r="E47" s="479"/>
      <c r="F47" s="479"/>
      <c r="G47" s="479"/>
      <c r="H47" s="479"/>
      <c r="I47" s="479"/>
      <c r="J47" s="479"/>
      <c r="K47" s="479"/>
      <c r="L47" s="479"/>
      <c r="M47" s="479"/>
    </row>
    <row r="48" spans="1:13" ht="15.75">
      <c r="A48" s="515"/>
      <c r="B48" s="479"/>
      <c r="C48" s="743"/>
      <c r="D48" s="509"/>
      <c r="E48" s="479"/>
      <c r="F48" s="479"/>
      <c r="G48" s="479"/>
      <c r="H48" s="479"/>
      <c r="I48" s="479"/>
      <c r="J48" s="479"/>
      <c r="K48" s="479"/>
      <c r="L48" s="479"/>
      <c r="M48" s="479"/>
    </row>
    <row r="49" spans="1:13" ht="15.75">
      <c r="A49" s="487" t="s">
        <v>851</v>
      </c>
      <c r="B49" s="479"/>
      <c r="C49" s="479"/>
      <c r="D49" s="509"/>
      <c r="E49" s="479"/>
      <c r="F49" s="479"/>
      <c r="G49" s="479"/>
      <c r="H49" s="479"/>
      <c r="I49" s="479"/>
      <c r="J49" s="479"/>
      <c r="K49" s="479"/>
      <c r="L49" s="479"/>
      <c r="M49" s="479"/>
    </row>
    <row r="50" spans="1:13" ht="15.75">
      <c r="A50" s="660" t="s">
        <v>891</v>
      </c>
      <c r="B50" s="479"/>
      <c r="C50" s="665"/>
      <c r="D50" s="509"/>
      <c r="E50" s="479"/>
      <c r="F50" s="479"/>
      <c r="G50" s="479"/>
      <c r="H50" s="479"/>
      <c r="I50" s="479"/>
      <c r="J50" s="479"/>
      <c r="K50" s="479"/>
      <c r="L50" s="479"/>
      <c r="M50" s="479"/>
    </row>
    <row r="51" spans="1:13" ht="15.75">
      <c r="A51" s="674" t="s">
        <v>1066</v>
      </c>
      <c r="B51" s="687"/>
      <c r="C51" s="687"/>
    </row>
    <row r="52" spans="1:13" ht="15.75">
      <c r="A52" s="674" t="s">
        <v>1052</v>
      </c>
      <c r="B52" s="687"/>
      <c r="C52" s="687"/>
    </row>
    <row r="53" spans="1:13" ht="15.75">
      <c r="A53" s="674" t="s">
        <v>1053</v>
      </c>
      <c r="B53" s="687"/>
      <c r="C53" s="687"/>
    </row>
    <row r="54" spans="1:13">
      <c r="A54" s="687"/>
      <c r="B54" s="687"/>
      <c r="C54" s="687"/>
    </row>
    <row r="55" spans="1:13">
      <c r="A55" s="687"/>
      <c r="B55" s="687"/>
      <c r="C55" s="687"/>
    </row>
    <row r="56" spans="1:13">
      <c r="A56" s="687"/>
      <c r="B56" s="687"/>
      <c r="C56" s="687"/>
    </row>
  </sheetData>
  <mergeCells count="5">
    <mergeCell ref="A1:D1"/>
    <mergeCell ref="A2:D2"/>
    <mergeCell ref="A3:D3"/>
    <mergeCell ref="D8:I8"/>
    <mergeCell ref="D9:M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election activeCell="G30" sqref="G30"/>
    </sheetView>
  </sheetViews>
  <sheetFormatPr defaultRowHeight="15"/>
  <cols>
    <col min="1" max="1" width="35" customWidth="1"/>
    <col min="2" max="2" width="11.77734375" customWidth="1"/>
  </cols>
  <sheetData>
    <row r="1" spans="1:8" ht="15.75">
      <c r="A1" s="763" t="s">
        <v>446</v>
      </c>
      <c r="B1" s="763"/>
      <c r="C1" s="763"/>
      <c r="D1" s="763"/>
      <c r="E1" s="763"/>
      <c r="F1" s="763"/>
      <c r="G1" s="763"/>
      <c r="H1" s="763"/>
    </row>
    <row r="2" spans="1:8" ht="15.75">
      <c r="A2" s="767">
        <v>43100</v>
      </c>
      <c r="B2" s="763"/>
      <c r="C2" s="763"/>
      <c r="D2" s="763"/>
      <c r="E2" s="763"/>
      <c r="F2" s="763"/>
      <c r="G2" s="763"/>
      <c r="H2" s="763"/>
    </row>
    <row r="3" spans="1:8" ht="15.75">
      <c r="A3" s="763" t="s">
        <v>804</v>
      </c>
      <c r="B3" s="763"/>
      <c r="C3" s="763"/>
      <c r="D3" s="763"/>
      <c r="E3" s="763"/>
      <c r="F3" s="763"/>
      <c r="G3" s="479"/>
      <c r="H3" s="479"/>
    </row>
    <row r="4" spans="1:8" ht="18.75">
      <c r="A4" s="486"/>
      <c r="B4" s="487"/>
      <c r="C4" s="487"/>
      <c r="D4" s="479"/>
      <c r="E4" s="479"/>
      <c r="F4" s="479"/>
      <c r="G4" s="479"/>
      <c r="H4" s="479"/>
    </row>
    <row r="5" spans="1:8" ht="15.75">
      <c r="A5" s="479"/>
      <c r="B5" s="479"/>
      <c r="C5" s="479"/>
      <c r="D5" s="479"/>
      <c r="E5" s="479"/>
      <c r="F5" s="479"/>
      <c r="G5" s="479"/>
      <c r="H5" s="479"/>
    </row>
    <row r="6" spans="1:8" ht="15.75">
      <c r="A6" s="479"/>
      <c r="B6" s="479"/>
      <c r="C6" s="479"/>
      <c r="D6" s="479"/>
      <c r="E6" s="479"/>
      <c r="F6" s="479"/>
      <c r="G6" s="479"/>
      <c r="H6" s="479"/>
    </row>
    <row r="7" spans="1:8" ht="15.75">
      <c r="A7" s="479"/>
      <c r="B7" s="652" t="s">
        <v>1010</v>
      </c>
      <c r="C7" s="479"/>
      <c r="D7" s="479"/>
      <c r="E7" s="479"/>
      <c r="F7" s="479"/>
      <c r="G7" s="479"/>
      <c r="H7" s="479"/>
    </row>
    <row r="8" spans="1:8" ht="15.75">
      <c r="A8" s="479"/>
      <c r="B8" s="479"/>
      <c r="C8" s="479"/>
      <c r="D8" s="479"/>
      <c r="E8" s="479"/>
      <c r="F8" s="479"/>
      <c r="G8" s="479"/>
      <c r="H8" s="479"/>
    </row>
    <row r="9" spans="1:8" ht="15.75">
      <c r="A9" s="479" t="s">
        <v>795</v>
      </c>
      <c r="B9" s="601">
        <v>5138579.7300000004</v>
      </c>
      <c r="C9" s="479"/>
      <c r="D9" s="479"/>
      <c r="E9" s="479"/>
      <c r="F9" s="479"/>
      <c r="G9" s="479"/>
      <c r="H9" s="479"/>
    </row>
    <row r="10" spans="1:8" ht="15.75">
      <c r="A10" s="479" t="s">
        <v>45</v>
      </c>
      <c r="B10" s="602">
        <v>0</v>
      </c>
      <c r="C10" s="479"/>
      <c r="D10" s="479"/>
      <c r="E10" s="479"/>
      <c r="F10" s="479"/>
      <c r="G10" s="479"/>
      <c r="H10" s="479"/>
    </row>
    <row r="11" spans="1:8" ht="15.75">
      <c r="A11" s="479" t="s">
        <v>796</v>
      </c>
      <c r="B11" s="601">
        <v>0</v>
      </c>
      <c r="C11" s="479"/>
      <c r="D11" s="479"/>
      <c r="E11" s="479"/>
      <c r="F11" s="479"/>
      <c r="G11" s="479"/>
      <c r="H11" s="479"/>
    </row>
    <row r="12" spans="1:8" ht="15.75">
      <c r="A12" s="479" t="s">
        <v>797</v>
      </c>
      <c r="B12" s="603">
        <v>0</v>
      </c>
      <c r="C12" s="479"/>
      <c r="D12" s="488"/>
      <c r="E12" s="479"/>
      <c r="F12" s="479"/>
      <c r="G12" s="479"/>
      <c r="H12" s="479"/>
    </row>
    <row r="13" spans="1:8" ht="15.75">
      <c r="A13" s="479"/>
      <c r="B13" s="601">
        <f>SUM(B9:B12)</f>
        <v>5138579.7300000004</v>
      </c>
      <c r="C13" s="479"/>
      <c r="D13" s="664" t="s">
        <v>798</v>
      </c>
      <c r="E13" s="479"/>
      <c r="F13" s="479"/>
      <c r="G13" s="479"/>
      <c r="H13" s="479"/>
    </row>
    <row r="14" spans="1:8" ht="15.75">
      <c r="A14" s="664" t="s">
        <v>1019</v>
      </c>
      <c r="B14" s="664"/>
      <c r="C14" s="479"/>
      <c r="D14" s="664" t="s">
        <v>1009</v>
      </c>
      <c r="E14" s="479"/>
      <c r="F14" s="479"/>
      <c r="G14" s="479"/>
      <c r="H14" s="479"/>
    </row>
    <row r="15" spans="1:8" ht="15.75">
      <c r="A15" s="664" t="s">
        <v>572</v>
      </c>
      <c r="B15" s="664" t="s">
        <v>2</v>
      </c>
      <c r="D15" s="664" t="s">
        <v>800</v>
      </c>
      <c r="E15" s="479"/>
      <c r="F15" s="479"/>
      <c r="G15" s="479"/>
      <c r="H15" s="479"/>
    </row>
    <row r="16" spans="1:8" ht="15.75">
      <c r="A16" s="664" t="s">
        <v>574</v>
      </c>
      <c r="B16" s="685">
        <v>6470530.2699999996</v>
      </c>
      <c r="D16" s="664" t="s">
        <v>801</v>
      </c>
      <c r="E16" s="479"/>
      <c r="F16" s="479"/>
      <c r="G16" s="479"/>
      <c r="H16" s="479"/>
    </row>
    <row r="17" spans="1:8" ht="15.75">
      <c r="A17" s="664" t="s">
        <v>576</v>
      </c>
      <c r="B17" s="685">
        <v>5138579.7300000004</v>
      </c>
      <c r="D17" s="479"/>
      <c r="E17" s="479"/>
      <c r="F17" s="479"/>
      <c r="G17" s="479"/>
      <c r="H17" s="479"/>
    </row>
    <row r="18" spans="1:8" ht="15.75">
      <c r="A18" s="664" t="s">
        <v>9</v>
      </c>
      <c r="B18" s="685">
        <f>SUM(B16:B17)</f>
        <v>11609110</v>
      </c>
      <c r="C18" s="479"/>
      <c r="D18" s="479"/>
      <c r="E18" s="479"/>
      <c r="F18" s="479"/>
      <c r="G18" s="479"/>
      <c r="H18" s="479"/>
    </row>
    <row r="19" spans="1:8" ht="15.75">
      <c r="A19" s="664" t="s">
        <v>1020</v>
      </c>
      <c r="B19" s="685">
        <v>11609110</v>
      </c>
      <c r="C19" s="479"/>
      <c r="D19" s="479"/>
      <c r="E19" s="479"/>
      <c r="F19" s="479"/>
      <c r="G19" s="479"/>
      <c r="H19" s="479"/>
    </row>
    <row r="20" spans="1:8" ht="15.75">
      <c r="A20" s="398"/>
      <c r="B20" s="663"/>
      <c r="C20" s="479"/>
      <c r="D20" s="479"/>
      <c r="E20" s="479"/>
      <c r="F20" s="479"/>
      <c r="G20" s="479"/>
      <c r="H20" s="479"/>
    </row>
    <row r="21" spans="1:8" ht="15.75">
      <c r="A21" s="479" t="s">
        <v>805</v>
      </c>
      <c r="B21" s="479"/>
      <c r="C21" s="479"/>
      <c r="D21" s="479"/>
      <c r="E21" s="479"/>
      <c r="F21" s="479"/>
      <c r="G21" s="479"/>
      <c r="H21" s="479"/>
    </row>
    <row r="22" spans="1:8" ht="15.75">
      <c r="A22" s="485" t="s">
        <v>806</v>
      </c>
      <c r="B22" s="479"/>
      <c r="C22" s="479"/>
      <c r="D22" s="479"/>
      <c r="E22" s="479"/>
      <c r="F22" s="479"/>
      <c r="G22" s="479"/>
      <c r="H22" s="479"/>
    </row>
    <row r="23" spans="1:8" ht="15.75">
      <c r="A23" s="479"/>
      <c r="B23" s="479"/>
      <c r="C23" s="479"/>
      <c r="D23" s="479"/>
      <c r="E23" s="479"/>
      <c r="F23" s="479"/>
      <c r="G23" s="479"/>
      <c r="H23" s="479"/>
    </row>
    <row r="24" spans="1:8" ht="15.75">
      <c r="A24" s="489" t="s">
        <v>807</v>
      </c>
      <c r="B24" s="490"/>
      <c r="C24" s="479"/>
      <c r="D24" s="479"/>
      <c r="E24" s="479"/>
      <c r="F24" s="479"/>
      <c r="G24" s="479"/>
      <c r="H24" s="479"/>
    </row>
    <row r="25" spans="1:8" ht="15.75">
      <c r="A25" s="490"/>
      <c r="B25" s="490"/>
      <c r="C25" s="479"/>
      <c r="D25" s="479"/>
      <c r="E25" s="479"/>
      <c r="F25" s="479"/>
      <c r="G25" s="479"/>
      <c r="H25" s="479"/>
    </row>
    <row r="26" spans="1:8" ht="15.75">
      <c r="A26" s="491" t="s">
        <v>808</v>
      </c>
      <c r="B26" s="492" t="s">
        <v>7</v>
      </c>
      <c r="C26" s="493"/>
      <c r="D26" s="479"/>
      <c r="E26" s="479"/>
      <c r="F26" s="479"/>
      <c r="G26" s="479"/>
      <c r="H26" s="479"/>
    </row>
    <row r="27" spans="1:8" ht="15.75">
      <c r="A27" s="494" t="s">
        <v>809</v>
      </c>
      <c r="B27" s="495">
        <v>0</v>
      </c>
      <c r="C27" s="493"/>
      <c r="D27" s="479"/>
      <c r="E27" s="479"/>
      <c r="F27" s="479"/>
      <c r="G27" s="479"/>
      <c r="H27" s="479"/>
    </row>
    <row r="28" spans="1:8" ht="15.75">
      <c r="A28" s="494" t="s">
        <v>810</v>
      </c>
      <c r="B28" s="495">
        <v>0</v>
      </c>
      <c r="C28" s="493"/>
      <c r="D28" s="479"/>
      <c r="E28" s="479"/>
      <c r="F28" s="479"/>
      <c r="G28" s="479"/>
      <c r="H28" s="479"/>
    </row>
    <row r="29" spans="1:8" ht="15.75">
      <c r="A29" s="494" t="s">
        <v>811</v>
      </c>
      <c r="B29" s="495">
        <v>0</v>
      </c>
      <c r="C29" s="493"/>
      <c r="D29" s="479"/>
      <c r="E29" s="479"/>
      <c r="F29" s="479"/>
      <c r="G29" s="479"/>
      <c r="H29" s="479"/>
    </row>
    <row r="30" spans="1:8" ht="15.75">
      <c r="A30" s="494" t="s">
        <v>812</v>
      </c>
      <c r="B30" s="495">
        <v>0</v>
      </c>
      <c r="C30" s="493"/>
      <c r="D30" s="479"/>
      <c r="E30" s="479"/>
      <c r="F30" s="479"/>
      <c r="G30" s="479"/>
      <c r="H30" s="479"/>
    </row>
    <row r="31" spans="1:8" ht="15.75">
      <c r="A31" s="494" t="s">
        <v>813</v>
      </c>
      <c r="B31" s="495">
        <v>0</v>
      </c>
      <c r="C31" s="493"/>
      <c r="D31" s="479"/>
      <c r="E31" s="479"/>
      <c r="F31" s="479"/>
      <c r="G31" s="479"/>
      <c r="H31" s="479"/>
    </row>
    <row r="32" spans="1:8" ht="15.75">
      <c r="A32" s="494" t="s">
        <v>814</v>
      </c>
      <c r="B32" s="495">
        <v>0</v>
      </c>
      <c r="C32" s="493"/>
      <c r="D32" s="479"/>
      <c r="E32" s="479"/>
      <c r="F32" s="479"/>
      <c r="G32" s="479"/>
      <c r="H32" s="479"/>
    </row>
    <row r="33" spans="1:8" ht="16.5" thickBot="1">
      <c r="A33" s="496"/>
      <c r="B33" s="497">
        <v>0</v>
      </c>
      <c r="C33" s="493"/>
      <c r="D33" s="479"/>
      <c r="E33" s="479"/>
      <c r="F33" s="479"/>
      <c r="G33" s="479"/>
      <c r="H33" s="479"/>
    </row>
    <row r="34" spans="1:8" ht="15.75">
      <c r="A34" s="491" t="s">
        <v>9</v>
      </c>
      <c r="B34" s="498">
        <f>SUM(B27:B33)</f>
        <v>0</v>
      </c>
      <c r="C34" s="493"/>
      <c r="D34" s="479"/>
      <c r="E34" s="479"/>
      <c r="F34" s="479"/>
      <c r="G34" s="479"/>
      <c r="H34" s="479"/>
    </row>
  </sheetData>
  <mergeCells count="5">
    <mergeCell ref="A1:F1"/>
    <mergeCell ref="G1:H1"/>
    <mergeCell ref="A2:F2"/>
    <mergeCell ref="G2:H2"/>
    <mergeCell ref="A3:F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B9" sqref="B9"/>
    </sheetView>
  </sheetViews>
  <sheetFormatPr defaultRowHeight="15"/>
  <cols>
    <col min="1" max="1" width="49.5546875" customWidth="1"/>
  </cols>
  <sheetData>
    <row r="1" spans="1:4" ht="15.75">
      <c r="A1" s="763" t="s">
        <v>446</v>
      </c>
      <c r="B1" s="763"/>
      <c r="C1" s="763"/>
      <c r="D1" s="763"/>
    </row>
    <row r="2" spans="1:4" ht="15.75">
      <c r="A2" s="767">
        <v>43100</v>
      </c>
      <c r="B2" s="763"/>
      <c r="C2" s="763"/>
      <c r="D2" s="763"/>
    </row>
    <row r="3" spans="1:4" ht="15.75">
      <c r="A3" s="763" t="s">
        <v>892</v>
      </c>
      <c r="B3" s="763"/>
      <c r="C3" s="763"/>
      <c r="D3" s="763"/>
    </row>
    <row r="4" spans="1:4" ht="20.25">
      <c r="A4" s="516"/>
      <c r="B4" s="487"/>
      <c r="C4" s="487"/>
      <c r="D4" s="487"/>
    </row>
    <row r="5" spans="1:4" ht="15.75">
      <c r="A5" s="479"/>
      <c r="B5" s="479"/>
      <c r="C5" s="479"/>
      <c r="D5" s="479"/>
    </row>
    <row r="6" spans="1:4" ht="15.75">
      <c r="A6" s="517"/>
      <c r="B6" s="517" t="s">
        <v>893</v>
      </c>
      <c r="C6" s="479"/>
      <c r="D6" s="517"/>
    </row>
    <row r="7" spans="1:4" ht="15.75">
      <c r="A7" s="499" t="s">
        <v>894</v>
      </c>
      <c r="B7" s="499" t="s">
        <v>895</v>
      </c>
      <c r="C7" s="499" t="s">
        <v>7</v>
      </c>
      <c r="D7" s="479"/>
    </row>
    <row r="8" spans="1:4" ht="15.75">
      <c r="A8" s="479"/>
      <c r="B8" s="479"/>
      <c r="C8" s="479"/>
      <c r="D8" s="479"/>
    </row>
    <row r="9" spans="1:4" ht="15.75">
      <c r="A9" s="485" t="s">
        <v>896</v>
      </c>
      <c r="B9" s="518">
        <v>0</v>
      </c>
      <c r="C9" s="480">
        <v>0</v>
      </c>
      <c r="D9" s="479"/>
    </row>
    <row r="10" spans="1:4" ht="15.75">
      <c r="A10" s="506" t="s">
        <v>897</v>
      </c>
      <c r="B10" s="519">
        <v>0</v>
      </c>
      <c r="C10" s="520">
        <v>0</v>
      </c>
      <c r="D10" s="507"/>
    </row>
    <row r="11" spans="1:4" ht="18">
      <c r="A11" s="485" t="s">
        <v>898</v>
      </c>
      <c r="B11" s="521">
        <v>0</v>
      </c>
      <c r="C11" s="483">
        <v>0</v>
      </c>
      <c r="D11" s="479"/>
    </row>
    <row r="12" spans="1:4" ht="15.75">
      <c r="A12" s="479"/>
      <c r="B12" s="479"/>
      <c r="C12" s="479"/>
      <c r="D12" s="479"/>
    </row>
    <row r="13" spans="1:4" ht="15.75">
      <c r="A13" s="485" t="s">
        <v>9</v>
      </c>
      <c r="B13" s="484"/>
      <c r="C13" s="484">
        <f>SUM(C9:C12)</f>
        <v>0</v>
      </c>
      <c r="D13" s="479"/>
    </row>
  </sheetData>
  <mergeCells count="3">
    <mergeCell ref="A1:D1"/>
    <mergeCell ref="A2:D2"/>
    <mergeCell ref="A3: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28" zoomScale="90" zoomScaleNormal="90" workbookViewId="0">
      <selection activeCell="C31" sqref="C31"/>
    </sheetView>
  </sheetViews>
  <sheetFormatPr defaultRowHeight="15"/>
  <cols>
    <col min="2" max="2" width="26.44140625" customWidth="1"/>
    <col min="3" max="3" width="20.33203125" customWidth="1"/>
    <col min="4" max="4" width="22.21875" customWidth="1"/>
    <col min="6" max="6" width="14.77734375" customWidth="1"/>
  </cols>
  <sheetData>
    <row r="1" spans="1:10" ht="15.75">
      <c r="A1" s="763" t="s">
        <v>446</v>
      </c>
      <c r="B1" s="763"/>
      <c r="C1" s="763"/>
      <c r="D1" s="763"/>
      <c r="E1" s="763"/>
      <c r="F1" s="763"/>
      <c r="G1" s="763"/>
      <c r="H1" s="524"/>
      <c r="I1" s="525"/>
      <c r="J1" s="525"/>
    </row>
    <row r="2" spans="1:10" ht="15.75">
      <c r="A2" s="767">
        <v>43100</v>
      </c>
      <c r="B2" s="763"/>
      <c r="C2" s="763"/>
      <c r="D2" s="763"/>
      <c r="E2" s="763"/>
      <c r="F2" s="763"/>
      <c r="G2" s="763"/>
      <c r="H2" s="524"/>
      <c r="I2" s="525"/>
      <c r="J2" s="525"/>
    </row>
    <row r="3" spans="1:10" ht="15.75">
      <c r="A3" s="763" t="s">
        <v>912</v>
      </c>
      <c r="B3" s="763"/>
      <c r="C3" s="763"/>
      <c r="D3" s="763"/>
      <c r="E3" s="526"/>
      <c r="F3" s="525"/>
      <c r="G3" s="525"/>
      <c r="H3" s="525"/>
      <c r="I3" s="525"/>
      <c r="J3" s="525"/>
    </row>
    <row r="4" spans="1:10" ht="15.75">
      <c r="A4" s="526"/>
      <c r="B4" s="527" t="s">
        <v>921</v>
      </c>
      <c r="C4" s="528" t="s">
        <v>922</v>
      </c>
      <c r="D4" s="529" t="s">
        <v>923</v>
      </c>
      <c r="E4" s="526"/>
      <c r="F4" s="525"/>
      <c r="G4" s="525"/>
      <c r="H4" s="525"/>
      <c r="I4" s="525"/>
      <c r="J4" s="525"/>
    </row>
    <row r="5" spans="1:10" ht="15.75">
      <c r="A5" s="526"/>
      <c r="B5" s="527"/>
      <c r="C5" s="623">
        <f>A2</f>
        <v>43100</v>
      </c>
      <c r="D5" s="529" t="s">
        <v>696</v>
      </c>
      <c r="E5" s="526"/>
      <c r="F5" s="525"/>
      <c r="G5" s="525"/>
      <c r="H5" s="525"/>
      <c r="I5" s="525"/>
      <c r="J5" s="525"/>
    </row>
    <row r="6" spans="1:10">
      <c r="A6" s="526"/>
      <c r="B6" s="526"/>
      <c r="C6" s="530"/>
      <c r="D6" s="531"/>
      <c r="E6" s="526"/>
      <c r="F6" s="525"/>
      <c r="G6" s="525"/>
      <c r="H6" s="525"/>
      <c r="I6" s="525"/>
      <c r="J6" s="525"/>
    </row>
    <row r="7" spans="1:10">
      <c r="A7" s="526"/>
      <c r="B7" s="532" t="s">
        <v>1024</v>
      </c>
      <c r="C7" s="533">
        <v>78850000</v>
      </c>
      <c r="D7" s="533">
        <v>4394375</v>
      </c>
      <c r="E7" s="526"/>
      <c r="F7" s="525"/>
      <c r="G7" s="525"/>
      <c r="H7" s="534"/>
      <c r="I7" s="535"/>
      <c r="J7" s="535"/>
    </row>
    <row r="8" spans="1:10">
      <c r="A8" s="526"/>
      <c r="B8" s="536"/>
      <c r="C8" s="537">
        <v>0</v>
      </c>
      <c r="D8" s="537">
        <v>0</v>
      </c>
      <c r="E8" s="526"/>
      <c r="F8" s="525"/>
      <c r="G8" s="525"/>
      <c r="H8" s="535"/>
      <c r="I8" s="535"/>
      <c r="J8" s="535"/>
    </row>
    <row r="9" spans="1:10" ht="17.25">
      <c r="A9" s="526"/>
      <c r="B9" s="536"/>
      <c r="C9" s="538">
        <v>0</v>
      </c>
      <c r="D9" s="538">
        <v>0</v>
      </c>
      <c r="E9" s="526"/>
      <c r="F9" s="525"/>
      <c r="G9" s="525"/>
      <c r="H9" s="525"/>
      <c r="I9" s="525"/>
      <c r="J9" s="525"/>
    </row>
    <row r="10" spans="1:10">
      <c r="A10" s="526"/>
      <c r="B10" s="539" t="s">
        <v>9</v>
      </c>
      <c r="C10" s="540">
        <f>SUM(C7:C9)</f>
        <v>78850000</v>
      </c>
      <c r="D10" s="540">
        <f>SUM(D7:D9)</f>
        <v>4394375</v>
      </c>
      <c r="E10" s="526"/>
      <c r="F10" s="525"/>
      <c r="G10" s="525"/>
      <c r="H10" s="525"/>
      <c r="I10" s="525"/>
      <c r="J10" s="525"/>
    </row>
    <row r="11" spans="1:10">
      <c r="A11" s="526"/>
      <c r="B11" s="526"/>
      <c r="C11" s="541"/>
      <c r="D11" s="542"/>
      <c r="E11" s="526"/>
      <c r="F11" s="525"/>
      <c r="G11" s="525"/>
      <c r="H11" s="525"/>
      <c r="I11" s="525"/>
      <c r="J11" s="525"/>
    </row>
    <row r="12" spans="1:10">
      <c r="A12" s="526"/>
      <c r="B12" s="526"/>
      <c r="C12" s="541"/>
      <c r="D12" s="542"/>
      <c r="E12" s="526"/>
      <c r="F12" s="525"/>
      <c r="G12" s="525"/>
      <c r="H12" s="525"/>
      <c r="I12" s="525"/>
      <c r="J12" s="525"/>
    </row>
    <row r="13" spans="1:10">
      <c r="A13" s="526"/>
      <c r="B13" s="532" t="s">
        <v>1025</v>
      </c>
      <c r="C13" s="533">
        <v>167155000</v>
      </c>
      <c r="D13" s="533">
        <v>8418300</v>
      </c>
      <c r="E13" s="526"/>
      <c r="F13" s="525"/>
      <c r="G13" s="525"/>
      <c r="H13" s="525"/>
      <c r="I13" s="525"/>
      <c r="J13" s="525"/>
    </row>
    <row r="14" spans="1:10">
      <c r="A14" s="526"/>
      <c r="B14" s="536"/>
      <c r="C14" s="537">
        <v>0</v>
      </c>
      <c r="D14" s="537">
        <v>0</v>
      </c>
      <c r="E14" s="526"/>
      <c r="F14" s="525"/>
      <c r="G14" s="525"/>
      <c r="H14" s="525"/>
      <c r="I14" s="525"/>
      <c r="J14" s="525"/>
    </row>
    <row r="15" spans="1:10" ht="17.25">
      <c r="A15" s="526"/>
      <c r="B15" s="536"/>
      <c r="C15" s="538">
        <v>0</v>
      </c>
      <c r="D15" s="538">
        <v>0</v>
      </c>
      <c r="E15" s="526"/>
      <c r="F15" s="525"/>
      <c r="G15" s="525"/>
      <c r="H15" s="525"/>
      <c r="I15" s="525"/>
      <c r="J15" s="525"/>
    </row>
    <row r="16" spans="1:10">
      <c r="A16" s="526"/>
      <c r="B16" s="539" t="s">
        <v>9</v>
      </c>
      <c r="C16" s="540">
        <f>SUM(C13:C15)</f>
        <v>167155000</v>
      </c>
      <c r="D16" s="540">
        <f>SUM(D13:D15)</f>
        <v>8418300</v>
      </c>
      <c r="E16" s="526"/>
      <c r="F16" s="525"/>
      <c r="G16" s="525"/>
      <c r="H16" s="525"/>
      <c r="I16" s="525"/>
      <c r="J16" s="525"/>
    </row>
    <row r="17" spans="1:10">
      <c r="A17" s="526"/>
      <c r="B17" s="526"/>
      <c r="C17" s="541"/>
      <c r="D17" s="542"/>
      <c r="E17" s="526"/>
      <c r="F17" s="525"/>
      <c r="G17" s="525"/>
      <c r="H17" s="525"/>
      <c r="I17" s="525"/>
      <c r="J17" s="525"/>
    </row>
    <row r="18" spans="1:10">
      <c r="A18" s="526"/>
      <c r="B18" s="526"/>
      <c r="C18" s="541"/>
      <c r="D18" s="542"/>
      <c r="E18" s="526"/>
      <c r="F18" s="525"/>
      <c r="G18" s="525"/>
      <c r="H18" s="525"/>
      <c r="I18" s="525"/>
      <c r="J18" s="525"/>
    </row>
    <row r="19" spans="1:10">
      <c r="A19" s="526"/>
      <c r="B19" s="532" t="s">
        <v>1026</v>
      </c>
      <c r="C19" s="533">
        <v>66410000</v>
      </c>
      <c r="D19" s="533">
        <v>3320500</v>
      </c>
      <c r="E19" s="526"/>
      <c r="F19" s="525"/>
      <c r="G19" s="525"/>
      <c r="H19" s="525"/>
      <c r="I19" s="525"/>
      <c r="J19" s="525"/>
    </row>
    <row r="20" spans="1:10">
      <c r="A20" s="526"/>
      <c r="B20" s="536"/>
      <c r="C20" s="537">
        <v>0</v>
      </c>
      <c r="D20" s="537">
        <v>0</v>
      </c>
      <c r="E20" s="526"/>
      <c r="F20" s="525"/>
      <c r="G20" s="525"/>
      <c r="H20" s="525"/>
      <c r="I20" s="525"/>
      <c r="J20" s="525"/>
    </row>
    <row r="21" spans="1:10" ht="17.25">
      <c r="A21" s="526"/>
      <c r="B21" s="536"/>
      <c r="C21" s="538">
        <v>0</v>
      </c>
      <c r="D21" s="538">
        <v>0</v>
      </c>
      <c r="E21" s="526"/>
      <c r="F21" s="525"/>
      <c r="G21" s="525"/>
      <c r="H21" s="525"/>
      <c r="I21" s="525"/>
      <c r="J21" s="525"/>
    </row>
    <row r="22" spans="1:10">
      <c r="A22" s="526"/>
      <c r="B22" s="539" t="s">
        <v>9</v>
      </c>
      <c r="C22" s="540">
        <f>SUM(C19:C21)</f>
        <v>66410000</v>
      </c>
      <c r="D22" s="540">
        <f>SUM(D19:D21)</f>
        <v>3320500</v>
      </c>
      <c r="E22" s="526"/>
      <c r="F22" s="525"/>
      <c r="G22" s="525"/>
      <c r="H22" s="525"/>
      <c r="I22" s="525"/>
      <c r="J22" s="525"/>
    </row>
    <row r="23" spans="1:10">
      <c r="A23" s="526"/>
      <c r="B23" s="536"/>
      <c r="C23" s="541"/>
      <c r="D23" s="542"/>
      <c r="E23" s="526"/>
      <c r="F23" s="525"/>
      <c r="G23" s="525"/>
      <c r="H23" s="525"/>
      <c r="I23" s="525"/>
      <c r="J23" s="525"/>
    </row>
    <row r="24" spans="1:10">
      <c r="A24" s="526"/>
      <c r="B24" s="543"/>
      <c r="C24" s="541"/>
      <c r="D24" s="542"/>
      <c r="E24" s="526"/>
      <c r="F24" s="525"/>
      <c r="G24" s="525"/>
      <c r="H24" s="525"/>
      <c r="I24" s="525"/>
      <c r="J24" s="525"/>
    </row>
    <row r="25" spans="1:10">
      <c r="A25" s="526"/>
      <c r="B25" s="532" t="s">
        <v>1039</v>
      </c>
      <c r="C25" s="676">
        <v>75555000</v>
      </c>
      <c r="D25" s="676">
        <v>3671643.76</v>
      </c>
      <c r="E25" s="526"/>
      <c r="F25" s="525"/>
      <c r="G25" s="525"/>
      <c r="H25" s="525"/>
      <c r="I25" s="525"/>
      <c r="J25" s="525"/>
    </row>
    <row r="26" spans="1:10">
      <c r="A26" s="526"/>
      <c r="B26" s="536"/>
      <c r="C26" s="677">
        <v>0</v>
      </c>
      <c r="D26" s="677">
        <v>0</v>
      </c>
      <c r="E26" s="526"/>
      <c r="F26" s="525"/>
      <c r="G26" s="525"/>
      <c r="H26" s="525"/>
      <c r="I26" s="525"/>
      <c r="J26" s="525"/>
    </row>
    <row r="27" spans="1:10" ht="17.25">
      <c r="A27" s="526"/>
      <c r="B27" s="536"/>
      <c r="C27" s="678">
        <v>0</v>
      </c>
      <c r="D27" s="678">
        <v>0</v>
      </c>
      <c r="E27" s="526"/>
      <c r="F27" s="525"/>
      <c r="G27" s="525"/>
      <c r="H27" s="525"/>
      <c r="I27" s="525"/>
      <c r="J27" s="525"/>
    </row>
    <row r="28" spans="1:10">
      <c r="A28" s="526"/>
      <c r="B28" s="539" t="s">
        <v>9</v>
      </c>
      <c r="C28" s="540">
        <f>SUM(C25:C27)</f>
        <v>75555000</v>
      </c>
      <c r="D28" s="540">
        <f>SUM(D25:D27)</f>
        <v>3671643.76</v>
      </c>
      <c r="E28" s="526"/>
      <c r="F28" s="525"/>
      <c r="G28" s="525"/>
      <c r="H28" s="525"/>
      <c r="I28" s="525"/>
      <c r="J28" s="525"/>
    </row>
    <row r="29" spans="1:10">
      <c r="A29" s="526"/>
      <c r="B29" s="539"/>
      <c r="C29" s="541"/>
      <c r="D29" s="541"/>
      <c r="E29" s="526"/>
      <c r="F29" s="525"/>
      <c r="G29" s="525"/>
      <c r="H29" s="525"/>
      <c r="I29" s="525"/>
      <c r="J29" s="525"/>
    </row>
    <row r="30" spans="1:10">
      <c r="A30" s="526"/>
      <c r="B30" s="539"/>
      <c r="C30" s="541"/>
      <c r="D30" s="541"/>
      <c r="E30" s="526"/>
      <c r="F30" s="525"/>
      <c r="G30" s="525"/>
      <c r="H30" s="525"/>
      <c r="I30" s="525"/>
      <c r="J30" s="525"/>
    </row>
    <row r="31" spans="1:10">
      <c r="A31" s="526"/>
      <c r="B31" s="532" t="s">
        <v>1027</v>
      </c>
      <c r="C31" s="533">
        <v>42170727</v>
      </c>
      <c r="D31" s="533">
        <v>0</v>
      </c>
      <c r="E31" s="526"/>
      <c r="F31" s="525"/>
      <c r="G31" s="525"/>
      <c r="H31" s="525"/>
      <c r="I31" s="525"/>
      <c r="J31" s="525"/>
    </row>
    <row r="32" spans="1:10">
      <c r="A32" s="526"/>
      <c r="B32" s="536"/>
      <c r="C32" s="537">
        <v>0</v>
      </c>
      <c r="D32" s="537">
        <v>0</v>
      </c>
      <c r="E32" s="526"/>
      <c r="F32" s="525"/>
      <c r="G32" s="525"/>
      <c r="H32" s="525"/>
      <c r="I32" s="525"/>
      <c r="J32" s="525"/>
    </row>
    <row r="33" spans="1:10" ht="17.25">
      <c r="A33" s="526"/>
      <c r="B33" s="536"/>
      <c r="C33" s="538">
        <v>0</v>
      </c>
      <c r="D33" s="538">
        <v>0</v>
      </c>
      <c r="E33" s="526"/>
      <c r="F33" s="525"/>
      <c r="G33" s="525"/>
      <c r="H33" s="525"/>
      <c r="I33" s="525"/>
      <c r="J33" s="525"/>
    </row>
    <row r="34" spans="1:10">
      <c r="A34" s="526"/>
      <c r="B34" s="539" t="s">
        <v>9</v>
      </c>
      <c r="C34" s="540">
        <f>SUM(C31:C33)</f>
        <v>42170727</v>
      </c>
      <c r="D34" s="540">
        <f>SUM(D31:D33)</f>
        <v>0</v>
      </c>
      <c r="E34" s="526"/>
      <c r="F34" s="525"/>
      <c r="G34" s="525"/>
      <c r="H34" s="525"/>
      <c r="I34" s="525"/>
      <c r="J34" s="525"/>
    </row>
    <row r="35" spans="1:10">
      <c r="A35" s="526"/>
      <c r="B35" s="539"/>
      <c r="C35" s="541"/>
      <c r="D35" s="541"/>
      <c r="E35" s="526"/>
      <c r="F35" s="525"/>
      <c r="G35" s="525"/>
      <c r="H35" s="525"/>
      <c r="I35" s="525"/>
      <c r="J35" s="525"/>
    </row>
    <row r="36" spans="1:10">
      <c r="A36" s="526"/>
      <c r="B36" s="526"/>
      <c r="C36" s="541"/>
      <c r="D36" s="542"/>
      <c r="E36" s="526"/>
      <c r="F36" s="525"/>
      <c r="G36" s="525"/>
      <c r="H36" s="525"/>
      <c r="I36" s="525"/>
      <c r="J36" s="525"/>
    </row>
    <row r="37" spans="1:10">
      <c r="A37" s="526"/>
      <c r="B37" s="532"/>
      <c r="C37" s="676">
        <f>880000-880000</f>
        <v>0</v>
      </c>
      <c r="D37" s="676">
        <v>0</v>
      </c>
      <c r="E37" s="526"/>
      <c r="F37" s="525"/>
      <c r="G37" s="525"/>
      <c r="H37" s="525"/>
      <c r="I37" s="525"/>
      <c r="J37" s="525"/>
    </row>
    <row r="38" spans="1:10">
      <c r="A38" s="526"/>
      <c r="B38" s="536"/>
      <c r="C38" s="677">
        <v>0</v>
      </c>
      <c r="D38" s="677">
        <v>0</v>
      </c>
      <c r="E38" s="526"/>
      <c r="F38" s="525"/>
      <c r="G38" s="525"/>
      <c r="H38" s="525"/>
      <c r="I38" s="525"/>
      <c r="J38" s="525"/>
    </row>
    <row r="39" spans="1:10" ht="17.25">
      <c r="A39" s="526"/>
      <c r="B39" s="536"/>
      <c r="C39" s="678">
        <v>0</v>
      </c>
      <c r="D39" s="678">
        <v>0</v>
      </c>
      <c r="E39" s="526"/>
      <c r="F39" s="525"/>
      <c r="G39" s="525"/>
      <c r="H39" s="525"/>
      <c r="I39" s="525"/>
      <c r="J39" s="525"/>
    </row>
    <row r="40" spans="1:10">
      <c r="A40" s="526"/>
      <c r="B40" s="539" t="s">
        <v>9</v>
      </c>
      <c r="C40" s="540">
        <f>SUM(C37:C39)</f>
        <v>0</v>
      </c>
      <c r="D40" s="540">
        <f>SUM(D37:D39)</f>
        <v>0</v>
      </c>
      <c r="E40" s="526"/>
      <c r="F40" s="692"/>
      <c r="G40" s="525"/>
      <c r="H40" s="525"/>
      <c r="I40" s="525"/>
      <c r="J40" s="525"/>
    </row>
    <row r="41" spans="1:10">
      <c r="A41" s="526"/>
      <c r="B41" s="539"/>
      <c r="C41" s="541"/>
      <c r="D41" s="541"/>
      <c r="E41" s="526"/>
      <c r="F41" s="525"/>
      <c r="G41" s="525"/>
      <c r="H41" s="525"/>
      <c r="I41" s="525"/>
      <c r="J41" s="525"/>
    </row>
    <row r="42" spans="1:10">
      <c r="A42" s="526"/>
      <c r="B42" s="539"/>
      <c r="C42" s="541"/>
      <c r="D42" s="541"/>
      <c r="E42" s="526"/>
      <c r="F42" s="525"/>
      <c r="G42" s="525"/>
      <c r="H42" s="525"/>
      <c r="I42" s="525"/>
      <c r="J42" s="525"/>
    </row>
    <row r="43" spans="1:10">
      <c r="A43" s="526"/>
      <c r="B43" s="679" t="s">
        <v>924</v>
      </c>
      <c r="C43" s="680">
        <f>C10+C16+C22+C28+C34+C40</f>
        <v>430140727</v>
      </c>
      <c r="D43" s="680">
        <f>+D10+D16+D22+D40+D28+D34</f>
        <v>19804818.759999998</v>
      </c>
      <c r="E43" s="526"/>
      <c r="F43" s="525"/>
      <c r="G43" s="525" t="s">
        <v>925</v>
      </c>
      <c r="H43" s="525"/>
      <c r="I43" s="525"/>
      <c r="J43" s="525"/>
    </row>
    <row r="44" spans="1:10">
      <c r="A44" s="526"/>
      <c r="B44" s="526"/>
      <c r="C44" s="541"/>
      <c r="D44" s="542"/>
      <c r="E44" s="526"/>
      <c r="F44" s="525"/>
      <c r="G44" s="544" t="s">
        <v>926</v>
      </c>
      <c r="H44" s="525"/>
      <c r="I44" s="525"/>
      <c r="J44" s="525"/>
    </row>
    <row r="45" spans="1:10">
      <c r="A45" s="526"/>
      <c r="B45" s="526"/>
      <c r="C45" s="541"/>
      <c r="D45" s="526"/>
      <c r="E45" s="526"/>
      <c r="F45" s="525"/>
      <c r="G45" s="544" t="s">
        <v>927</v>
      </c>
      <c r="H45" s="525"/>
      <c r="I45" s="525"/>
      <c r="J45" s="525"/>
    </row>
    <row r="46" spans="1:10">
      <c r="A46" s="683" t="s">
        <v>1067</v>
      </c>
      <c r="B46" s="525"/>
      <c r="C46" s="530"/>
      <c r="D46" s="545"/>
      <c r="E46" s="525"/>
      <c r="F46" s="525"/>
      <c r="G46" s="544" t="s">
        <v>928</v>
      </c>
      <c r="H46" s="525"/>
      <c r="I46" s="525"/>
      <c r="J46" s="525"/>
    </row>
    <row r="47" spans="1:10">
      <c r="A47" s="683" t="s">
        <v>1054</v>
      </c>
      <c r="B47" s="525"/>
      <c r="C47" s="541"/>
      <c r="D47" s="526"/>
      <c r="E47" s="525"/>
      <c r="F47" s="525"/>
      <c r="G47" s="544" t="s">
        <v>929</v>
      </c>
      <c r="H47" s="525"/>
      <c r="I47" s="525"/>
      <c r="J47" s="525"/>
    </row>
    <row r="48" spans="1:10">
      <c r="A48" s="525"/>
      <c r="B48" s="546"/>
      <c r="C48" s="530"/>
      <c r="D48" s="526"/>
      <c r="E48" s="525"/>
      <c r="F48" s="525"/>
      <c r="G48" s="544" t="s">
        <v>930</v>
      </c>
      <c r="H48" s="525"/>
      <c r="I48" s="525"/>
      <c r="J48" s="525"/>
    </row>
    <row r="49" spans="1:3">
      <c r="A49" s="681" t="s">
        <v>1068</v>
      </c>
    </row>
    <row r="50" spans="1:3">
      <c r="A50" s="681" t="s">
        <v>1055</v>
      </c>
    </row>
    <row r="52" spans="1:3">
      <c r="A52" s="681"/>
    </row>
    <row r="53" spans="1:3">
      <c r="A53" s="681"/>
      <c r="C53" s="682"/>
    </row>
    <row r="54" spans="1:3">
      <c r="A54" s="681"/>
      <c r="C54" s="682"/>
    </row>
    <row r="55" spans="1:3">
      <c r="A55" s="681"/>
      <c r="C55" s="682"/>
    </row>
  </sheetData>
  <mergeCells count="5">
    <mergeCell ref="A1:D1"/>
    <mergeCell ref="E1:G1"/>
    <mergeCell ref="A2:D2"/>
    <mergeCell ref="E2:G2"/>
    <mergeCell ref="A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election activeCell="B13" sqref="B13"/>
    </sheetView>
  </sheetViews>
  <sheetFormatPr defaultRowHeight="15"/>
  <cols>
    <col min="1" max="1" width="52.44140625" customWidth="1"/>
    <col min="2" max="2" width="9.5546875" bestFit="1" customWidth="1"/>
  </cols>
  <sheetData>
    <row r="1" spans="1:10" ht="15.75">
      <c r="A1" s="435" t="s">
        <v>446</v>
      </c>
      <c r="B1" s="435"/>
      <c r="C1" s="435"/>
      <c r="D1" s="435"/>
      <c r="E1" s="435"/>
      <c r="F1" s="435"/>
      <c r="G1" s="435"/>
      <c r="H1" s="435"/>
      <c r="I1" s="435"/>
      <c r="J1" s="479"/>
    </row>
    <row r="2" spans="1:10" ht="15.75">
      <c r="A2" s="590">
        <v>43100</v>
      </c>
      <c r="B2" s="435"/>
      <c r="C2" s="435"/>
      <c r="D2" s="435"/>
      <c r="E2" s="435"/>
      <c r="F2" s="435"/>
      <c r="G2" s="435"/>
      <c r="H2" s="435"/>
      <c r="I2" s="435"/>
      <c r="J2" s="479"/>
    </row>
    <row r="3" spans="1:10" ht="15.75">
      <c r="A3" s="435" t="s">
        <v>1013</v>
      </c>
      <c r="B3" s="435"/>
      <c r="C3" s="435"/>
      <c r="D3" s="435"/>
      <c r="E3" s="435"/>
      <c r="F3" s="435"/>
      <c r="G3" s="435"/>
      <c r="H3" s="435"/>
      <c r="I3" s="435"/>
      <c r="J3" s="479"/>
    </row>
    <row r="4" spans="1:10" ht="20.25">
      <c r="A4" s="516"/>
      <c r="B4" s="487"/>
      <c r="C4" s="487"/>
      <c r="D4" s="487"/>
      <c r="E4" s="487"/>
      <c r="F4" s="479"/>
      <c r="G4" s="479"/>
      <c r="H4" s="479"/>
      <c r="I4" s="479"/>
      <c r="J4" s="479"/>
    </row>
    <row r="5" spans="1:10" ht="15.75">
      <c r="A5" s="479"/>
      <c r="B5" s="479"/>
      <c r="C5" s="479"/>
      <c r="D5" s="479"/>
      <c r="E5" s="479"/>
      <c r="F5" s="479"/>
      <c r="G5" s="479"/>
      <c r="H5" s="479"/>
      <c r="I5" s="479"/>
      <c r="J5" s="479"/>
    </row>
    <row r="6" spans="1:10" ht="15.75">
      <c r="A6" s="479"/>
      <c r="B6" s="479"/>
      <c r="C6" s="479"/>
      <c r="D6" s="479"/>
      <c r="E6" s="479"/>
      <c r="F6" s="479"/>
      <c r="G6" s="479"/>
      <c r="H6" s="479"/>
      <c r="I6" s="479"/>
      <c r="J6" s="479"/>
    </row>
    <row r="7" spans="1:10" ht="15.75">
      <c r="A7" s="479" t="s">
        <v>913</v>
      </c>
      <c r="B7" s="620">
        <v>0</v>
      </c>
      <c r="C7" s="596" t="s">
        <v>1012</v>
      </c>
      <c r="D7" s="479"/>
      <c r="E7" s="479"/>
      <c r="F7" s="479"/>
      <c r="G7" s="479"/>
      <c r="H7" s="479"/>
      <c r="I7" s="479"/>
      <c r="J7" s="479"/>
    </row>
    <row r="8" spans="1:10" ht="15.75">
      <c r="A8" s="479"/>
      <c r="B8" s="618"/>
      <c r="C8" s="479"/>
      <c r="D8" s="479"/>
      <c r="E8" s="479"/>
      <c r="F8" s="479"/>
      <c r="G8" s="479"/>
      <c r="H8" s="479"/>
      <c r="I8" s="479"/>
      <c r="J8" s="479"/>
    </row>
    <row r="9" spans="1:10" ht="15.75">
      <c r="A9" s="479"/>
      <c r="B9" s="618"/>
      <c r="C9" s="479"/>
      <c r="D9" s="479"/>
      <c r="E9" s="479"/>
      <c r="F9" s="479"/>
      <c r="G9" s="479"/>
      <c r="H9" s="479"/>
      <c r="I9" s="479"/>
      <c r="J9" s="479"/>
    </row>
    <row r="10" spans="1:10" ht="15.75">
      <c r="A10" s="479"/>
      <c r="B10" s="618"/>
      <c r="C10" s="479"/>
      <c r="D10" s="479"/>
      <c r="E10" s="479"/>
      <c r="F10" s="479"/>
      <c r="G10" s="479"/>
      <c r="H10" s="479"/>
      <c r="I10" s="479"/>
      <c r="J10" s="479"/>
    </row>
    <row r="11" spans="1:10" ht="15.75">
      <c r="A11" s="479"/>
      <c r="B11" s="618"/>
      <c r="C11" s="479"/>
      <c r="D11" s="479"/>
      <c r="E11" s="479"/>
      <c r="F11" s="479"/>
      <c r="G11" s="479"/>
      <c r="H11" s="479"/>
      <c r="I11" s="479"/>
      <c r="J11" s="479"/>
    </row>
    <row r="12" spans="1:10" ht="15.75">
      <c r="A12" s="479" t="s">
        <v>914</v>
      </c>
      <c r="B12" s="618"/>
      <c r="C12" s="479"/>
      <c r="D12" s="479"/>
      <c r="E12" s="479"/>
      <c r="F12" s="479"/>
      <c r="G12" s="479"/>
      <c r="H12" s="479"/>
      <c r="I12" s="479"/>
      <c r="J12" s="479"/>
    </row>
    <row r="13" spans="1:10" ht="15.75">
      <c r="A13" s="714" t="s">
        <v>1042</v>
      </c>
      <c r="B13" s="620">
        <v>79196</v>
      </c>
      <c r="C13" s="596" t="s">
        <v>1003</v>
      </c>
      <c r="D13" s="479"/>
      <c r="E13" s="479"/>
      <c r="F13" s="479"/>
      <c r="G13" s="479"/>
      <c r="H13" s="479"/>
      <c r="I13" s="479"/>
      <c r="J13" s="479"/>
    </row>
    <row r="14" spans="1:10" ht="15.75">
      <c r="A14" s="715" t="s">
        <v>1043</v>
      </c>
      <c r="B14" s="621">
        <v>4890.1400000000003</v>
      </c>
      <c r="C14" s="713" t="s">
        <v>1041</v>
      </c>
      <c r="D14" s="479"/>
      <c r="E14" s="479"/>
      <c r="F14" s="479"/>
      <c r="G14" s="479"/>
      <c r="H14" s="479"/>
      <c r="I14" s="479"/>
      <c r="J14" s="479"/>
    </row>
    <row r="15" spans="1:10" ht="15.75">
      <c r="A15" s="479"/>
      <c r="B15" s="619">
        <f>SUM(B13:B14)</f>
        <v>84086.14</v>
      </c>
      <c r="C15" s="479"/>
      <c r="D15" s="479"/>
      <c r="E15" s="479"/>
      <c r="F15" s="479"/>
      <c r="G15" s="479"/>
      <c r="H15" s="479"/>
      <c r="I15" s="479"/>
      <c r="J15" s="479"/>
    </row>
    <row r="16" spans="1:10" ht="15.75">
      <c r="A16" s="479"/>
      <c r="B16" s="618"/>
      <c r="C16" s="479"/>
      <c r="D16" s="479"/>
      <c r="E16" s="479"/>
      <c r="F16" s="479"/>
      <c r="G16" s="479"/>
      <c r="H16" s="479"/>
      <c r="I16" s="479"/>
      <c r="J16" s="479"/>
    </row>
    <row r="17" spans="1:10" ht="15.75">
      <c r="A17" s="479"/>
      <c r="B17" s="618"/>
      <c r="C17" s="479"/>
      <c r="D17" s="479"/>
      <c r="E17" s="479"/>
      <c r="F17" s="479"/>
      <c r="G17" s="479"/>
      <c r="H17" s="479"/>
      <c r="I17" s="479"/>
      <c r="J17" s="479"/>
    </row>
    <row r="18" spans="1:10" ht="15.75">
      <c r="A18" s="479" t="s">
        <v>915</v>
      </c>
      <c r="B18" s="618"/>
      <c r="C18" s="479"/>
      <c r="D18" s="479"/>
      <c r="E18" s="479"/>
      <c r="F18" s="479"/>
      <c r="G18" s="479"/>
      <c r="H18" s="479"/>
      <c r="I18" s="479"/>
      <c r="J18" s="479"/>
    </row>
    <row r="19" spans="1:10" ht="15.75">
      <c r="A19" s="485" t="s">
        <v>916</v>
      </c>
      <c r="B19" s="620">
        <v>0</v>
      </c>
      <c r="C19" s="515" t="s">
        <v>917</v>
      </c>
      <c r="D19" s="479"/>
      <c r="E19" s="479"/>
      <c r="F19" s="479"/>
      <c r="G19" s="479"/>
      <c r="H19" s="479"/>
      <c r="I19" s="479"/>
      <c r="J19" s="479"/>
    </row>
    <row r="20" spans="1:10" ht="15.75">
      <c r="A20" s="523" t="s">
        <v>918</v>
      </c>
      <c r="B20" s="621"/>
      <c r="C20" s="515"/>
      <c r="D20" s="479"/>
      <c r="E20" s="479"/>
      <c r="F20" s="479"/>
      <c r="G20" s="479"/>
      <c r="H20" s="479"/>
      <c r="I20" s="479"/>
      <c r="J20" s="479"/>
    </row>
    <row r="21" spans="1:10" ht="15.75">
      <c r="A21" s="479"/>
      <c r="B21" s="622">
        <f>SUM(B19:B20)</f>
        <v>0</v>
      </c>
      <c r="C21" s="479"/>
      <c r="D21" s="479"/>
      <c r="E21" s="479"/>
      <c r="F21" s="479"/>
      <c r="G21" s="479"/>
      <c r="H21" s="479"/>
      <c r="I21" s="479"/>
      <c r="J21" s="479"/>
    </row>
    <row r="22" spans="1:10" ht="15.75">
      <c r="A22" s="479"/>
      <c r="B22" s="479"/>
      <c r="C22" s="479"/>
      <c r="D22" s="479"/>
      <c r="E22" s="479"/>
      <c r="F22" s="479"/>
      <c r="G22" s="479"/>
      <c r="H22" s="479"/>
      <c r="I22" s="479"/>
      <c r="J22" s="479"/>
    </row>
    <row r="23" spans="1:10" ht="15.75">
      <c r="A23" s="479"/>
      <c r="B23" s="479"/>
      <c r="C23" s="479"/>
      <c r="D23" s="479"/>
      <c r="E23" s="479"/>
      <c r="F23" s="479"/>
      <c r="G23" s="479"/>
      <c r="H23" s="479"/>
      <c r="I23" s="479"/>
      <c r="J23" s="479"/>
    </row>
    <row r="24" spans="1:10" ht="15.75">
      <c r="A24" s="487" t="s">
        <v>919</v>
      </c>
      <c r="B24" s="487"/>
      <c r="C24" s="487"/>
      <c r="D24" s="487"/>
      <c r="E24" s="487"/>
      <c r="F24" s="487"/>
      <c r="G24" s="723"/>
      <c r="H24" s="479"/>
      <c r="I24" s="479"/>
      <c r="J24" s="479"/>
    </row>
  </sheetData>
  <pageMargins left="0.7" right="0.7" top="0.75" bottom="0.75" header="0.3" footer="0.3"/>
  <pageSetup scale="9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85" zoomScaleNormal="85" workbookViewId="0">
      <selection activeCell="A3" sqref="A3:D3"/>
    </sheetView>
  </sheetViews>
  <sheetFormatPr defaultRowHeight="15"/>
  <cols>
    <col min="1" max="1" width="25.33203125" customWidth="1"/>
    <col min="2" max="2" width="18.6640625" customWidth="1"/>
  </cols>
  <sheetData>
    <row r="1" spans="1:4" ht="15.75">
      <c r="A1" s="763" t="s">
        <v>446</v>
      </c>
      <c r="B1" s="763"/>
      <c r="C1" s="763"/>
      <c r="D1" s="763"/>
    </row>
    <row r="2" spans="1:4" ht="15.75">
      <c r="A2" s="767">
        <v>43100</v>
      </c>
      <c r="B2" s="763"/>
      <c r="C2" s="763"/>
      <c r="D2" s="763"/>
    </row>
    <row r="3" spans="1:4" ht="15.75">
      <c r="A3" s="763" t="s">
        <v>920</v>
      </c>
      <c r="B3" s="763"/>
      <c r="C3" s="763"/>
      <c r="D3" s="763"/>
    </row>
    <row r="4" spans="1:4" ht="15.75">
      <c r="A4" s="479"/>
      <c r="B4" s="479"/>
      <c r="C4" s="479"/>
      <c r="D4" s="479"/>
    </row>
    <row r="5" spans="1:4" ht="18.75">
      <c r="A5" s="547" t="s">
        <v>932</v>
      </c>
      <c r="B5" s="487"/>
      <c r="C5" s="487"/>
      <c r="D5" s="479"/>
    </row>
    <row r="6" spans="1:4" ht="15.75">
      <c r="A6" s="479"/>
      <c r="B6" s="479"/>
      <c r="C6" s="479"/>
      <c r="D6" s="479"/>
    </row>
    <row r="7" spans="1:4" ht="15.75">
      <c r="A7" s="479"/>
      <c r="B7" s="479"/>
      <c r="C7" s="479"/>
      <c r="D7" s="479"/>
    </row>
    <row r="8" spans="1:4" ht="15.75">
      <c r="A8" s="548" t="s">
        <v>933</v>
      </c>
      <c r="B8" s="499" t="s">
        <v>7</v>
      </c>
      <c r="C8" s="479"/>
      <c r="D8" s="479"/>
    </row>
    <row r="9" spans="1:4" ht="15.75">
      <c r="A9" s="479"/>
      <c r="B9" s="479"/>
      <c r="C9" s="479"/>
      <c r="D9" s="479"/>
    </row>
    <row r="10" spans="1:4" ht="15.75">
      <c r="A10" s="479" t="s">
        <v>817</v>
      </c>
      <c r="B10" s="601">
        <v>0</v>
      </c>
      <c r="C10" s="479"/>
      <c r="D10" s="479"/>
    </row>
    <row r="11" spans="1:4" ht="15.75">
      <c r="A11" s="479" t="s">
        <v>817</v>
      </c>
      <c r="B11" s="626">
        <v>0</v>
      </c>
      <c r="C11" s="479"/>
      <c r="D11" s="479"/>
    </row>
    <row r="12" spans="1:4" ht="15.75">
      <c r="A12" s="479" t="s">
        <v>817</v>
      </c>
      <c r="B12" s="612">
        <v>0</v>
      </c>
      <c r="C12" s="479"/>
      <c r="D12" s="479"/>
    </row>
    <row r="13" spans="1:4" ht="15.75">
      <c r="A13" s="479" t="s">
        <v>817</v>
      </c>
      <c r="B13" s="597">
        <v>0</v>
      </c>
      <c r="C13" s="479"/>
      <c r="D13" s="479"/>
    </row>
    <row r="14" spans="1:4" ht="15.75">
      <c r="A14" s="479" t="s">
        <v>934</v>
      </c>
      <c r="B14" s="598">
        <f>SUM(B10:B13)</f>
        <v>0</v>
      </c>
      <c r="C14" s="479"/>
      <c r="D14" s="479" t="s">
        <v>935</v>
      </c>
    </row>
    <row r="15" spans="1:4" ht="15.75">
      <c r="A15" s="479"/>
      <c r="B15" s="479"/>
      <c r="C15" s="479"/>
      <c r="D15" s="502" t="s">
        <v>936</v>
      </c>
    </row>
    <row r="16" spans="1:4" ht="15.75">
      <c r="A16" s="479"/>
      <c r="B16" s="479"/>
      <c r="C16" s="479"/>
      <c r="D16" s="479" t="s">
        <v>798</v>
      </c>
    </row>
    <row r="17" spans="1:4" ht="15.75">
      <c r="A17" s="549"/>
      <c r="B17" s="550"/>
      <c r="C17" s="479"/>
      <c r="D17" s="596" t="s">
        <v>1011</v>
      </c>
    </row>
    <row r="18" spans="1:4" ht="15.75">
      <c r="A18" s="551"/>
      <c r="B18" s="552"/>
      <c r="C18" s="479"/>
      <c r="D18" s="479" t="s">
        <v>800</v>
      </c>
    </row>
    <row r="19" spans="1:4" ht="15.75">
      <c r="A19" s="553"/>
      <c r="B19" s="553"/>
      <c r="C19" s="479"/>
      <c r="D19" s="479" t="s">
        <v>801</v>
      </c>
    </row>
    <row r="20" spans="1:4" ht="15.75">
      <c r="A20" s="479"/>
      <c r="B20" s="479"/>
      <c r="C20" s="479"/>
      <c r="D20" s="479"/>
    </row>
  </sheetData>
  <mergeCells count="3">
    <mergeCell ref="A1:D1"/>
    <mergeCell ref="A2:D2"/>
    <mergeCell ref="A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06"/>
  <sheetViews>
    <sheetView topLeftCell="H64" zoomScaleNormal="100" workbookViewId="0">
      <selection activeCell="N95" sqref="N95"/>
    </sheetView>
  </sheetViews>
  <sheetFormatPr defaultColWidth="8.88671875" defaultRowHeight="15"/>
  <cols>
    <col min="1" max="1" width="6" style="159" customWidth="1"/>
    <col min="2" max="2" width="1.44140625" style="159" customWidth="1"/>
    <col min="3" max="3" width="34.109375" style="159" customWidth="1"/>
    <col min="4" max="4" width="12" style="159" customWidth="1"/>
    <col min="5" max="5" width="36.5546875" style="159" customWidth="1"/>
    <col min="6" max="6" width="12.33203125" style="159" customWidth="1"/>
    <col min="7" max="7" width="14.109375" style="159" customWidth="1"/>
    <col min="8" max="8" width="13.88671875" style="159" customWidth="1"/>
    <col min="9" max="9" width="13.109375" style="159" customWidth="1"/>
    <col min="10" max="12" width="16" style="159" customWidth="1"/>
    <col min="13" max="13" width="12.77734375" style="159" customWidth="1"/>
    <col min="14" max="14" width="16" style="159" customWidth="1"/>
    <col min="15" max="15" width="13.109375" style="159" customWidth="1"/>
    <col min="16" max="16" width="15" style="159" customWidth="1"/>
    <col min="17" max="16384" width="8.88671875" style="159"/>
  </cols>
  <sheetData>
    <row r="1" spans="1:65">
      <c r="N1" s="160"/>
    </row>
    <row r="2" spans="1:65">
      <c r="N2" s="160"/>
    </row>
    <row r="4" spans="1:65">
      <c r="N4" s="285" t="s">
        <v>454</v>
      </c>
    </row>
    <row r="5" spans="1:65">
      <c r="C5" s="161" t="s">
        <v>336</v>
      </c>
      <c r="D5" s="161"/>
      <c r="E5" s="161"/>
      <c r="F5" s="161"/>
      <c r="G5" s="162" t="s">
        <v>337</v>
      </c>
      <c r="H5" s="161"/>
      <c r="I5" s="161"/>
      <c r="M5" s="164"/>
      <c r="N5" s="165" t="s">
        <v>1051</v>
      </c>
      <c r="O5" s="166"/>
      <c r="P5" s="167"/>
      <c r="Q5" s="167"/>
      <c r="R5" s="166"/>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row>
    <row r="6" spans="1:65">
      <c r="C6" s="161"/>
      <c r="D6" s="161"/>
      <c r="E6" s="169" t="s">
        <v>2</v>
      </c>
      <c r="F6" s="169"/>
      <c r="G6" s="169" t="s">
        <v>338</v>
      </c>
      <c r="H6" s="169"/>
      <c r="I6" s="169"/>
      <c r="M6" s="164"/>
      <c r="N6" s="163"/>
      <c r="O6" s="166"/>
      <c r="P6" s="170"/>
      <c r="Q6" s="167"/>
      <c r="R6" s="166"/>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row>
    <row r="7" spans="1:65">
      <c r="C7" s="164"/>
      <c r="D7" s="164"/>
      <c r="E7" s="164"/>
      <c r="F7" s="164"/>
      <c r="G7" s="164"/>
      <c r="H7" s="164"/>
      <c r="I7" s="164"/>
      <c r="M7" s="164"/>
      <c r="N7" s="164" t="s">
        <v>339</v>
      </c>
      <c r="O7" s="166"/>
      <c r="P7" s="167"/>
      <c r="Q7" s="167"/>
      <c r="R7" s="166"/>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row>
    <row r="8" spans="1:65">
      <c r="A8" s="171"/>
      <c r="C8" s="164"/>
      <c r="D8" s="164"/>
      <c r="E8" s="164"/>
      <c r="F8" s="164"/>
      <c r="G8" s="260" t="s">
        <v>446</v>
      </c>
      <c r="H8" s="164"/>
      <c r="I8" s="164"/>
      <c r="J8" s="164"/>
      <c r="K8" s="164"/>
      <c r="L8" s="164"/>
      <c r="M8" s="164"/>
      <c r="N8" s="164"/>
      <c r="O8" s="166"/>
      <c r="P8" s="167"/>
      <c r="Q8" s="167"/>
      <c r="R8" s="166"/>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row>
    <row r="9" spans="1:65">
      <c r="A9" s="171"/>
      <c r="C9" s="164"/>
      <c r="D9" s="164"/>
      <c r="E9" s="164"/>
      <c r="F9" s="164"/>
      <c r="G9" s="172"/>
      <c r="H9" s="164"/>
      <c r="I9" s="164"/>
      <c r="J9" s="164"/>
      <c r="K9" s="164"/>
      <c r="L9" s="164"/>
      <c r="M9" s="164"/>
      <c r="N9" s="164"/>
      <c r="O9" s="166"/>
      <c r="P9" s="167"/>
      <c r="Q9" s="167"/>
      <c r="R9" s="166"/>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row>
    <row r="10" spans="1:65">
      <c r="A10" s="171"/>
      <c r="C10" s="164" t="s">
        <v>340</v>
      </c>
      <c r="D10" s="164"/>
      <c r="E10" s="164"/>
      <c r="F10" s="164"/>
      <c r="G10" s="172"/>
      <c r="H10" s="164"/>
      <c r="I10" s="164"/>
      <c r="J10" s="164"/>
      <c r="K10" s="164"/>
      <c r="L10" s="164"/>
      <c r="M10" s="164"/>
      <c r="N10" s="164"/>
      <c r="O10" s="166"/>
      <c r="P10" s="167"/>
      <c r="Q10" s="167"/>
      <c r="R10" s="166"/>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row>
    <row r="11" spans="1:65">
      <c r="A11" s="171"/>
      <c r="C11" s="164"/>
      <c r="D11" s="164"/>
      <c r="E11" s="164"/>
      <c r="F11" s="164"/>
      <c r="G11" s="172"/>
      <c r="J11" s="164"/>
      <c r="K11" s="164"/>
      <c r="L11" s="164"/>
      <c r="M11" s="164"/>
      <c r="N11" s="164"/>
      <c r="O11" s="166"/>
      <c r="P11" s="166"/>
      <c r="Q11" s="166"/>
      <c r="R11" s="166"/>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row>
    <row r="12" spans="1:65">
      <c r="A12" s="171"/>
      <c r="C12" s="164"/>
      <c r="D12" s="164"/>
      <c r="E12" s="164"/>
      <c r="F12" s="164"/>
      <c r="G12" s="164"/>
      <c r="J12" s="173"/>
      <c r="K12" s="173"/>
      <c r="L12" s="173"/>
      <c r="M12" s="164"/>
      <c r="N12" s="164"/>
      <c r="O12" s="166"/>
      <c r="P12" s="166"/>
      <c r="Q12" s="166"/>
      <c r="R12" s="166"/>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row>
    <row r="13" spans="1:65">
      <c r="C13" s="174" t="s">
        <v>39</v>
      </c>
      <c r="D13" s="174"/>
      <c r="E13" s="174" t="s">
        <v>40</v>
      </c>
      <c r="F13" s="174"/>
      <c r="G13" s="174" t="s">
        <v>41</v>
      </c>
      <c r="J13" s="175" t="s">
        <v>42</v>
      </c>
      <c r="K13" s="175"/>
      <c r="L13" s="175"/>
      <c r="M13" s="169"/>
      <c r="N13" s="175"/>
      <c r="O13" s="176"/>
      <c r="P13" s="175"/>
      <c r="Q13" s="176"/>
      <c r="R13" s="177"/>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row>
    <row r="14" spans="1:65" ht="15.75">
      <c r="C14" s="178"/>
      <c r="D14" s="178"/>
      <c r="E14" s="179" t="s">
        <v>341</v>
      </c>
      <c r="F14" s="179"/>
      <c r="G14" s="169"/>
      <c r="M14" s="169"/>
      <c r="O14" s="176"/>
      <c r="P14" s="180"/>
      <c r="Q14" s="180"/>
      <c r="R14" s="177"/>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row>
    <row r="15" spans="1:65" ht="15.75">
      <c r="A15" s="171" t="s">
        <v>4</v>
      </c>
      <c r="C15" s="178"/>
      <c r="D15" s="178"/>
      <c r="E15" s="181" t="s">
        <v>342</v>
      </c>
      <c r="F15" s="181"/>
      <c r="G15" s="182" t="s">
        <v>45</v>
      </c>
      <c r="J15" s="182" t="s">
        <v>10</v>
      </c>
      <c r="K15" s="182"/>
      <c r="L15" s="182"/>
      <c r="M15" s="169"/>
      <c r="O15" s="166"/>
      <c r="P15" s="183"/>
      <c r="Q15" s="180"/>
      <c r="R15" s="177"/>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row>
    <row r="16" spans="1:65" ht="15.75">
      <c r="A16" s="171" t="s">
        <v>6</v>
      </c>
      <c r="C16" s="184"/>
      <c r="D16" s="184"/>
      <c r="E16" s="169"/>
      <c r="F16" s="169"/>
      <c r="G16" s="169"/>
      <c r="J16" s="169"/>
      <c r="K16" s="169"/>
      <c r="L16" s="169"/>
      <c r="M16" s="169"/>
      <c r="N16" s="169"/>
      <c r="O16" s="166"/>
      <c r="P16" s="176"/>
      <c r="Q16" s="176"/>
      <c r="R16" s="177"/>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row>
    <row r="17" spans="1:65" ht="15.75">
      <c r="A17" s="185"/>
      <c r="C17" s="178"/>
      <c r="D17" s="178"/>
      <c r="E17" s="169"/>
      <c r="F17" s="169"/>
      <c r="G17" s="169"/>
      <c r="J17" s="169"/>
      <c r="K17" s="169"/>
      <c r="L17" s="169"/>
      <c r="M17" s="169"/>
      <c r="N17" s="169"/>
      <c r="O17" s="166"/>
      <c r="P17" s="176"/>
      <c r="Q17" s="176"/>
      <c r="R17" s="177"/>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row>
    <row r="18" spans="1:65">
      <c r="A18" s="186">
        <v>1</v>
      </c>
      <c r="C18" s="178" t="s">
        <v>343</v>
      </c>
      <c r="D18" s="178"/>
      <c r="E18" s="187" t="s">
        <v>478</v>
      </c>
      <c r="F18" s="187"/>
      <c r="G18" s="188">
        <f>'Att O WPPI'!I85+'Att O WPPI'!I86+'Att O WPPI'!I87+'Att O WPPI'!I119+'Att O WPPI'!I120+'Att O WPPI'!I121+'Att O WPPI'!I122</f>
        <v>16077110.26</v>
      </c>
      <c r="H18" s="209"/>
      <c r="M18" s="169"/>
      <c r="N18" s="255"/>
      <c r="O18" s="166"/>
      <c r="P18" s="176"/>
      <c r="Q18" s="176"/>
      <c r="R18" s="177"/>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row>
    <row r="19" spans="1:65" ht="15" customHeight="1">
      <c r="A19" s="186">
        <v>2</v>
      </c>
      <c r="C19" s="178" t="s">
        <v>344</v>
      </c>
      <c r="D19" s="178"/>
      <c r="E19" s="187" t="s">
        <v>484</v>
      </c>
      <c r="F19" s="187"/>
      <c r="G19" s="188">
        <f>'Att O WPPI'!I105+'Att O WPPI'!I106+'Att O WPPI'!I107+'Att O WPPI'!I119+'Att O WPPI'!I120+'Att O WPPI'!I121+'Att O WPPI'!D122</f>
        <v>15073497.629999999</v>
      </c>
      <c r="H19" s="279"/>
      <c r="M19" s="169"/>
      <c r="N19" s="255"/>
      <c r="O19" s="166"/>
      <c r="P19" s="176"/>
      <c r="Q19" s="176"/>
      <c r="R19" s="177"/>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row>
    <row r="20" spans="1:65">
      <c r="A20" s="186"/>
      <c r="E20" s="187"/>
      <c r="F20" s="187"/>
      <c r="M20" s="169"/>
      <c r="N20" s="255"/>
      <c r="O20" s="166"/>
      <c r="P20" s="176"/>
      <c r="Q20" s="176"/>
      <c r="R20" s="177"/>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row>
    <row r="21" spans="1:65">
      <c r="A21" s="186"/>
      <c r="C21" s="178" t="s">
        <v>345</v>
      </c>
      <c r="D21" s="178"/>
      <c r="E21" s="187"/>
      <c r="F21" s="187"/>
      <c r="G21" s="169"/>
      <c r="J21" s="169"/>
      <c r="K21" s="169"/>
      <c r="L21" s="169"/>
      <c r="M21" s="169"/>
      <c r="N21" s="255"/>
      <c r="O21" s="176"/>
      <c r="P21" s="176"/>
      <c r="Q21" s="176"/>
      <c r="R21" s="177"/>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row>
    <row r="22" spans="1:65">
      <c r="A22" s="186">
        <v>3</v>
      </c>
      <c r="C22" s="178" t="s">
        <v>346</v>
      </c>
      <c r="D22" s="178"/>
      <c r="E22" s="187" t="s">
        <v>347</v>
      </c>
      <c r="F22" s="187"/>
      <c r="G22" s="188">
        <f ca="1">'Att O WPPI'!I174</f>
        <v>720724.87605756358</v>
      </c>
      <c r="M22" s="169"/>
      <c r="N22" s="255"/>
      <c r="O22" s="176"/>
      <c r="P22" s="176"/>
      <c r="Q22" s="176"/>
      <c r="R22" s="177"/>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row>
    <row r="23" spans="1:65" ht="15.75">
      <c r="A23" s="186">
        <v>4</v>
      </c>
      <c r="C23" s="178" t="s">
        <v>348</v>
      </c>
      <c r="D23" s="178"/>
      <c r="E23" s="187" t="s">
        <v>349</v>
      </c>
      <c r="F23" s="187"/>
      <c r="G23" s="189">
        <f ca="1">IF(G22=0,0,G22/G18)</f>
        <v>4.482925503414216E-2</v>
      </c>
      <c r="J23" s="190">
        <f ca="1">G23</f>
        <v>4.482925503414216E-2</v>
      </c>
      <c r="K23" s="190"/>
      <c r="L23" s="190"/>
      <c r="M23" s="169"/>
      <c r="N23" s="256"/>
      <c r="O23" s="192"/>
      <c r="P23" s="193"/>
      <c r="Q23" s="176"/>
      <c r="R23" s="177"/>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row>
    <row r="24" spans="1:65" ht="15.75">
      <c r="A24" s="186"/>
      <c r="C24" s="178"/>
      <c r="D24" s="178"/>
      <c r="E24" s="187"/>
      <c r="F24" s="187"/>
      <c r="G24" s="189"/>
      <c r="J24" s="190"/>
      <c r="K24" s="190"/>
      <c r="L24" s="190"/>
      <c r="M24" s="169"/>
      <c r="N24" s="256"/>
      <c r="O24" s="192"/>
      <c r="P24" s="193"/>
      <c r="Q24" s="176"/>
      <c r="R24" s="177"/>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row>
    <row r="25" spans="1:65" ht="15.75">
      <c r="A25" s="194"/>
      <c r="B25" s="168"/>
      <c r="C25" s="178" t="s">
        <v>350</v>
      </c>
      <c r="D25" s="178"/>
      <c r="E25" s="195"/>
      <c r="F25" s="195"/>
      <c r="G25" s="169"/>
      <c r="H25" s="168"/>
      <c r="I25" s="168"/>
      <c r="J25" s="169"/>
      <c r="K25" s="169"/>
      <c r="L25" s="169"/>
      <c r="M25" s="169"/>
      <c r="N25" s="256"/>
      <c r="O25" s="192"/>
      <c r="P25" s="193"/>
      <c r="Q25" s="176"/>
      <c r="R25" s="177"/>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row>
    <row r="26" spans="1:65" ht="15.75">
      <c r="A26" s="194" t="s">
        <v>351</v>
      </c>
      <c r="B26" s="168"/>
      <c r="C26" s="178" t="s">
        <v>352</v>
      </c>
      <c r="D26" s="178"/>
      <c r="E26" s="187" t="s">
        <v>353</v>
      </c>
      <c r="F26" s="187"/>
      <c r="G26" s="188">
        <f ca="1">'Att O WPPI'!I180+'Att O WPPI'!I181</f>
        <v>22594.058361764863</v>
      </c>
      <c r="H26" s="168"/>
      <c r="I26" s="168"/>
      <c r="J26" s="168"/>
      <c r="K26" s="168"/>
      <c r="L26" s="168"/>
      <c r="M26" s="169"/>
      <c r="N26" s="256"/>
      <c r="O26" s="192"/>
      <c r="P26" s="193"/>
      <c r="Q26" s="176"/>
      <c r="R26" s="177"/>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row>
    <row r="27" spans="1:65" ht="15.75">
      <c r="A27" s="194" t="s">
        <v>354</v>
      </c>
      <c r="B27" s="168"/>
      <c r="C27" s="178" t="s">
        <v>355</v>
      </c>
      <c r="D27" s="178"/>
      <c r="E27" s="187" t="s">
        <v>356</v>
      </c>
      <c r="F27" s="187"/>
      <c r="G27" s="189">
        <f ca="1">IF(G26=0,0,G26/G18)</f>
        <v>1.4053556887010405E-3</v>
      </c>
      <c r="H27" s="168"/>
      <c r="I27" s="168"/>
      <c r="J27" s="190">
        <f ca="1">G27</f>
        <v>1.4053556887010405E-3</v>
      </c>
      <c r="K27" s="190"/>
      <c r="L27" s="190"/>
      <c r="M27" s="169"/>
      <c r="N27" s="256"/>
      <c r="O27" s="192"/>
      <c r="P27" s="193"/>
      <c r="Q27" s="176"/>
      <c r="R27" s="177"/>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row>
    <row r="28" spans="1:65" ht="15.75">
      <c r="A28" s="186"/>
      <c r="C28" s="178"/>
      <c r="D28" s="178"/>
      <c r="E28" s="187"/>
      <c r="F28" s="187"/>
      <c r="G28" s="189"/>
      <c r="J28" s="190"/>
      <c r="K28" s="190"/>
      <c r="L28" s="190"/>
      <c r="M28" s="169"/>
      <c r="N28" s="256"/>
      <c r="O28" s="192"/>
      <c r="P28" s="193"/>
      <c r="Q28" s="176"/>
      <c r="R28" s="177"/>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row>
    <row r="29" spans="1:65">
      <c r="A29" s="196"/>
      <c r="C29" s="178" t="s">
        <v>357</v>
      </c>
      <c r="D29" s="178"/>
      <c r="E29" s="195"/>
      <c r="F29" s="195"/>
      <c r="G29" s="169"/>
      <c r="J29" s="169"/>
      <c r="K29" s="169"/>
      <c r="L29" s="169"/>
      <c r="M29" s="169"/>
      <c r="N29" s="255"/>
      <c r="O29" s="176"/>
      <c r="P29" s="169"/>
      <c r="Q29" s="176"/>
      <c r="R29" s="177"/>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row>
    <row r="30" spans="1:65" ht="15.75">
      <c r="A30" s="196" t="s">
        <v>358</v>
      </c>
      <c r="C30" s="178" t="s">
        <v>359</v>
      </c>
      <c r="D30" s="178"/>
      <c r="E30" s="187" t="s">
        <v>360</v>
      </c>
      <c r="F30" s="187"/>
      <c r="G30" s="188">
        <f ca="1">'Att O WPPI'!I193</f>
        <v>206592.76101661893</v>
      </c>
      <c r="M30" s="169"/>
      <c r="N30" s="257"/>
      <c r="O30" s="176"/>
      <c r="P30" s="197"/>
      <c r="Q30" s="180"/>
      <c r="R30" s="177"/>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row>
    <row r="31" spans="1:65" ht="15.75">
      <c r="A31" s="196" t="s">
        <v>361</v>
      </c>
      <c r="C31" s="178" t="s">
        <v>362</v>
      </c>
      <c r="D31" s="178"/>
      <c r="E31" s="187" t="s">
        <v>363</v>
      </c>
      <c r="F31" s="187"/>
      <c r="G31" s="189">
        <f ca="1">IF(G30=0,0,G30/G18)</f>
        <v>1.2850117818164353E-2</v>
      </c>
      <c r="J31" s="190">
        <f ca="1">G31</f>
        <v>1.2850117818164353E-2</v>
      </c>
      <c r="K31" s="190"/>
      <c r="L31" s="190"/>
      <c r="M31" s="169"/>
      <c r="N31" s="256"/>
      <c r="O31" s="176"/>
      <c r="P31" s="193"/>
      <c r="Q31" s="180"/>
      <c r="R31" s="177"/>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row>
    <row r="32" spans="1:65">
      <c r="A32" s="196"/>
      <c r="C32" s="178"/>
      <c r="D32" s="178"/>
      <c r="E32" s="187"/>
      <c r="F32" s="187"/>
      <c r="G32" s="169"/>
      <c r="J32" s="169"/>
      <c r="K32" s="169"/>
      <c r="L32" s="169"/>
      <c r="M32" s="169"/>
      <c r="N32" s="258"/>
      <c r="Q32" s="176"/>
      <c r="R32" s="177"/>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row>
    <row r="33" spans="1:65" ht="15.75">
      <c r="A33" s="198" t="s">
        <v>364</v>
      </c>
      <c r="B33" s="199"/>
      <c r="C33" s="184" t="s">
        <v>365</v>
      </c>
      <c r="D33" s="184"/>
      <c r="E33" s="179" t="s">
        <v>366</v>
      </c>
      <c r="F33" s="179"/>
      <c r="G33" s="200"/>
      <c r="J33" s="201">
        <f ca="1">J23+J27+J31</f>
        <v>5.9084728541007547E-2</v>
      </c>
      <c r="K33" s="201"/>
      <c r="L33" s="201"/>
      <c r="M33" s="169"/>
      <c r="N33" s="258"/>
      <c r="Q33" s="176"/>
      <c r="R33" s="17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row>
    <row r="34" spans="1:65">
      <c r="A34" s="196"/>
      <c r="C34" s="178"/>
      <c r="D34" s="178"/>
      <c r="E34" s="187"/>
      <c r="F34" s="187"/>
      <c r="G34" s="169"/>
      <c r="J34" s="169"/>
      <c r="K34" s="169"/>
      <c r="L34" s="169"/>
      <c r="M34" s="169"/>
      <c r="N34" s="255"/>
      <c r="O34" s="176"/>
      <c r="P34" s="202"/>
      <c r="Q34" s="176"/>
      <c r="R34" s="17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row>
    <row r="35" spans="1:65">
      <c r="A35" s="194"/>
      <c r="B35" s="203"/>
      <c r="C35" s="169" t="s">
        <v>367</v>
      </c>
      <c r="D35" s="169"/>
      <c r="E35" s="187"/>
      <c r="F35" s="187"/>
      <c r="G35" s="169"/>
      <c r="J35" s="169"/>
      <c r="K35" s="169"/>
      <c r="L35" s="169"/>
      <c r="M35" s="204"/>
      <c r="N35" s="258"/>
      <c r="Q35" s="180"/>
      <c r="R35" s="176" t="s">
        <v>2</v>
      </c>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row>
    <row r="36" spans="1:65">
      <c r="A36" s="196" t="s">
        <v>368</v>
      </c>
      <c r="B36" s="203"/>
      <c r="C36" s="169" t="s">
        <v>96</v>
      </c>
      <c r="D36" s="169"/>
      <c r="E36" s="187" t="s">
        <v>369</v>
      </c>
      <c r="F36" s="187"/>
      <c r="G36" s="188">
        <f ca="1">'Att O WPPI'!I205</f>
        <v>0</v>
      </c>
      <c r="J36" s="169"/>
      <c r="K36" s="169"/>
      <c r="L36" s="169"/>
      <c r="M36" s="204"/>
      <c r="N36" s="258"/>
      <c r="Q36" s="180"/>
      <c r="R36" s="176"/>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row>
    <row r="37" spans="1:65">
      <c r="A37" s="196" t="s">
        <v>370</v>
      </c>
      <c r="B37" s="203"/>
      <c r="C37" s="169" t="s">
        <v>371</v>
      </c>
      <c r="D37" s="169"/>
      <c r="E37" s="187" t="s">
        <v>372</v>
      </c>
      <c r="F37" s="187"/>
      <c r="G37" s="189">
        <f ca="1">IF(G36=0,0,G36/G19)</f>
        <v>0</v>
      </c>
      <c r="J37" s="190">
        <f ca="1">G37</f>
        <v>0</v>
      </c>
      <c r="K37" s="190"/>
      <c r="L37" s="190"/>
      <c r="M37" s="204"/>
      <c r="N37" s="258"/>
      <c r="O37" s="176"/>
      <c r="P37" s="176"/>
      <c r="Q37" s="180"/>
      <c r="R37" s="176"/>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row>
    <row r="38" spans="1:65">
      <c r="A38" s="196"/>
      <c r="C38" s="169"/>
      <c r="D38" s="169"/>
      <c r="E38" s="187"/>
      <c r="F38" s="187"/>
      <c r="G38" s="169"/>
      <c r="J38" s="169"/>
      <c r="K38" s="169"/>
      <c r="L38" s="169"/>
      <c r="M38" s="169"/>
      <c r="N38" s="258"/>
      <c r="O38" s="166"/>
      <c r="P38" s="176"/>
      <c r="Q38" s="166"/>
      <c r="R38" s="177"/>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row>
    <row r="39" spans="1:65">
      <c r="A39" s="196"/>
      <c r="C39" s="178" t="s">
        <v>98</v>
      </c>
      <c r="D39" s="178"/>
      <c r="E39" s="205"/>
      <c r="F39" s="205"/>
      <c r="M39" s="169"/>
      <c r="N39" s="258"/>
      <c r="O39" s="176"/>
      <c r="P39" s="176"/>
      <c r="Q39" s="176"/>
      <c r="R39" s="177"/>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row>
    <row r="40" spans="1:65">
      <c r="A40" s="196" t="s">
        <v>373</v>
      </c>
      <c r="C40" s="178" t="s">
        <v>374</v>
      </c>
      <c r="D40" s="178"/>
      <c r="E40" s="187" t="s">
        <v>414</v>
      </c>
      <c r="F40" s="187"/>
      <c r="G40" s="188">
        <f ca="1">'Att O WPPI'!I207</f>
        <v>1065781.0790612949</v>
      </c>
      <c r="J40" s="169"/>
      <c r="K40" s="169"/>
      <c r="L40" s="169"/>
      <c r="M40" s="169"/>
      <c r="N40" s="258"/>
      <c r="O40" s="176"/>
      <c r="P40" s="176"/>
      <c r="Q40" s="176"/>
      <c r="R40" s="177"/>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row>
    <row r="41" spans="1:65">
      <c r="A41" s="196" t="s">
        <v>375</v>
      </c>
      <c r="B41" s="203"/>
      <c r="C41" s="169" t="s">
        <v>376</v>
      </c>
      <c r="D41" s="169"/>
      <c r="E41" s="187" t="s">
        <v>377</v>
      </c>
      <c r="F41" s="187"/>
      <c r="G41" s="206">
        <f ca="1">IF(G40=0,0,G40/G19)</f>
        <v>7.0705625543744155E-2</v>
      </c>
      <c r="J41" s="190">
        <f ca="1">G41</f>
        <v>7.0705625543744155E-2</v>
      </c>
      <c r="K41" s="190"/>
      <c r="L41" s="190"/>
      <c r="M41" s="169"/>
      <c r="P41" s="207"/>
      <c r="Q41" s="180"/>
      <c r="R41" s="176"/>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row>
    <row r="42" spans="1:65">
      <c r="A42" s="196"/>
      <c r="C42" s="178"/>
      <c r="D42" s="178"/>
      <c r="E42" s="187"/>
      <c r="F42" s="187"/>
      <c r="G42" s="169"/>
      <c r="J42" s="169"/>
      <c r="K42" s="169"/>
      <c r="L42" s="169"/>
      <c r="M42" s="169"/>
      <c r="N42" s="205"/>
      <c r="O42" s="176"/>
      <c r="P42" s="176"/>
      <c r="Q42" s="176"/>
      <c r="R42" s="177"/>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row>
    <row r="43" spans="1:65" ht="15.75">
      <c r="A43" s="198" t="s">
        <v>378</v>
      </c>
      <c r="B43" s="199"/>
      <c r="C43" s="184" t="s">
        <v>379</v>
      </c>
      <c r="D43" s="184"/>
      <c r="E43" s="179" t="s">
        <v>380</v>
      </c>
      <c r="F43" s="179"/>
      <c r="G43" s="200"/>
      <c r="J43" s="201">
        <f ca="1">J37+J41</f>
        <v>7.0705625543744155E-2</v>
      </c>
      <c r="K43" s="201"/>
      <c r="L43" s="201"/>
      <c r="M43" s="169"/>
      <c r="N43" s="205"/>
      <c r="O43" s="176"/>
      <c r="P43" s="176"/>
      <c r="Q43" s="176"/>
      <c r="R43" s="177"/>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row>
    <row r="44" spans="1:65">
      <c r="M44" s="208"/>
      <c r="N44" s="208"/>
      <c r="O44" s="176"/>
      <c r="P44" s="176"/>
      <c r="Q44" s="176"/>
      <c r="R44" s="177"/>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row>
    <row r="45" spans="1:65" ht="15.75">
      <c r="A45" s="284" t="s">
        <v>381</v>
      </c>
      <c r="B45" s="250"/>
      <c r="C45" s="250" t="s">
        <v>415</v>
      </c>
      <c r="D45" s="250"/>
      <c r="E45" s="187" t="s">
        <v>504</v>
      </c>
      <c r="G45" s="266">
        <f>'Att O WPPI'!I287</f>
        <v>3.7044493707927006E-3</v>
      </c>
      <c r="J45" s="201">
        <f>G45</f>
        <v>3.7044493707927006E-3</v>
      </c>
      <c r="K45" s="201"/>
      <c r="L45" s="201"/>
      <c r="M45" s="208"/>
      <c r="N45" s="259"/>
      <c r="O45" s="176"/>
      <c r="P45" s="176"/>
      <c r="Q45" s="176"/>
      <c r="R45" s="177"/>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row>
    <row r="46" spans="1:65">
      <c r="M46" s="208"/>
      <c r="N46" s="208"/>
      <c r="O46" s="176"/>
      <c r="P46" s="176"/>
      <c r="Q46" s="176"/>
      <c r="R46" s="177"/>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row>
    <row r="47" spans="1:65">
      <c r="M47" s="164"/>
      <c r="N47" s="164"/>
      <c r="O47" s="177"/>
      <c r="P47" s="177"/>
      <c r="Q47" s="177"/>
      <c r="R47" s="177"/>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row>
    <row r="48" spans="1:65">
      <c r="M48" s="169"/>
      <c r="N48" s="169"/>
      <c r="O48" s="176"/>
      <c r="P48" s="166"/>
      <c r="Q48" s="176"/>
      <c r="R48" s="177"/>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row>
    <row r="49" spans="1:65" ht="15.75">
      <c r="M49" s="169"/>
      <c r="N49" s="191"/>
      <c r="O49" s="176"/>
      <c r="P49" s="176"/>
      <c r="Q49" s="197"/>
      <c r="R49" s="176"/>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row>
    <row r="50" spans="1:65" ht="15.75">
      <c r="M50" s="169"/>
      <c r="N50" s="191"/>
      <c r="O50" s="176"/>
      <c r="P50" s="176"/>
      <c r="Q50" s="197"/>
      <c r="R50" s="176"/>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row>
    <row r="51" spans="1:65" ht="15.75">
      <c r="M51" s="169"/>
      <c r="N51" s="191"/>
      <c r="O51" s="176"/>
      <c r="P51" s="176"/>
      <c r="Q51" s="197"/>
      <c r="R51" s="176"/>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row>
    <row r="52" spans="1:65" ht="15.75">
      <c r="A52" s="194"/>
      <c r="B52" s="203"/>
      <c r="C52" s="210"/>
      <c r="D52" s="210"/>
      <c r="E52" s="195"/>
      <c r="F52" s="195"/>
      <c r="G52" s="169"/>
      <c r="H52" s="210"/>
      <c r="I52" s="210"/>
      <c r="J52" s="169"/>
      <c r="K52" s="169"/>
      <c r="L52" s="169"/>
      <c r="M52" s="169"/>
      <c r="N52" s="191"/>
      <c r="O52" s="176"/>
      <c r="P52" s="176"/>
      <c r="Q52" s="197"/>
      <c r="R52" s="176"/>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row>
    <row r="53" spans="1:65" ht="15.75">
      <c r="A53" s="194"/>
      <c r="B53" s="203"/>
      <c r="C53" s="210"/>
      <c r="D53" s="210"/>
      <c r="E53" s="195"/>
      <c r="F53" s="195"/>
      <c r="G53" s="169"/>
      <c r="H53" s="210"/>
      <c r="I53" s="210"/>
      <c r="J53" s="169"/>
      <c r="K53" s="169"/>
      <c r="L53" s="169"/>
      <c r="M53" s="169"/>
      <c r="N53" s="191"/>
      <c r="O53" s="176"/>
      <c r="P53" s="176"/>
      <c r="Q53" s="197"/>
      <c r="R53" s="176"/>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row>
    <row r="54" spans="1:65" ht="15.75">
      <c r="A54" s="211"/>
      <c r="B54" s="168"/>
      <c r="C54" s="194"/>
      <c r="D54" s="194"/>
      <c r="E54" s="195"/>
      <c r="F54" s="195"/>
      <c r="G54" s="169"/>
      <c r="H54" s="210"/>
      <c r="I54" s="210"/>
      <c r="M54" s="169"/>
      <c r="N54" s="212"/>
      <c r="O54" s="213"/>
      <c r="P54" s="176"/>
      <c r="Q54" s="197"/>
      <c r="R54" s="176"/>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row>
    <row r="55" spans="1:65" ht="15.75">
      <c r="A55" s="211"/>
      <c r="B55" s="168"/>
      <c r="C55" s="194"/>
      <c r="D55" s="194"/>
      <c r="E55" s="195"/>
      <c r="F55" s="195"/>
      <c r="G55" s="169"/>
      <c r="H55" s="210"/>
      <c r="I55" s="210"/>
      <c r="M55" s="169"/>
      <c r="N55" s="191"/>
      <c r="O55" s="213"/>
      <c r="P55" s="176"/>
      <c r="Q55" s="197"/>
      <c r="R55" s="176"/>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row>
    <row r="56" spans="1:65" ht="15.75">
      <c r="A56" s="214"/>
      <c r="B56" s="168"/>
      <c r="C56" s="194"/>
      <c r="D56" s="194"/>
      <c r="E56" s="195"/>
      <c r="F56" s="195"/>
      <c r="G56" s="169"/>
      <c r="H56" s="210"/>
      <c r="I56" s="210"/>
      <c r="M56" s="169"/>
      <c r="N56" s="191"/>
      <c r="O56" s="213"/>
      <c r="P56" s="176"/>
      <c r="Q56" s="197"/>
      <c r="R56" s="176"/>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row>
    <row r="57" spans="1:65">
      <c r="A57" s="171"/>
      <c r="C57" s="210"/>
      <c r="D57" s="210"/>
      <c r="E57" s="210"/>
      <c r="F57" s="210"/>
      <c r="G57" s="169"/>
      <c r="H57" s="210"/>
      <c r="I57" s="210"/>
      <c r="M57" s="169"/>
      <c r="N57" s="169"/>
      <c r="O57" s="176"/>
      <c r="P57" s="176"/>
      <c r="Q57" s="180"/>
      <c r="R57" s="176" t="s">
        <v>2</v>
      </c>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row>
    <row r="58" spans="1:65">
      <c r="N58" s="160"/>
    </row>
    <row r="59" spans="1:65">
      <c r="N59" s="160"/>
    </row>
    <row r="61" spans="1:65">
      <c r="A61" s="171"/>
      <c r="C61" s="210"/>
      <c r="D61" s="210"/>
      <c r="E61" s="210"/>
      <c r="F61" s="210"/>
      <c r="G61" s="169"/>
      <c r="H61" s="210"/>
      <c r="I61" s="210"/>
      <c r="M61" s="169"/>
      <c r="N61" s="285" t="str">
        <f>+N4</f>
        <v>Attachment GG - WPPI Energy</v>
      </c>
      <c r="O61" s="176"/>
      <c r="P61" s="166"/>
      <c r="Q61" s="176"/>
      <c r="R61" s="177"/>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row>
    <row r="62" spans="1:65">
      <c r="A62" s="171"/>
      <c r="C62" s="178" t="str">
        <f>C5</f>
        <v>Formula Rate calculation</v>
      </c>
      <c r="D62" s="178"/>
      <c r="E62" s="210"/>
      <c r="F62" s="210"/>
      <c r="G62" s="210" t="str">
        <f>G5</f>
        <v xml:space="preserve">     Rate Formula Template</v>
      </c>
      <c r="H62" s="210"/>
      <c r="I62" s="210"/>
      <c r="M62" s="169"/>
      <c r="N62" s="215" t="str">
        <f>N5</f>
        <v>For  the 12 months ended 12/31/2017</v>
      </c>
      <c r="O62" s="176"/>
      <c r="P62" s="166"/>
      <c r="Q62" s="176"/>
      <c r="R62" s="177"/>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row>
    <row r="63" spans="1:65">
      <c r="A63" s="171"/>
      <c r="C63" s="178"/>
      <c r="D63" s="178"/>
      <c r="E63" s="210"/>
      <c r="F63" s="210"/>
      <c r="G63" s="210" t="str">
        <f>G6</f>
        <v xml:space="preserve"> Utilizing Attachment O Data</v>
      </c>
      <c r="H63" s="210"/>
      <c r="I63" s="210"/>
      <c r="J63" s="169"/>
      <c r="K63" s="169"/>
      <c r="L63" s="169"/>
      <c r="M63" s="169"/>
      <c r="O63" s="176"/>
      <c r="P63" s="166"/>
      <c r="Q63" s="176"/>
      <c r="R63" s="177"/>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row>
    <row r="64" spans="1:65" ht="14.25" customHeight="1">
      <c r="A64" s="171"/>
      <c r="C64" s="210"/>
      <c r="D64" s="210"/>
      <c r="E64" s="210"/>
      <c r="F64" s="210"/>
      <c r="G64" s="210"/>
      <c r="H64" s="210"/>
      <c r="I64" s="210"/>
      <c r="M64" s="169"/>
      <c r="N64" s="210" t="s">
        <v>382</v>
      </c>
      <c r="O64" s="176"/>
      <c r="P64" s="166"/>
      <c r="Q64" s="176"/>
      <c r="R64" s="177"/>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row>
    <row r="65" spans="1:65">
      <c r="A65" s="171"/>
      <c r="E65" s="210"/>
      <c r="F65" s="210"/>
      <c r="G65" s="260" t="s">
        <v>446</v>
      </c>
      <c r="H65" s="210"/>
      <c r="I65" s="210"/>
      <c r="J65" s="210"/>
      <c r="K65" s="210"/>
      <c r="L65" s="210"/>
      <c r="M65" s="169"/>
      <c r="N65" s="169"/>
      <c r="O65" s="176"/>
      <c r="P65" s="166"/>
      <c r="Q65" s="176"/>
      <c r="R65" s="177"/>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row>
    <row r="66" spans="1:65">
      <c r="A66" s="171"/>
      <c r="E66" s="178"/>
      <c r="F66" s="178"/>
      <c r="G66" s="178"/>
      <c r="H66" s="178"/>
      <c r="I66" s="178"/>
      <c r="J66" s="178"/>
      <c r="K66" s="178"/>
      <c r="L66" s="178"/>
      <c r="M66" s="178"/>
      <c r="N66" s="178"/>
      <c r="O66" s="176"/>
      <c r="P66" s="166"/>
      <c r="Q66" s="176"/>
      <c r="R66" s="177"/>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row>
    <row r="67" spans="1:65" ht="15.75">
      <c r="A67" s="171"/>
      <c r="C67" s="210"/>
      <c r="D67" s="210"/>
      <c r="E67" s="184" t="s">
        <v>383</v>
      </c>
      <c r="F67" s="184"/>
      <c r="H67" s="164"/>
      <c r="I67" s="164"/>
      <c r="J67" s="164"/>
      <c r="K67" s="164"/>
      <c r="L67" s="164"/>
      <c r="M67" s="169"/>
      <c r="N67" s="169"/>
      <c r="O67" s="176"/>
      <c r="P67" s="166"/>
      <c r="Q67" s="176"/>
      <c r="R67" s="177"/>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row>
    <row r="68" spans="1:65" ht="15.75">
      <c r="A68" s="171"/>
      <c r="C68" s="210"/>
      <c r="D68" s="210"/>
      <c r="E68" s="184"/>
      <c r="F68" s="184"/>
      <c r="H68" s="164"/>
      <c r="I68" s="164"/>
      <c r="J68" s="164"/>
      <c r="K68" s="164"/>
      <c r="L68" s="164"/>
      <c r="M68" s="169"/>
      <c r="N68" s="169"/>
      <c r="O68" s="176"/>
      <c r="P68" s="166"/>
      <c r="Q68" s="176"/>
      <c r="R68" s="177"/>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row>
    <row r="69" spans="1:65" ht="15.75">
      <c r="A69" s="171"/>
      <c r="C69" s="216">
        <v>-1</v>
      </c>
      <c r="D69" s="216">
        <v>-2</v>
      </c>
      <c r="E69" s="216">
        <v>-3</v>
      </c>
      <c r="F69" s="216">
        <v>-4</v>
      </c>
      <c r="G69" s="216">
        <v>-5</v>
      </c>
      <c r="H69" s="216">
        <v>-6</v>
      </c>
      <c r="I69" s="216">
        <v>-7</v>
      </c>
      <c r="J69" s="216">
        <v>-8</v>
      </c>
      <c r="K69" s="261" t="s">
        <v>418</v>
      </c>
      <c r="L69" s="261" t="s">
        <v>419</v>
      </c>
      <c r="M69" s="217">
        <v>-9</v>
      </c>
      <c r="N69" s="217">
        <v>-10</v>
      </c>
      <c r="O69" s="217">
        <v>-11</v>
      </c>
      <c r="P69" s="217">
        <v>-12</v>
      </c>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row>
    <row r="70" spans="1:65" ht="63">
      <c r="A70" s="218" t="s">
        <v>384</v>
      </c>
      <c r="B70" s="219"/>
      <c r="C70" s="219" t="s">
        <v>385</v>
      </c>
      <c r="D70" s="220" t="s">
        <v>386</v>
      </c>
      <c r="E70" s="221" t="s">
        <v>387</v>
      </c>
      <c r="F70" s="221" t="s">
        <v>365</v>
      </c>
      <c r="G70" s="222" t="s">
        <v>388</v>
      </c>
      <c r="H70" s="221" t="s">
        <v>389</v>
      </c>
      <c r="I70" s="221" t="s">
        <v>379</v>
      </c>
      <c r="J70" s="222" t="s">
        <v>390</v>
      </c>
      <c r="K70" s="223" t="s">
        <v>416</v>
      </c>
      <c r="L70" s="222" t="s">
        <v>417</v>
      </c>
      <c r="M70" s="221" t="s">
        <v>391</v>
      </c>
      <c r="N70" s="223" t="s">
        <v>392</v>
      </c>
      <c r="O70" s="224" t="s">
        <v>393</v>
      </c>
      <c r="P70" s="223" t="s">
        <v>394</v>
      </c>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row>
    <row r="71" spans="1:65" ht="46.5" customHeight="1">
      <c r="A71" s="225"/>
      <c r="B71" s="226"/>
      <c r="C71" s="226"/>
      <c r="D71" s="226"/>
      <c r="E71" s="227" t="s">
        <v>23</v>
      </c>
      <c r="F71" s="227" t="s">
        <v>395</v>
      </c>
      <c r="G71" s="228" t="s">
        <v>396</v>
      </c>
      <c r="H71" s="227" t="s">
        <v>25</v>
      </c>
      <c r="I71" s="227" t="s">
        <v>397</v>
      </c>
      <c r="J71" s="228" t="s">
        <v>399</v>
      </c>
      <c r="K71" s="228" t="s">
        <v>398</v>
      </c>
      <c r="L71" s="228" t="s">
        <v>420</v>
      </c>
      <c r="M71" s="227" t="s">
        <v>192</v>
      </c>
      <c r="N71" s="296" t="s">
        <v>459</v>
      </c>
      <c r="O71" s="229" t="s">
        <v>400</v>
      </c>
      <c r="P71" s="230" t="s">
        <v>401</v>
      </c>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row>
    <row r="72" spans="1:65">
      <c r="A72" s="231"/>
      <c r="B72" s="164"/>
      <c r="C72" s="164"/>
      <c r="D72" s="164"/>
      <c r="E72" s="164"/>
      <c r="F72" s="164"/>
      <c r="G72" s="232"/>
      <c r="H72" s="164"/>
      <c r="I72" s="164"/>
      <c r="J72" s="232"/>
      <c r="K72" s="232"/>
      <c r="L72" s="232"/>
      <c r="M72" s="164"/>
      <c r="N72" s="232"/>
      <c r="O72" s="169"/>
      <c r="P72" s="233"/>
      <c r="R72" s="25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row>
    <row r="73" spans="1:65">
      <c r="A73" s="234" t="s">
        <v>181</v>
      </c>
      <c r="C73" s="159" t="s">
        <v>402</v>
      </c>
      <c r="D73" s="688">
        <v>1024</v>
      </c>
      <c r="E73" s="235">
        <f>+'Att O WPPI'!I86+'Att O WPPI'!I121</f>
        <v>16077110.26</v>
      </c>
      <c r="F73" s="190">
        <f ca="1">$J$33</f>
        <v>5.9084728541007547E-2</v>
      </c>
      <c r="G73" s="264">
        <f ca="1">E73*F73</f>
        <v>949911.69543594727</v>
      </c>
      <c r="H73" s="235">
        <f>+'Att O WPPI'!I106+'Att O WPPI'!I121</f>
        <v>15073497.629999999</v>
      </c>
      <c r="I73" s="190">
        <f ca="1">$J$43</f>
        <v>7.0705625543744155E-2</v>
      </c>
      <c r="J73" s="264">
        <f ca="1">H73*I73</f>
        <v>1065781.0790612949</v>
      </c>
      <c r="K73" s="271">
        <f>J45</f>
        <v>3.7044493707927006E-3</v>
      </c>
      <c r="L73" s="269">
        <f>K73*H73</f>
        <v>55839.008811098764</v>
      </c>
      <c r="M73" s="237">
        <f>'B. Plant and Depr. '!L72</f>
        <v>397394.08</v>
      </c>
      <c r="N73" s="269">
        <f ca="1">G73+J73+M73+L73</f>
        <v>2468925.8633083412</v>
      </c>
      <c r="O73" s="238">
        <v>0</v>
      </c>
      <c r="P73" s="265">
        <f ca="1">N73+O73</f>
        <v>2468925.8633083412</v>
      </c>
      <c r="R73" s="258"/>
      <c r="S73" s="239"/>
      <c r="T73" s="239"/>
      <c r="U73" s="239"/>
    </row>
    <row r="74" spans="1:65">
      <c r="A74" s="234" t="s">
        <v>403</v>
      </c>
      <c r="C74" s="159" t="s">
        <v>404</v>
      </c>
      <c r="D74" s="159" t="s">
        <v>405</v>
      </c>
      <c r="E74" s="235">
        <v>0</v>
      </c>
      <c r="F74" s="190">
        <f ca="1">$J$33</f>
        <v>5.9084728541007547E-2</v>
      </c>
      <c r="G74" s="264">
        <f ca="1">E74*F74</f>
        <v>0</v>
      </c>
      <c r="H74" s="235">
        <v>0</v>
      </c>
      <c r="I74" s="190">
        <f ca="1">$J$43</f>
        <v>7.0705625543744155E-2</v>
      </c>
      <c r="J74" s="264">
        <f ca="1">H74*I74</f>
        <v>0</v>
      </c>
      <c r="K74" s="271">
        <v>0</v>
      </c>
      <c r="L74" s="269">
        <f>K74*H74</f>
        <v>0</v>
      </c>
      <c r="M74" s="237">
        <v>0</v>
      </c>
      <c r="N74" s="269">
        <f ca="1">G74+J74+M74+L74</f>
        <v>0</v>
      </c>
      <c r="O74" s="238">
        <v>0</v>
      </c>
      <c r="P74" s="265">
        <f ca="1">N74+O74</f>
        <v>0</v>
      </c>
      <c r="S74" s="239"/>
      <c r="T74" s="239"/>
      <c r="U74" s="239"/>
    </row>
    <row r="75" spans="1:65">
      <c r="A75" s="234" t="s">
        <v>406</v>
      </c>
      <c r="C75" s="159" t="s">
        <v>407</v>
      </c>
      <c r="D75" s="159" t="s">
        <v>408</v>
      </c>
      <c r="E75" s="235">
        <v>0</v>
      </c>
      <c r="F75" s="190">
        <f ca="1">$J$33</f>
        <v>5.9084728541007547E-2</v>
      </c>
      <c r="G75" s="264">
        <f ca="1">E75*F75</f>
        <v>0</v>
      </c>
      <c r="H75" s="235">
        <v>0</v>
      </c>
      <c r="I75" s="190">
        <f ca="1">$J$43</f>
        <v>7.0705625543744155E-2</v>
      </c>
      <c r="J75" s="264">
        <f ca="1">H75*I75</f>
        <v>0</v>
      </c>
      <c r="K75" s="271">
        <v>0</v>
      </c>
      <c r="L75" s="269">
        <f>K75*H75</f>
        <v>0</v>
      </c>
      <c r="M75" s="237">
        <v>0</v>
      </c>
      <c r="N75" s="269">
        <f ca="1">G75+J75+M75+L75</f>
        <v>0</v>
      </c>
      <c r="O75" s="235">
        <v>0</v>
      </c>
      <c r="P75" s="265">
        <f ca="1">N75+O75</f>
        <v>0</v>
      </c>
      <c r="S75" s="239"/>
      <c r="T75" s="239"/>
      <c r="U75" s="239"/>
    </row>
    <row r="76" spans="1:65">
      <c r="A76" s="234"/>
      <c r="G76" s="236"/>
      <c r="J76" s="236"/>
      <c r="K76" s="236"/>
      <c r="L76" s="270"/>
      <c r="N76" s="270"/>
      <c r="P76" s="236"/>
      <c r="S76" s="239"/>
      <c r="T76" s="239"/>
      <c r="U76" s="239"/>
    </row>
    <row r="77" spans="1:65">
      <c r="A77" s="234"/>
      <c r="G77" s="236"/>
      <c r="J77" s="236"/>
      <c r="K77" s="236"/>
      <c r="L77" s="236"/>
      <c r="N77" s="236"/>
      <c r="P77" s="236"/>
      <c r="S77" s="239"/>
      <c r="T77" s="239"/>
      <c r="U77" s="239"/>
    </row>
    <row r="78" spans="1:65">
      <c r="A78" s="234"/>
      <c r="G78" s="236"/>
      <c r="J78" s="236"/>
      <c r="K78" s="236"/>
      <c r="L78" s="236"/>
      <c r="N78" s="236"/>
      <c r="P78" s="236"/>
      <c r="S78" s="239"/>
      <c r="T78" s="239"/>
      <c r="U78" s="239"/>
    </row>
    <row r="79" spans="1:65">
      <c r="A79" s="234"/>
      <c r="G79" s="236"/>
      <c r="J79" s="236"/>
      <c r="K79" s="236"/>
      <c r="L79" s="236"/>
      <c r="N79" s="236"/>
      <c r="P79" s="236"/>
      <c r="S79" s="239"/>
      <c r="T79" s="239"/>
      <c r="U79" s="239"/>
    </row>
    <row r="80" spans="1:65">
      <c r="A80" s="234"/>
      <c r="G80" s="236"/>
      <c r="J80" s="236"/>
      <c r="K80" s="236"/>
      <c r="L80" s="236"/>
      <c r="N80" s="236"/>
      <c r="P80" s="236"/>
      <c r="S80" s="239"/>
      <c r="T80" s="239"/>
      <c r="U80" s="239"/>
    </row>
    <row r="81" spans="1:21">
      <c r="A81" s="234"/>
      <c r="C81" s="239"/>
      <c r="D81" s="239"/>
      <c r="E81" s="239"/>
      <c r="F81" s="239"/>
      <c r="G81" s="240"/>
      <c r="H81" s="239"/>
      <c r="I81" s="239"/>
      <c r="J81" s="240"/>
      <c r="K81" s="240"/>
      <c r="L81" s="240"/>
      <c r="M81" s="239"/>
      <c r="N81" s="236"/>
      <c r="P81" s="240"/>
      <c r="S81" s="239"/>
      <c r="T81" s="239"/>
      <c r="U81" s="239"/>
    </row>
    <row r="82" spans="1:21">
      <c r="A82" s="234"/>
      <c r="C82" s="239"/>
      <c r="D82" s="239"/>
      <c r="E82" s="239"/>
      <c r="F82" s="239"/>
      <c r="G82" s="240"/>
      <c r="H82" s="239"/>
      <c r="I82" s="239"/>
      <c r="J82" s="240"/>
      <c r="K82" s="240"/>
      <c r="L82" s="240"/>
      <c r="M82" s="239"/>
      <c r="N82" s="236"/>
      <c r="P82" s="240"/>
      <c r="S82" s="239"/>
      <c r="T82" s="239"/>
      <c r="U82" s="239"/>
    </row>
    <row r="83" spans="1:21">
      <c r="A83" s="234"/>
      <c r="C83" s="239"/>
      <c r="D83" s="239"/>
      <c r="E83" s="239"/>
      <c r="F83" s="239"/>
      <c r="G83" s="240"/>
      <c r="H83" s="239"/>
      <c r="I83" s="239"/>
      <c r="J83" s="240"/>
      <c r="K83" s="240"/>
      <c r="L83" s="240"/>
      <c r="M83" s="239"/>
      <c r="N83" s="236"/>
      <c r="P83" s="240"/>
      <c r="S83" s="239"/>
      <c r="T83" s="239"/>
      <c r="U83" s="239"/>
    </row>
    <row r="84" spans="1:21">
      <c r="A84" s="234"/>
      <c r="C84" s="239"/>
      <c r="D84" s="239"/>
      <c r="E84" s="239"/>
      <c r="F84" s="239"/>
      <c r="G84" s="240"/>
      <c r="H84" s="239"/>
      <c r="I84" s="239"/>
      <c r="J84" s="240"/>
      <c r="K84" s="240"/>
      <c r="L84" s="240"/>
      <c r="M84" s="239"/>
      <c r="N84" s="236"/>
      <c r="P84" s="240"/>
      <c r="S84" s="239"/>
      <c r="T84" s="239"/>
      <c r="U84" s="239"/>
    </row>
    <row r="85" spans="1:21">
      <c r="A85" s="234"/>
      <c r="C85" s="239"/>
      <c r="D85" s="239"/>
      <c r="E85" s="239"/>
      <c r="F85" s="239"/>
      <c r="G85" s="240"/>
      <c r="H85" s="239"/>
      <c r="I85" s="239"/>
      <c r="J85" s="240"/>
      <c r="K85" s="240"/>
      <c r="L85" s="240"/>
      <c r="M85" s="239"/>
      <c r="N85" s="236"/>
      <c r="P85" s="240"/>
      <c r="S85" s="239"/>
      <c r="T85" s="239"/>
      <c r="U85" s="239"/>
    </row>
    <row r="86" spans="1:21">
      <c r="A86" s="234"/>
      <c r="C86" s="239"/>
      <c r="D86" s="239"/>
      <c r="E86" s="239"/>
      <c r="F86" s="239"/>
      <c r="G86" s="240"/>
      <c r="H86" s="239"/>
      <c r="I86" s="239"/>
      <c r="J86" s="240"/>
      <c r="K86" s="240"/>
      <c r="L86" s="240"/>
      <c r="M86" s="239"/>
      <c r="N86" s="236"/>
      <c r="P86" s="240"/>
      <c r="S86" s="239"/>
      <c r="T86" s="239"/>
      <c r="U86" s="239"/>
    </row>
    <row r="87" spans="1:21">
      <c r="A87" s="234"/>
      <c r="C87" s="239"/>
      <c r="D87" s="239"/>
      <c r="E87" s="239"/>
      <c r="F87" s="239"/>
      <c r="G87" s="240"/>
      <c r="H87" s="239"/>
      <c r="I87" s="239"/>
      <c r="J87" s="240"/>
      <c r="K87" s="240"/>
      <c r="L87" s="240"/>
      <c r="M87" s="239"/>
      <c r="N87" s="236"/>
      <c r="P87" s="240"/>
      <c r="R87" s="258"/>
      <c r="S87" s="239"/>
      <c r="T87" s="239"/>
      <c r="U87" s="239"/>
    </row>
    <row r="88" spans="1:21">
      <c r="A88" s="234"/>
      <c r="C88" s="239"/>
      <c r="D88" s="239"/>
      <c r="E88" s="239"/>
      <c r="F88" s="239"/>
      <c r="G88" s="240"/>
      <c r="H88" s="239"/>
      <c r="I88" s="239"/>
      <c r="J88" s="240"/>
      <c r="K88" s="240"/>
      <c r="L88" s="240"/>
      <c r="M88" s="239"/>
      <c r="N88" s="236"/>
      <c r="P88" s="240"/>
      <c r="S88" s="239"/>
      <c r="T88" s="239"/>
      <c r="U88" s="239"/>
    </row>
    <row r="89" spans="1:21">
      <c r="A89" s="234"/>
      <c r="C89" s="239"/>
      <c r="D89" s="239"/>
      <c r="E89" s="239"/>
      <c r="F89" s="239"/>
      <c r="G89" s="240"/>
      <c r="H89" s="239"/>
      <c r="I89" s="239"/>
      <c r="J89" s="240"/>
      <c r="K89" s="240"/>
      <c r="L89" s="240"/>
      <c r="M89" s="239"/>
      <c r="N89" s="240"/>
      <c r="P89" s="240"/>
      <c r="S89" s="239"/>
      <c r="T89" s="239"/>
      <c r="U89" s="239"/>
    </row>
    <row r="90" spans="1:21">
      <c r="A90" s="234"/>
      <c r="C90" s="239"/>
      <c r="D90" s="239"/>
      <c r="E90" s="239"/>
      <c r="F90" s="239"/>
      <c r="G90" s="240"/>
      <c r="H90" s="239"/>
      <c r="I90" s="239"/>
      <c r="J90" s="240"/>
      <c r="K90" s="240"/>
      <c r="L90" s="240"/>
      <c r="M90" s="239"/>
      <c r="N90" s="240"/>
      <c r="O90" s="239"/>
      <c r="P90" s="240"/>
      <c r="S90" s="239"/>
      <c r="T90" s="239"/>
      <c r="U90" s="239"/>
    </row>
    <row r="91" spans="1:21">
      <c r="A91" s="234"/>
      <c r="C91" s="239"/>
      <c r="D91" s="239"/>
      <c r="E91" s="239"/>
      <c r="F91" s="239"/>
      <c r="G91" s="240"/>
      <c r="H91" s="239"/>
      <c r="I91" s="239"/>
      <c r="J91" s="240"/>
      <c r="K91" s="240"/>
      <c r="L91" s="240"/>
      <c r="M91" s="239"/>
      <c r="N91" s="240"/>
      <c r="O91" s="239"/>
      <c r="P91" s="240"/>
      <c r="S91" s="239"/>
      <c r="T91" s="239"/>
      <c r="U91" s="239"/>
    </row>
    <row r="92" spans="1:21">
      <c r="A92" s="241"/>
      <c r="B92" s="242"/>
      <c r="C92" s="243"/>
      <c r="D92" s="243"/>
      <c r="E92" s="243"/>
      <c r="F92" s="243"/>
      <c r="G92" s="244"/>
      <c r="H92" s="243"/>
      <c r="I92" s="243"/>
      <c r="J92" s="244"/>
      <c r="K92" s="244"/>
      <c r="L92" s="244"/>
      <c r="M92" s="243"/>
      <c r="N92" s="244"/>
      <c r="O92" s="243"/>
      <c r="P92" s="244"/>
      <c r="S92" s="239"/>
      <c r="T92" s="239"/>
      <c r="U92" s="239"/>
    </row>
    <row r="93" spans="1:21">
      <c r="A93" s="175" t="s">
        <v>409</v>
      </c>
      <c r="B93" s="203"/>
      <c r="C93" s="178" t="s">
        <v>410</v>
      </c>
      <c r="D93" s="178"/>
      <c r="E93" s="195"/>
      <c r="F93" s="195"/>
      <c r="G93" s="169"/>
      <c r="H93" s="169"/>
      <c r="I93" s="169"/>
      <c r="J93" s="169"/>
      <c r="K93" s="169"/>
      <c r="L93" s="169"/>
      <c r="M93" s="169"/>
      <c r="N93" s="245">
        <f ca="1">SUM(N73:N92)</f>
        <v>2468925.8633083412</v>
      </c>
      <c r="O93" s="245">
        <f>SUM(O73:O92)</f>
        <v>0</v>
      </c>
      <c r="P93" s="245">
        <f ca="1">SUM(P73:P92)</f>
        <v>2468925.8633083412</v>
      </c>
      <c r="S93" s="239"/>
      <c r="T93" s="239"/>
      <c r="U93" s="239"/>
    </row>
    <row r="94" spans="1:21">
      <c r="A94" s="246"/>
      <c r="B94" s="239"/>
      <c r="C94" s="239"/>
      <c r="D94" s="239"/>
      <c r="E94" s="239"/>
      <c r="F94" s="239"/>
      <c r="G94" s="239"/>
      <c r="H94" s="239"/>
      <c r="I94" s="239"/>
      <c r="J94" s="239"/>
      <c r="K94" s="239"/>
      <c r="L94" s="239"/>
      <c r="M94" s="239"/>
      <c r="N94" s="239"/>
      <c r="O94" s="239"/>
      <c r="P94" s="239"/>
      <c r="S94" s="239"/>
      <c r="T94" s="239"/>
      <c r="U94" s="239"/>
    </row>
    <row r="95" spans="1:21">
      <c r="A95" s="247">
        <v>3</v>
      </c>
      <c r="B95" s="239"/>
      <c r="C95" s="210" t="s">
        <v>411</v>
      </c>
      <c r="D95" s="239"/>
      <c r="E95" s="239"/>
      <c r="F95" s="239"/>
      <c r="G95" s="239"/>
      <c r="H95" s="239"/>
      <c r="I95" s="239"/>
      <c r="J95" s="239"/>
      <c r="K95" s="239"/>
      <c r="L95" s="239"/>
      <c r="M95" s="239"/>
      <c r="N95" s="245">
        <f ca="1">N93</f>
        <v>2468925.8633083412</v>
      </c>
      <c r="O95" s="239"/>
      <c r="P95" s="239"/>
      <c r="S95" s="239"/>
      <c r="T95" s="239"/>
      <c r="U95" s="239"/>
    </row>
    <row r="96" spans="1:21">
      <c r="A96" s="239"/>
      <c r="B96" s="239"/>
      <c r="C96" s="239"/>
      <c r="D96" s="239"/>
      <c r="E96" s="239"/>
      <c r="F96" s="239"/>
      <c r="G96" s="239"/>
      <c r="H96" s="239"/>
      <c r="I96" s="239"/>
      <c r="J96" s="239"/>
      <c r="K96" s="239"/>
      <c r="L96" s="239"/>
      <c r="M96" s="239"/>
      <c r="N96" s="239"/>
      <c r="O96" s="239"/>
      <c r="P96" s="239"/>
      <c r="Q96" s="239"/>
      <c r="R96" s="239"/>
      <c r="S96" s="239"/>
      <c r="T96" s="239"/>
      <c r="U96" s="239"/>
    </row>
    <row r="97" spans="1:21">
      <c r="A97" s="239"/>
      <c r="B97" s="239"/>
      <c r="C97" s="239"/>
      <c r="D97" s="239"/>
      <c r="E97" s="239"/>
      <c r="F97" s="239"/>
      <c r="G97" s="239"/>
      <c r="H97" s="239"/>
      <c r="I97" s="239"/>
      <c r="J97" s="239"/>
      <c r="K97" s="239"/>
      <c r="L97" s="239"/>
      <c r="M97" s="239"/>
      <c r="N97" s="239"/>
      <c r="O97" s="239"/>
      <c r="P97" s="239"/>
      <c r="Q97" s="239"/>
      <c r="R97" s="239"/>
      <c r="S97" s="239"/>
      <c r="T97" s="239"/>
      <c r="U97" s="239"/>
    </row>
    <row r="98" spans="1:21">
      <c r="A98" s="210" t="s">
        <v>137</v>
      </c>
      <c r="B98" s="239"/>
      <c r="C98" s="239"/>
      <c r="D98" s="239"/>
      <c r="E98" s="239"/>
      <c r="F98" s="239"/>
      <c r="G98" s="239"/>
      <c r="H98" s="239"/>
      <c r="I98" s="239"/>
      <c r="J98" s="239"/>
      <c r="K98" s="239"/>
      <c r="L98" s="239"/>
      <c r="M98" s="239"/>
      <c r="N98" s="239"/>
      <c r="O98" s="239"/>
      <c r="P98" s="239"/>
      <c r="Q98" s="239"/>
      <c r="R98" s="239"/>
      <c r="S98" s="239"/>
      <c r="T98" s="239"/>
      <c r="U98" s="239"/>
    </row>
    <row r="99" spans="1:21" ht="15.75" thickBot="1">
      <c r="A99" s="248" t="s">
        <v>138</v>
      </c>
      <c r="B99" s="239"/>
      <c r="C99" s="239"/>
      <c r="D99" s="239"/>
      <c r="E99" s="239"/>
      <c r="F99" s="239"/>
      <c r="G99" s="239"/>
      <c r="H99" s="239"/>
      <c r="I99" s="239"/>
      <c r="J99" s="239"/>
      <c r="K99" s="239"/>
      <c r="L99" s="239"/>
      <c r="M99" s="239"/>
      <c r="N99" s="239"/>
      <c r="O99" s="239"/>
      <c r="P99" s="239"/>
      <c r="Q99" s="239"/>
      <c r="R99" s="239"/>
      <c r="S99" s="239"/>
      <c r="T99" s="239"/>
      <c r="U99" s="239"/>
    </row>
    <row r="100" spans="1:21" ht="33" customHeight="1">
      <c r="A100" s="249" t="s">
        <v>139</v>
      </c>
      <c r="B100" s="250"/>
      <c r="C100" s="753" t="s">
        <v>505</v>
      </c>
      <c r="D100" s="753"/>
      <c r="E100" s="753"/>
      <c r="F100" s="753"/>
      <c r="G100" s="753"/>
      <c r="H100" s="753"/>
      <c r="I100" s="753"/>
      <c r="J100" s="753"/>
      <c r="K100" s="753"/>
      <c r="L100" s="753"/>
      <c r="M100" s="753"/>
      <c r="N100" s="753"/>
      <c r="O100" s="239"/>
      <c r="P100" s="239"/>
      <c r="Q100" s="239"/>
      <c r="R100" s="239"/>
      <c r="S100" s="239"/>
      <c r="T100" s="239"/>
      <c r="U100" s="239"/>
    </row>
    <row r="101" spans="1:21" ht="34.5" customHeight="1">
      <c r="A101" s="249" t="s">
        <v>140</v>
      </c>
      <c r="B101" s="250"/>
      <c r="C101" s="753" t="s">
        <v>456</v>
      </c>
      <c r="D101" s="753"/>
      <c r="E101" s="753"/>
      <c r="F101" s="753"/>
      <c r="G101" s="753"/>
      <c r="H101" s="753"/>
      <c r="I101" s="753"/>
      <c r="J101" s="753"/>
      <c r="K101" s="753"/>
      <c r="L101" s="753"/>
      <c r="M101" s="753"/>
      <c r="N101" s="753"/>
      <c r="O101" s="239"/>
      <c r="P101" s="239"/>
      <c r="Q101" s="239"/>
      <c r="R101" s="239"/>
      <c r="S101" s="239"/>
      <c r="T101" s="239"/>
      <c r="U101" s="239"/>
    </row>
    <row r="102" spans="1:21" ht="48.75" customHeight="1">
      <c r="A102" s="249" t="s">
        <v>141</v>
      </c>
      <c r="B102" s="250"/>
      <c r="C102" s="753" t="s">
        <v>436</v>
      </c>
      <c r="D102" s="753"/>
      <c r="E102" s="753"/>
      <c r="F102" s="753"/>
      <c r="G102" s="753"/>
      <c r="H102" s="753"/>
      <c r="I102" s="753"/>
      <c r="J102" s="753"/>
      <c r="K102" s="753"/>
      <c r="L102" s="753"/>
      <c r="M102" s="753"/>
      <c r="N102" s="753"/>
      <c r="O102" s="239"/>
      <c r="P102" s="239"/>
      <c r="Q102" s="239"/>
      <c r="R102" s="239"/>
      <c r="S102" s="239"/>
      <c r="T102" s="239"/>
      <c r="U102" s="239"/>
    </row>
    <row r="103" spans="1:21">
      <c r="A103" s="249" t="s">
        <v>142</v>
      </c>
      <c r="B103" s="250"/>
      <c r="C103" s="754" t="s">
        <v>455</v>
      </c>
      <c r="D103" s="755"/>
      <c r="E103" s="755"/>
      <c r="F103" s="755"/>
      <c r="G103" s="755"/>
      <c r="H103" s="755"/>
      <c r="I103" s="755"/>
      <c r="J103" s="755"/>
      <c r="K103" s="755"/>
      <c r="L103" s="755"/>
      <c r="M103" s="755"/>
      <c r="N103" s="755"/>
      <c r="O103" s="239"/>
      <c r="P103" s="239"/>
      <c r="Q103" s="239"/>
      <c r="R103" s="258"/>
      <c r="S103" s="239"/>
      <c r="T103" s="239"/>
      <c r="U103" s="239"/>
    </row>
    <row r="104" spans="1:21" ht="32.25" customHeight="1">
      <c r="A104" s="249" t="s">
        <v>143</v>
      </c>
      <c r="B104" s="250"/>
      <c r="C104" s="753" t="s">
        <v>457</v>
      </c>
      <c r="D104" s="753"/>
      <c r="E104" s="753"/>
      <c r="F104" s="753"/>
      <c r="G104" s="753"/>
      <c r="H104" s="753"/>
      <c r="I104" s="753"/>
      <c r="J104" s="753"/>
      <c r="K104" s="753"/>
      <c r="L104" s="753"/>
      <c r="M104" s="753"/>
      <c r="N104" s="753"/>
      <c r="O104" s="239"/>
      <c r="P104" s="239"/>
      <c r="Q104" s="239"/>
      <c r="R104" s="258"/>
      <c r="S104" s="239"/>
      <c r="T104" s="239"/>
      <c r="U104" s="239"/>
    </row>
    <row r="105" spans="1:21">
      <c r="A105" s="251" t="s">
        <v>144</v>
      </c>
      <c r="B105" s="250"/>
      <c r="C105" s="756" t="s">
        <v>412</v>
      </c>
      <c r="D105" s="757"/>
      <c r="E105" s="757"/>
      <c r="F105" s="757"/>
      <c r="G105" s="757"/>
      <c r="H105" s="757"/>
      <c r="I105" s="757"/>
      <c r="J105" s="757"/>
      <c r="K105" s="757"/>
      <c r="L105" s="757"/>
      <c r="M105" s="757"/>
      <c r="N105" s="757"/>
      <c r="O105" s="239"/>
      <c r="P105" s="239"/>
      <c r="Q105" s="239"/>
      <c r="R105" s="239"/>
      <c r="S105" s="239"/>
      <c r="T105" s="239"/>
      <c r="U105" s="239"/>
    </row>
    <row r="106" spans="1:21">
      <c r="A106" s="251" t="s">
        <v>145</v>
      </c>
      <c r="B106" s="250"/>
      <c r="C106" s="752" t="s">
        <v>458</v>
      </c>
      <c r="D106" s="752"/>
      <c r="E106" s="752"/>
      <c r="F106" s="752"/>
      <c r="G106" s="752"/>
      <c r="H106" s="752"/>
      <c r="I106" s="752"/>
      <c r="J106" s="752"/>
      <c r="K106" s="752"/>
      <c r="L106" s="752"/>
      <c r="M106" s="752"/>
      <c r="N106" s="752"/>
      <c r="O106" s="239"/>
      <c r="P106" s="239"/>
      <c r="Q106" s="239"/>
      <c r="R106" s="239"/>
      <c r="S106" s="239"/>
      <c r="T106" s="239"/>
      <c r="U106" s="239"/>
    </row>
    <row r="107" spans="1:21">
      <c r="A107" s="252" t="s">
        <v>146</v>
      </c>
      <c r="B107" s="168"/>
      <c r="C107" s="752" t="s">
        <v>413</v>
      </c>
      <c r="D107" s="752"/>
      <c r="E107" s="752"/>
      <c r="F107" s="752"/>
      <c r="G107" s="752"/>
      <c r="H107" s="752"/>
      <c r="I107" s="752"/>
      <c r="J107" s="752"/>
      <c r="K107" s="752"/>
      <c r="L107" s="752"/>
      <c r="M107" s="752"/>
      <c r="N107" s="752"/>
      <c r="O107" s="239"/>
      <c r="P107" s="239"/>
      <c r="Q107" s="239"/>
      <c r="R107" s="239"/>
      <c r="S107" s="239"/>
      <c r="T107" s="239"/>
      <c r="U107" s="239"/>
    </row>
    <row r="108" spans="1:21">
      <c r="A108" s="253"/>
      <c r="B108" s="239"/>
      <c r="C108" s="239"/>
      <c r="D108" s="239"/>
      <c r="E108" s="239"/>
      <c r="F108" s="239"/>
      <c r="G108" s="239"/>
      <c r="H108" s="239"/>
      <c r="I108" s="239"/>
      <c r="J108" s="239"/>
      <c r="K108" s="239"/>
      <c r="L108" s="239"/>
      <c r="M108" s="239"/>
      <c r="N108" s="239"/>
      <c r="O108" s="239"/>
      <c r="P108" s="239"/>
      <c r="Q108" s="239"/>
      <c r="R108" s="239"/>
      <c r="S108" s="239"/>
      <c r="T108" s="239"/>
      <c r="U108" s="239"/>
    </row>
    <row r="109" spans="1:21" ht="15.75">
      <c r="A109" s="211"/>
      <c r="B109" s="134"/>
      <c r="C109" s="254"/>
      <c r="D109" s="194"/>
      <c r="E109" s="195"/>
      <c r="F109" s="195"/>
      <c r="G109" s="169"/>
      <c r="H109" s="210"/>
      <c r="I109" s="210"/>
      <c r="M109" s="169"/>
      <c r="N109" s="212"/>
      <c r="O109" s="239"/>
      <c r="P109" s="239"/>
      <c r="Q109" s="239"/>
      <c r="R109" s="239"/>
      <c r="S109" s="239"/>
      <c r="T109" s="239"/>
      <c r="U109" s="239"/>
    </row>
    <row r="110" spans="1:21" ht="15.75">
      <c r="A110" s="211"/>
      <c r="B110" s="134"/>
      <c r="C110" s="254"/>
      <c r="D110" s="194"/>
      <c r="E110" s="195"/>
      <c r="F110" s="195"/>
      <c r="G110" s="169"/>
      <c r="H110" s="210"/>
      <c r="I110" s="210"/>
      <c r="M110" s="169"/>
      <c r="N110" s="191"/>
      <c r="O110" s="239"/>
      <c r="P110" s="239"/>
      <c r="Q110" s="239"/>
      <c r="R110" s="239"/>
      <c r="S110" s="239"/>
      <c r="T110" s="239"/>
      <c r="U110" s="239"/>
    </row>
    <row r="111" spans="1:21">
      <c r="C111" s="239"/>
      <c r="D111" s="239"/>
      <c r="E111" s="239"/>
      <c r="F111" s="239"/>
      <c r="G111" s="239"/>
      <c r="H111" s="239"/>
      <c r="I111" s="239"/>
      <c r="J111" s="239"/>
      <c r="K111" s="239"/>
      <c r="L111" s="239"/>
      <c r="M111" s="239"/>
      <c r="N111" s="239"/>
      <c r="O111" s="239"/>
      <c r="P111" s="239"/>
      <c r="Q111" s="239"/>
      <c r="R111" s="239"/>
      <c r="S111" s="239"/>
      <c r="T111" s="239"/>
      <c r="U111" s="239"/>
    </row>
    <row r="112" spans="1:21">
      <c r="C112" s="239"/>
      <c r="D112" s="239"/>
      <c r="E112" s="239"/>
      <c r="F112" s="239"/>
      <c r="G112" s="239"/>
      <c r="H112" s="239"/>
      <c r="I112" s="239"/>
      <c r="J112" s="239"/>
      <c r="K112" s="239"/>
      <c r="L112" s="239"/>
      <c r="M112" s="239"/>
      <c r="N112" s="239"/>
      <c r="O112" s="239"/>
      <c r="P112" s="239"/>
      <c r="Q112" s="239"/>
      <c r="R112" s="239"/>
      <c r="S112" s="239"/>
      <c r="T112" s="239"/>
      <c r="U112" s="239"/>
    </row>
    <row r="113" spans="3:21">
      <c r="C113" s="239"/>
      <c r="D113" s="239"/>
      <c r="E113" s="239"/>
      <c r="F113" s="239"/>
      <c r="G113" s="239"/>
      <c r="H113" s="239"/>
      <c r="I113" s="239"/>
      <c r="J113" s="239"/>
      <c r="K113" s="239"/>
      <c r="L113" s="239"/>
      <c r="M113" s="239"/>
      <c r="N113" s="239"/>
      <c r="O113" s="239"/>
      <c r="P113" s="239"/>
      <c r="Q113" s="239"/>
      <c r="R113" s="239"/>
      <c r="S113" s="239"/>
      <c r="T113" s="239"/>
      <c r="U113" s="239"/>
    </row>
    <row r="114" spans="3:21">
      <c r="C114" s="239"/>
      <c r="D114" s="239"/>
      <c r="E114" s="239"/>
      <c r="F114" s="239"/>
      <c r="G114" s="239"/>
      <c r="H114" s="239"/>
      <c r="I114" s="239"/>
      <c r="J114" s="239"/>
      <c r="K114" s="239"/>
      <c r="L114" s="239"/>
      <c r="M114" s="239"/>
      <c r="N114" s="239"/>
      <c r="O114" s="239"/>
      <c r="P114" s="239"/>
      <c r="Q114" s="239"/>
      <c r="R114" s="239"/>
      <c r="S114" s="239"/>
      <c r="T114" s="239"/>
      <c r="U114" s="239"/>
    </row>
    <row r="115" spans="3:21">
      <c r="C115" s="239"/>
      <c r="D115" s="239"/>
      <c r="E115" s="239"/>
      <c r="F115" s="239"/>
      <c r="G115" s="239"/>
      <c r="H115" s="239"/>
      <c r="I115" s="239"/>
      <c r="J115" s="239"/>
      <c r="K115" s="239"/>
      <c r="L115" s="239"/>
      <c r="M115" s="239"/>
      <c r="N115" s="239"/>
      <c r="O115" s="239"/>
      <c r="P115" s="239"/>
      <c r="Q115" s="239"/>
      <c r="R115" s="239"/>
      <c r="S115" s="239"/>
      <c r="T115" s="239"/>
      <c r="U115" s="239"/>
    </row>
    <row r="116" spans="3:21">
      <c r="C116" s="239"/>
      <c r="D116" s="239"/>
      <c r="E116" s="239"/>
      <c r="F116" s="239"/>
      <c r="G116" s="239"/>
      <c r="H116" s="239"/>
      <c r="I116" s="239"/>
      <c r="J116" s="239"/>
      <c r="K116" s="239"/>
      <c r="L116" s="239"/>
      <c r="M116" s="239"/>
      <c r="N116" s="239"/>
      <c r="O116" s="239"/>
      <c r="P116" s="239"/>
      <c r="Q116" s="239"/>
      <c r="R116" s="239"/>
      <c r="S116" s="239"/>
      <c r="T116" s="239"/>
      <c r="U116" s="239"/>
    </row>
    <row r="117" spans="3:21">
      <c r="C117" s="239"/>
      <c r="D117" s="239"/>
      <c r="E117" s="239"/>
      <c r="F117" s="239"/>
      <c r="G117" s="239"/>
      <c r="H117" s="239"/>
      <c r="I117" s="239"/>
      <c r="J117" s="239"/>
      <c r="K117" s="239"/>
      <c r="L117" s="239"/>
      <c r="M117" s="239"/>
      <c r="N117" s="239"/>
      <c r="O117" s="239"/>
      <c r="P117" s="239"/>
      <c r="Q117" s="239"/>
      <c r="R117" s="239"/>
      <c r="S117" s="239"/>
      <c r="T117" s="239"/>
      <c r="U117" s="239"/>
    </row>
    <row r="118" spans="3:21">
      <c r="C118" s="239"/>
      <c r="D118" s="239"/>
      <c r="E118" s="239"/>
      <c r="F118" s="239"/>
      <c r="G118" s="239"/>
      <c r="H118" s="239"/>
      <c r="I118" s="239"/>
      <c r="J118" s="239"/>
      <c r="K118" s="239"/>
      <c r="L118" s="239"/>
      <c r="M118" s="239"/>
      <c r="N118" s="239"/>
      <c r="O118" s="239"/>
      <c r="P118" s="239"/>
      <c r="Q118" s="239"/>
      <c r="R118" s="239"/>
      <c r="S118" s="239"/>
      <c r="T118" s="239"/>
      <c r="U118" s="239"/>
    </row>
    <row r="119" spans="3:21">
      <c r="C119" s="239"/>
      <c r="D119" s="239"/>
      <c r="E119" s="239"/>
      <c r="F119" s="239"/>
      <c r="G119" s="239"/>
      <c r="H119" s="239"/>
      <c r="I119" s="239"/>
      <c r="J119" s="239"/>
      <c r="K119" s="239"/>
      <c r="L119" s="239"/>
      <c r="M119" s="239"/>
      <c r="N119" s="239"/>
      <c r="O119" s="239"/>
      <c r="P119" s="239"/>
      <c r="Q119" s="239"/>
      <c r="R119" s="239"/>
      <c r="S119" s="239"/>
      <c r="T119" s="239"/>
      <c r="U119" s="239"/>
    </row>
    <row r="120" spans="3:21">
      <c r="C120" s="239"/>
      <c r="D120" s="239"/>
      <c r="E120" s="239"/>
      <c r="F120" s="239"/>
      <c r="G120" s="239"/>
      <c r="H120" s="239"/>
      <c r="I120" s="239"/>
      <c r="J120" s="239"/>
      <c r="K120" s="239"/>
      <c r="L120" s="239"/>
      <c r="M120" s="239"/>
      <c r="N120" s="239"/>
      <c r="O120" s="239"/>
      <c r="P120" s="239"/>
      <c r="Q120" s="239"/>
      <c r="R120" s="239"/>
      <c r="S120" s="239"/>
      <c r="T120" s="239"/>
      <c r="U120" s="239"/>
    </row>
    <row r="121" spans="3:21">
      <c r="C121" s="239"/>
      <c r="D121" s="239"/>
      <c r="E121" s="239"/>
      <c r="F121" s="239"/>
      <c r="G121" s="239"/>
      <c r="H121" s="239"/>
      <c r="I121" s="239"/>
      <c r="J121" s="239"/>
      <c r="K121" s="239"/>
      <c r="L121" s="239"/>
      <c r="M121" s="239"/>
      <c r="N121" s="239"/>
      <c r="O121" s="239"/>
      <c r="P121" s="239"/>
      <c r="Q121" s="239"/>
      <c r="R121" s="239"/>
      <c r="S121" s="239"/>
      <c r="T121" s="239"/>
      <c r="U121" s="239"/>
    </row>
    <row r="122" spans="3:21">
      <c r="C122" s="239"/>
      <c r="D122" s="239"/>
      <c r="E122" s="239"/>
      <c r="F122" s="239"/>
      <c r="G122" s="239"/>
      <c r="H122" s="239"/>
      <c r="I122" s="239"/>
      <c r="J122" s="239"/>
      <c r="K122" s="239"/>
      <c r="L122" s="239"/>
      <c r="M122" s="239"/>
      <c r="N122" s="239"/>
      <c r="O122" s="239"/>
      <c r="P122" s="239"/>
      <c r="Q122" s="239"/>
      <c r="R122" s="239"/>
      <c r="S122" s="239"/>
      <c r="T122" s="239"/>
      <c r="U122" s="239"/>
    </row>
    <row r="123" spans="3:21">
      <c r="C123" s="239"/>
      <c r="D123" s="239"/>
      <c r="E123" s="239"/>
      <c r="F123" s="239"/>
      <c r="G123" s="239"/>
      <c r="H123" s="239"/>
      <c r="I123" s="239"/>
      <c r="J123" s="239"/>
      <c r="K123" s="239"/>
      <c r="L123" s="239"/>
      <c r="M123" s="239"/>
      <c r="N123" s="239"/>
      <c r="O123" s="239"/>
      <c r="P123" s="239"/>
      <c r="Q123" s="239"/>
      <c r="R123" s="239"/>
      <c r="S123" s="239"/>
      <c r="T123" s="239"/>
      <c r="U123" s="239"/>
    </row>
    <row r="124" spans="3:21">
      <c r="C124" s="239"/>
      <c r="D124" s="239"/>
      <c r="E124" s="239"/>
      <c r="F124" s="239"/>
      <c r="G124" s="239"/>
      <c r="H124" s="239"/>
      <c r="I124" s="239"/>
      <c r="J124" s="239"/>
      <c r="K124" s="239"/>
      <c r="L124" s="239"/>
      <c r="M124" s="239"/>
      <c r="N124" s="239"/>
      <c r="O124" s="239"/>
      <c r="P124" s="239"/>
      <c r="Q124" s="239"/>
      <c r="R124" s="239"/>
      <c r="S124" s="239"/>
      <c r="T124" s="239"/>
      <c r="U124" s="239"/>
    </row>
    <row r="125" spans="3:21">
      <c r="C125" s="239"/>
      <c r="D125" s="239"/>
      <c r="E125" s="239"/>
      <c r="F125" s="239"/>
      <c r="G125" s="239"/>
      <c r="H125" s="239"/>
      <c r="I125" s="239"/>
      <c r="J125" s="239"/>
      <c r="K125" s="239"/>
      <c r="L125" s="239"/>
      <c r="M125" s="239"/>
      <c r="N125" s="239"/>
      <c r="O125" s="239"/>
      <c r="P125" s="239"/>
      <c r="Q125" s="239"/>
      <c r="R125" s="239"/>
      <c r="S125" s="239"/>
      <c r="T125" s="239"/>
      <c r="U125" s="239"/>
    </row>
    <row r="126" spans="3:21">
      <c r="C126" s="239"/>
      <c r="D126" s="239"/>
      <c r="E126" s="239"/>
      <c r="F126" s="239"/>
      <c r="G126" s="239"/>
      <c r="H126" s="239"/>
      <c r="I126" s="239"/>
      <c r="J126" s="239"/>
      <c r="K126" s="239"/>
      <c r="L126" s="239"/>
      <c r="M126" s="239"/>
      <c r="N126" s="239"/>
      <c r="O126" s="239"/>
      <c r="P126" s="239"/>
      <c r="Q126" s="239"/>
      <c r="R126" s="239"/>
      <c r="S126" s="239"/>
      <c r="T126" s="239"/>
      <c r="U126" s="239"/>
    </row>
    <row r="127" spans="3:21">
      <c r="C127" s="239"/>
      <c r="D127" s="239"/>
      <c r="E127" s="239"/>
      <c r="F127" s="239"/>
      <c r="G127" s="239"/>
      <c r="H127" s="239"/>
      <c r="I127" s="239"/>
      <c r="J127" s="239"/>
      <c r="K127" s="239"/>
      <c r="L127" s="239"/>
      <c r="M127" s="239"/>
      <c r="N127" s="239"/>
      <c r="O127" s="239"/>
      <c r="P127" s="239"/>
      <c r="Q127" s="239"/>
      <c r="R127" s="239"/>
      <c r="S127" s="239"/>
      <c r="T127" s="239"/>
      <c r="U127" s="239"/>
    </row>
    <row r="128" spans="3:21">
      <c r="C128" s="239"/>
      <c r="D128" s="239"/>
      <c r="E128" s="239"/>
      <c r="F128" s="239"/>
      <c r="G128" s="239"/>
      <c r="H128" s="239"/>
      <c r="I128" s="239"/>
      <c r="J128" s="239"/>
      <c r="K128" s="239"/>
      <c r="L128" s="239"/>
      <c r="M128" s="239"/>
      <c r="N128" s="239"/>
      <c r="O128" s="239"/>
      <c r="P128" s="239"/>
      <c r="Q128" s="239"/>
      <c r="R128" s="239"/>
      <c r="S128" s="239"/>
      <c r="T128" s="239"/>
      <c r="U128" s="239"/>
    </row>
    <row r="129" spans="3:21">
      <c r="C129" s="239"/>
      <c r="D129" s="239"/>
      <c r="E129" s="239"/>
      <c r="F129" s="239"/>
      <c r="G129" s="239"/>
      <c r="H129" s="239"/>
      <c r="I129" s="239"/>
      <c r="J129" s="239"/>
      <c r="K129" s="239"/>
      <c r="L129" s="239"/>
      <c r="M129" s="239"/>
      <c r="N129" s="239"/>
      <c r="O129" s="239"/>
      <c r="P129" s="239"/>
      <c r="Q129" s="239"/>
      <c r="R129" s="239"/>
      <c r="S129" s="239"/>
      <c r="T129" s="239"/>
      <c r="U129" s="239"/>
    </row>
    <row r="130" spans="3:21">
      <c r="C130" s="239"/>
      <c r="D130" s="239"/>
      <c r="E130" s="239"/>
      <c r="F130" s="239"/>
      <c r="G130" s="239"/>
      <c r="H130" s="239"/>
      <c r="I130" s="239"/>
      <c r="J130" s="239"/>
      <c r="K130" s="239"/>
      <c r="L130" s="239"/>
      <c r="M130" s="239"/>
      <c r="N130" s="239"/>
      <c r="O130" s="239"/>
      <c r="P130" s="239"/>
      <c r="Q130" s="239"/>
      <c r="R130" s="239"/>
      <c r="S130" s="239"/>
      <c r="T130" s="239"/>
      <c r="U130" s="239"/>
    </row>
    <row r="131" spans="3:21">
      <c r="C131" s="239"/>
      <c r="D131" s="239"/>
      <c r="E131" s="239"/>
      <c r="F131" s="239"/>
      <c r="G131" s="239"/>
      <c r="H131" s="239"/>
      <c r="I131" s="239"/>
      <c r="J131" s="239"/>
      <c r="K131" s="239"/>
      <c r="L131" s="239"/>
      <c r="M131" s="239"/>
      <c r="N131" s="239"/>
      <c r="O131" s="239"/>
      <c r="P131" s="239"/>
      <c r="Q131" s="239"/>
      <c r="R131" s="239"/>
      <c r="S131" s="239"/>
      <c r="T131" s="239"/>
      <c r="U131" s="239"/>
    </row>
    <row r="132" spans="3:21">
      <c r="C132" s="239"/>
      <c r="D132" s="239"/>
      <c r="E132" s="239"/>
      <c r="F132" s="239"/>
      <c r="G132" s="239"/>
      <c r="H132" s="239"/>
      <c r="I132" s="239"/>
      <c r="J132" s="239"/>
      <c r="K132" s="239"/>
      <c r="L132" s="239"/>
      <c r="M132" s="239"/>
      <c r="N132" s="239"/>
      <c r="O132" s="239"/>
      <c r="P132" s="239"/>
      <c r="Q132" s="239"/>
      <c r="R132" s="239"/>
      <c r="S132" s="239"/>
      <c r="T132" s="239"/>
      <c r="U132" s="239"/>
    </row>
    <row r="133" spans="3:21">
      <c r="C133" s="239"/>
      <c r="D133" s="239"/>
      <c r="E133" s="239"/>
      <c r="F133" s="239"/>
      <c r="G133" s="239"/>
      <c r="H133" s="239"/>
      <c r="I133" s="239"/>
      <c r="J133" s="239"/>
      <c r="K133" s="239"/>
      <c r="L133" s="239"/>
      <c r="M133" s="239"/>
      <c r="N133" s="239"/>
      <c r="O133" s="239"/>
      <c r="P133" s="239"/>
      <c r="Q133" s="239"/>
      <c r="R133" s="239"/>
      <c r="S133" s="239"/>
      <c r="T133" s="239"/>
      <c r="U133" s="239"/>
    </row>
    <row r="134" spans="3:21">
      <c r="C134" s="239"/>
      <c r="D134" s="239"/>
      <c r="E134" s="239"/>
      <c r="F134" s="239"/>
      <c r="G134" s="239"/>
      <c r="H134" s="239"/>
      <c r="I134" s="239"/>
      <c r="J134" s="239"/>
      <c r="K134" s="239"/>
      <c r="L134" s="239"/>
      <c r="M134" s="239"/>
      <c r="N134" s="239"/>
      <c r="O134" s="239"/>
      <c r="P134" s="239"/>
      <c r="Q134" s="239"/>
      <c r="R134" s="239"/>
      <c r="S134" s="239"/>
      <c r="T134" s="239"/>
      <c r="U134" s="239"/>
    </row>
    <row r="135" spans="3:21">
      <c r="C135" s="239"/>
      <c r="D135" s="239"/>
      <c r="E135" s="239"/>
      <c r="F135" s="239"/>
      <c r="G135" s="239"/>
      <c r="H135" s="239"/>
      <c r="I135" s="239"/>
      <c r="J135" s="239"/>
      <c r="K135" s="239"/>
      <c r="L135" s="239"/>
      <c r="M135" s="239"/>
      <c r="N135" s="239"/>
      <c r="O135" s="239"/>
      <c r="P135" s="239"/>
      <c r="Q135" s="239"/>
      <c r="R135" s="239"/>
      <c r="S135" s="239"/>
      <c r="T135" s="239"/>
      <c r="U135" s="239"/>
    </row>
    <row r="136" spans="3:21">
      <c r="C136" s="239"/>
      <c r="D136" s="239"/>
      <c r="E136" s="239"/>
      <c r="F136" s="239"/>
      <c r="G136" s="239"/>
      <c r="H136" s="239"/>
      <c r="I136" s="239"/>
      <c r="J136" s="239"/>
      <c r="K136" s="239"/>
      <c r="L136" s="239"/>
      <c r="M136" s="239"/>
      <c r="N136" s="239"/>
      <c r="O136" s="239"/>
      <c r="P136" s="239"/>
      <c r="Q136" s="239"/>
      <c r="R136" s="239"/>
      <c r="S136" s="239"/>
      <c r="T136" s="239"/>
      <c r="U136" s="239"/>
    </row>
    <row r="137" spans="3:21">
      <c r="C137" s="239"/>
      <c r="D137" s="239"/>
      <c r="E137" s="239"/>
      <c r="F137" s="239"/>
      <c r="G137" s="239"/>
      <c r="H137" s="239"/>
      <c r="I137" s="239"/>
      <c r="J137" s="239"/>
      <c r="K137" s="239"/>
      <c r="L137" s="239"/>
      <c r="M137" s="239"/>
      <c r="N137" s="239"/>
      <c r="O137" s="239"/>
      <c r="P137" s="239"/>
      <c r="Q137" s="239"/>
      <c r="R137" s="239"/>
      <c r="S137" s="239"/>
      <c r="T137" s="239"/>
      <c r="U137" s="239"/>
    </row>
    <row r="138" spans="3:21">
      <c r="C138" s="239"/>
      <c r="D138" s="239"/>
      <c r="E138" s="239"/>
      <c r="F138" s="239"/>
      <c r="G138" s="239"/>
      <c r="H138" s="239"/>
      <c r="I138" s="239"/>
      <c r="J138" s="239"/>
      <c r="K138" s="239"/>
      <c r="L138" s="239"/>
      <c r="M138" s="239"/>
      <c r="N138" s="239"/>
      <c r="O138" s="239"/>
      <c r="P138" s="239"/>
      <c r="Q138" s="239"/>
      <c r="R138" s="239"/>
      <c r="S138" s="239"/>
      <c r="T138" s="239"/>
      <c r="U138" s="239"/>
    </row>
    <row r="139" spans="3:21">
      <c r="C139" s="239"/>
      <c r="D139" s="239"/>
      <c r="E139" s="239"/>
      <c r="F139" s="239"/>
      <c r="G139" s="239"/>
      <c r="H139" s="239"/>
      <c r="I139" s="239"/>
      <c r="J139" s="239"/>
      <c r="K139" s="239"/>
      <c r="L139" s="239"/>
      <c r="M139" s="239"/>
      <c r="N139" s="239"/>
      <c r="O139" s="239"/>
      <c r="P139" s="239"/>
      <c r="Q139" s="239"/>
      <c r="R139" s="239"/>
      <c r="S139" s="239"/>
      <c r="T139" s="239"/>
      <c r="U139" s="239"/>
    </row>
    <row r="140" spans="3:21">
      <c r="C140" s="239"/>
      <c r="D140" s="239"/>
      <c r="E140" s="239"/>
      <c r="F140" s="239"/>
      <c r="G140" s="239"/>
      <c r="H140" s="239"/>
      <c r="I140" s="239"/>
      <c r="J140" s="239"/>
      <c r="K140" s="239"/>
      <c r="L140" s="239"/>
      <c r="M140" s="239"/>
      <c r="N140" s="239"/>
      <c r="O140" s="239"/>
      <c r="P140" s="239"/>
      <c r="Q140" s="239"/>
      <c r="R140" s="239"/>
      <c r="S140" s="239"/>
      <c r="T140" s="239"/>
      <c r="U140" s="239"/>
    </row>
    <row r="141" spans="3:21">
      <c r="C141" s="239"/>
      <c r="D141" s="239"/>
      <c r="E141" s="239"/>
      <c r="F141" s="239"/>
      <c r="G141" s="239"/>
      <c r="H141" s="239"/>
      <c r="I141" s="239"/>
      <c r="J141" s="239"/>
      <c r="K141" s="239"/>
      <c r="L141" s="239"/>
      <c r="M141" s="239"/>
      <c r="N141" s="239"/>
      <c r="O141" s="239"/>
      <c r="P141" s="239"/>
      <c r="Q141" s="239"/>
      <c r="R141" s="239"/>
      <c r="S141" s="239"/>
      <c r="T141" s="239"/>
      <c r="U141" s="239"/>
    </row>
    <row r="142" spans="3:21">
      <c r="C142" s="239"/>
      <c r="D142" s="239"/>
      <c r="E142" s="239"/>
      <c r="F142" s="239"/>
      <c r="G142" s="239"/>
      <c r="H142" s="239"/>
      <c r="I142" s="239"/>
      <c r="J142" s="239"/>
      <c r="K142" s="239"/>
      <c r="L142" s="239"/>
      <c r="M142" s="239"/>
      <c r="N142" s="239"/>
      <c r="O142" s="239"/>
      <c r="P142" s="239"/>
      <c r="Q142" s="239"/>
      <c r="R142" s="239"/>
      <c r="S142" s="239"/>
      <c r="T142" s="239"/>
      <c r="U142" s="239"/>
    </row>
    <row r="143" spans="3:21">
      <c r="C143" s="239"/>
      <c r="D143" s="239"/>
      <c r="E143" s="239"/>
      <c r="F143" s="239"/>
      <c r="G143" s="239"/>
      <c r="H143" s="239"/>
      <c r="I143" s="239"/>
      <c r="J143" s="239"/>
      <c r="K143" s="239"/>
      <c r="L143" s="239"/>
      <c r="M143" s="239"/>
      <c r="N143" s="239"/>
      <c r="O143" s="239"/>
      <c r="P143" s="239"/>
      <c r="Q143" s="239"/>
      <c r="R143" s="239"/>
      <c r="S143" s="239"/>
      <c r="T143" s="239"/>
      <c r="U143" s="239"/>
    </row>
    <row r="144" spans="3:21">
      <c r="C144" s="239"/>
      <c r="D144" s="239"/>
      <c r="E144" s="239"/>
      <c r="F144" s="239"/>
      <c r="G144" s="239"/>
      <c r="H144" s="239"/>
      <c r="I144" s="239"/>
      <c r="J144" s="239"/>
      <c r="K144" s="239"/>
      <c r="L144" s="239"/>
      <c r="M144" s="239"/>
      <c r="N144" s="239"/>
      <c r="O144" s="239"/>
      <c r="P144" s="239"/>
      <c r="Q144" s="239"/>
      <c r="R144" s="239"/>
      <c r="S144" s="239"/>
      <c r="T144" s="239"/>
      <c r="U144" s="239"/>
    </row>
    <row r="145" spans="3:21">
      <c r="C145" s="239"/>
      <c r="D145" s="239"/>
      <c r="E145" s="239"/>
      <c r="F145" s="239"/>
      <c r="G145" s="239"/>
      <c r="H145" s="239"/>
      <c r="I145" s="239"/>
      <c r="J145" s="239"/>
      <c r="K145" s="239"/>
      <c r="L145" s="239"/>
      <c r="M145" s="239"/>
      <c r="N145" s="239"/>
      <c r="O145" s="239"/>
      <c r="P145" s="239"/>
      <c r="Q145" s="239"/>
      <c r="R145" s="239"/>
      <c r="S145" s="239"/>
      <c r="T145" s="239"/>
      <c r="U145" s="239"/>
    </row>
    <row r="146" spans="3:21">
      <c r="C146" s="239"/>
      <c r="D146" s="239"/>
      <c r="E146" s="239"/>
      <c r="F146" s="239"/>
      <c r="G146" s="239"/>
      <c r="H146" s="239"/>
      <c r="I146" s="239"/>
      <c r="J146" s="239"/>
      <c r="K146" s="239"/>
      <c r="L146" s="239"/>
      <c r="M146" s="239"/>
      <c r="N146" s="239"/>
      <c r="O146" s="239"/>
      <c r="P146" s="239"/>
      <c r="Q146" s="239"/>
      <c r="R146" s="239"/>
      <c r="S146" s="239"/>
      <c r="T146" s="239"/>
      <c r="U146" s="239"/>
    </row>
    <row r="147" spans="3:21">
      <c r="C147" s="239"/>
      <c r="D147" s="239"/>
      <c r="E147" s="239"/>
      <c r="F147" s="239"/>
      <c r="G147" s="239"/>
      <c r="H147" s="239"/>
      <c r="I147" s="239"/>
      <c r="J147" s="239"/>
      <c r="K147" s="239"/>
      <c r="L147" s="239"/>
      <c r="M147" s="239"/>
      <c r="N147" s="239"/>
      <c r="O147" s="239"/>
      <c r="P147" s="239"/>
      <c r="Q147" s="239"/>
      <c r="R147" s="239"/>
      <c r="S147" s="239"/>
      <c r="T147" s="239"/>
      <c r="U147" s="239"/>
    </row>
    <row r="148" spans="3:21">
      <c r="C148" s="239"/>
      <c r="D148" s="239"/>
      <c r="E148" s="239"/>
      <c r="F148" s="239"/>
      <c r="G148" s="239"/>
      <c r="H148" s="239"/>
      <c r="I148" s="239"/>
      <c r="J148" s="239"/>
      <c r="K148" s="239"/>
      <c r="L148" s="239"/>
      <c r="M148" s="239"/>
      <c r="N148" s="239"/>
      <c r="O148" s="239"/>
      <c r="P148" s="239"/>
      <c r="Q148" s="239"/>
      <c r="R148" s="239"/>
      <c r="S148" s="239"/>
      <c r="T148" s="239"/>
      <c r="U148" s="239"/>
    </row>
    <row r="149" spans="3:21">
      <c r="C149" s="239"/>
      <c r="D149" s="239"/>
      <c r="E149" s="239"/>
      <c r="F149" s="239"/>
      <c r="G149" s="239"/>
      <c r="H149" s="239"/>
      <c r="I149" s="239"/>
      <c r="J149" s="239"/>
      <c r="K149" s="239"/>
      <c r="L149" s="239"/>
      <c r="M149" s="239"/>
      <c r="N149" s="239"/>
      <c r="O149" s="239"/>
      <c r="P149" s="239"/>
      <c r="Q149" s="239"/>
      <c r="R149" s="239"/>
      <c r="S149" s="239"/>
      <c r="T149" s="239"/>
      <c r="U149" s="239"/>
    </row>
    <row r="150" spans="3:21">
      <c r="C150" s="239"/>
      <c r="D150" s="239"/>
      <c r="E150" s="239"/>
      <c r="F150" s="239"/>
      <c r="G150" s="239"/>
      <c r="H150" s="239"/>
      <c r="I150" s="239"/>
      <c r="J150" s="239"/>
      <c r="K150" s="239"/>
      <c r="L150" s="239"/>
      <c r="M150" s="239"/>
      <c r="N150" s="239"/>
      <c r="O150" s="239"/>
      <c r="P150" s="239"/>
      <c r="Q150" s="239"/>
      <c r="R150" s="239"/>
      <c r="S150" s="239"/>
      <c r="T150" s="239"/>
      <c r="U150" s="239"/>
    </row>
    <row r="151" spans="3:21">
      <c r="C151" s="239"/>
      <c r="D151" s="239"/>
      <c r="E151" s="239"/>
      <c r="F151" s="239"/>
      <c r="G151" s="239"/>
      <c r="H151" s="239"/>
      <c r="I151" s="239"/>
      <c r="J151" s="239"/>
      <c r="K151" s="239"/>
      <c r="L151" s="239"/>
      <c r="M151" s="239"/>
      <c r="N151" s="239"/>
      <c r="O151" s="239"/>
      <c r="P151" s="239"/>
      <c r="Q151" s="239"/>
      <c r="R151" s="239"/>
      <c r="S151" s="239"/>
      <c r="T151" s="239"/>
      <c r="U151" s="239"/>
    </row>
    <row r="152" spans="3:21">
      <c r="C152" s="239"/>
      <c r="D152" s="239"/>
      <c r="E152" s="239"/>
      <c r="F152" s="239"/>
      <c r="G152" s="239"/>
      <c r="H152" s="239"/>
      <c r="I152" s="239"/>
      <c r="J152" s="239"/>
      <c r="K152" s="239"/>
      <c r="L152" s="239"/>
      <c r="M152" s="239"/>
      <c r="N152" s="239"/>
      <c r="O152" s="239"/>
      <c r="P152" s="239"/>
      <c r="Q152" s="239"/>
      <c r="R152" s="239"/>
      <c r="S152" s="239"/>
      <c r="T152" s="239"/>
      <c r="U152" s="239"/>
    </row>
    <row r="153" spans="3:21">
      <c r="C153" s="239"/>
      <c r="D153" s="239"/>
      <c r="E153" s="239"/>
      <c r="F153" s="239"/>
      <c r="G153" s="239"/>
      <c r="H153" s="239"/>
      <c r="I153" s="239"/>
      <c r="J153" s="239"/>
      <c r="K153" s="239"/>
      <c r="L153" s="239"/>
      <c r="M153" s="239"/>
      <c r="N153" s="239"/>
      <c r="O153" s="239"/>
      <c r="P153" s="239"/>
      <c r="Q153" s="239"/>
      <c r="R153" s="239"/>
      <c r="S153" s="239"/>
      <c r="T153" s="239"/>
      <c r="U153" s="239"/>
    </row>
    <row r="154" spans="3:21">
      <c r="C154" s="239"/>
      <c r="D154" s="239"/>
      <c r="E154" s="239"/>
      <c r="F154" s="239"/>
      <c r="G154" s="239"/>
      <c r="H154" s="239"/>
      <c r="I154" s="239"/>
      <c r="J154" s="239"/>
      <c r="K154" s="239"/>
      <c r="L154" s="239"/>
      <c r="M154" s="239"/>
      <c r="N154" s="239"/>
      <c r="O154" s="239"/>
      <c r="P154" s="239"/>
      <c r="Q154" s="239"/>
      <c r="R154" s="239"/>
      <c r="S154" s="239"/>
      <c r="T154" s="239"/>
      <c r="U154" s="239"/>
    </row>
    <row r="155" spans="3:21">
      <c r="C155" s="239"/>
      <c r="D155" s="239"/>
      <c r="E155" s="239"/>
      <c r="F155" s="239"/>
      <c r="G155" s="239"/>
      <c r="H155" s="239"/>
      <c r="I155" s="239"/>
      <c r="J155" s="239"/>
      <c r="K155" s="239"/>
      <c r="L155" s="239"/>
      <c r="M155" s="239"/>
      <c r="N155" s="239"/>
      <c r="O155" s="239"/>
      <c r="P155" s="239"/>
      <c r="Q155" s="239"/>
      <c r="R155" s="239"/>
      <c r="S155" s="239"/>
      <c r="T155" s="239"/>
      <c r="U155" s="239"/>
    </row>
    <row r="156" spans="3:21">
      <c r="C156" s="239"/>
      <c r="D156" s="239"/>
      <c r="E156" s="239"/>
      <c r="F156" s="239"/>
      <c r="G156" s="239"/>
      <c r="H156" s="239"/>
      <c r="I156" s="239"/>
      <c r="J156" s="239"/>
      <c r="K156" s="239"/>
      <c r="L156" s="239"/>
      <c r="M156" s="239"/>
      <c r="N156" s="239"/>
      <c r="O156" s="239"/>
      <c r="P156" s="239"/>
      <c r="Q156" s="239"/>
      <c r="R156" s="239"/>
      <c r="S156" s="239"/>
      <c r="T156" s="239"/>
      <c r="U156" s="239"/>
    </row>
    <row r="157" spans="3:21">
      <c r="C157" s="239"/>
      <c r="D157" s="239"/>
      <c r="E157" s="239"/>
      <c r="F157" s="239"/>
      <c r="G157" s="239"/>
      <c r="H157" s="239"/>
      <c r="I157" s="239"/>
      <c r="J157" s="239"/>
      <c r="K157" s="239"/>
      <c r="L157" s="239"/>
      <c r="M157" s="239"/>
      <c r="N157" s="239"/>
      <c r="O157" s="239"/>
      <c r="P157" s="239"/>
      <c r="Q157" s="239"/>
      <c r="R157" s="239"/>
      <c r="S157" s="239"/>
      <c r="T157" s="239"/>
      <c r="U157" s="239"/>
    </row>
    <row r="158" spans="3:21">
      <c r="C158" s="239"/>
      <c r="D158" s="239"/>
      <c r="E158" s="239"/>
      <c r="F158" s="239"/>
      <c r="G158" s="239"/>
      <c r="H158" s="239"/>
      <c r="I158" s="239"/>
      <c r="J158" s="239"/>
      <c r="K158" s="239"/>
      <c r="L158" s="239"/>
      <c r="M158" s="239"/>
      <c r="N158" s="239"/>
      <c r="O158" s="239"/>
      <c r="P158" s="239"/>
      <c r="Q158" s="239"/>
      <c r="R158" s="239"/>
      <c r="S158" s="239"/>
      <c r="T158" s="239"/>
      <c r="U158" s="239"/>
    </row>
    <row r="159" spans="3:21">
      <c r="C159" s="239"/>
      <c r="D159" s="239"/>
      <c r="E159" s="239"/>
      <c r="F159" s="239"/>
      <c r="G159" s="239"/>
      <c r="H159" s="239"/>
      <c r="I159" s="239"/>
      <c r="J159" s="239"/>
      <c r="K159" s="239"/>
      <c r="L159" s="239"/>
      <c r="M159" s="239"/>
      <c r="N159" s="239"/>
      <c r="O159" s="239"/>
      <c r="P159" s="239"/>
      <c r="Q159" s="239"/>
      <c r="R159" s="239"/>
      <c r="S159" s="239"/>
      <c r="T159" s="239"/>
      <c r="U159" s="239"/>
    </row>
    <row r="160" spans="3:21">
      <c r="C160" s="239"/>
      <c r="D160" s="239"/>
      <c r="E160" s="239"/>
      <c r="F160" s="239"/>
      <c r="G160" s="239"/>
      <c r="H160" s="239"/>
      <c r="I160" s="239"/>
      <c r="J160" s="239"/>
      <c r="K160" s="239"/>
      <c r="L160" s="239"/>
      <c r="M160" s="239"/>
      <c r="N160" s="239"/>
      <c r="O160" s="239"/>
      <c r="P160" s="239"/>
      <c r="Q160" s="239"/>
      <c r="R160" s="239"/>
      <c r="S160" s="239"/>
      <c r="T160" s="239"/>
      <c r="U160" s="239"/>
    </row>
    <row r="161" spans="3:21">
      <c r="C161" s="239"/>
      <c r="D161" s="239"/>
      <c r="E161" s="239"/>
      <c r="F161" s="239"/>
      <c r="G161" s="239"/>
      <c r="H161" s="239"/>
      <c r="I161" s="239"/>
      <c r="J161" s="239"/>
      <c r="K161" s="239"/>
      <c r="L161" s="239"/>
      <c r="M161" s="239"/>
      <c r="N161" s="239"/>
      <c r="O161" s="239"/>
      <c r="P161" s="239"/>
      <c r="Q161" s="239"/>
      <c r="R161" s="239"/>
      <c r="S161" s="239"/>
      <c r="T161" s="239"/>
      <c r="U161" s="239"/>
    </row>
    <row r="162" spans="3:21">
      <c r="C162" s="239"/>
      <c r="D162" s="239"/>
      <c r="E162" s="239"/>
      <c r="F162" s="239"/>
      <c r="G162" s="239"/>
      <c r="H162" s="239"/>
      <c r="I162" s="239"/>
      <c r="J162" s="239"/>
      <c r="K162" s="239"/>
      <c r="L162" s="239"/>
      <c r="M162" s="239"/>
      <c r="N162" s="239"/>
      <c r="O162" s="239"/>
      <c r="P162" s="239"/>
      <c r="Q162" s="239"/>
      <c r="R162" s="239"/>
      <c r="S162" s="239"/>
      <c r="T162" s="239"/>
      <c r="U162" s="239"/>
    </row>
    <row r="163" spans="3:21">
      <c r="C163" s="239"/>
      <c r="D163" s="239"/>
      <c r="E163" s="239"/>
      <c r="F163" s="239"/>
      <c r="G163" s="239"/>
      <c r="H163" s="239"/>
      <c r="I163" s="239"/>
      <c r="J163" s="239"/>
      <c r="K163" s="239"/>
      <c r="L163" s="239"/>
      <c r="M163" s="239"/>
      <c r="N163" s="239"/>
      <c r="O163" s="239"/>
      <c r="P163" s="239"/>
      <c r="Q163" s="239"/>
      <c r="R163" s="239"/>
      <c r="S163" s="239"/>
      <c r="T163" s="239"/>
      <c r="U163" s="239"/>
    </row>
    <row r="164" spans="3:21">
      <c r="C164" s="239"/>
      <c r="D164" s="239"/>
      <c r="E164" s="239"/>
      <c r="F164" s="239"/>
      <c r="G164" s="239"/>
      <c r="H164" s="239"/>
      <c r="I164" s="239"/>
      <c r="J164" s="239"/>
      <c r="K164" s="239"/>
      <c r="L164" s="239"/>
      <c r="M164" s="239"/>
      <c r="N164" s="239"/>
      <c r="O164" s="239"/>
      <c r="P164" s="239"/>
      <c r="Q164" s="239"/>
      <c r="R164" s="239"/>
      <c r="S164" s="239"/>
      <c r="T164" s="239"/>
      <c r="U164" s="239"/>
    </row>
    <row r="165" spans="3:21">
      <c r="C165" s="239"/>
      <c r="D165" s="239"/>
      <c r="E165" s="239"/>
      <c r="F165" s="239"/>
      <c r="G165" s="239"/>
      <c r="H165" s="239"/>
      <c r="I165" s="239"/>
      <c r="J165" s="239"/>
      <c r="K165" s="239"/>
      <c r="L165" s="239"/>
      <c r="M165" s="239"/>
      <c r="N165" s="239"/>
      <c r="O165" s="239"/>
      <c r="P165" s="239"/>
      <c r="Q165" s="239"/>
      <c r="R165" s="239"/>
      <c r="S165" s="239"/>
      <c r="T165" s="239"/>
      <c r="U165" s="239"/>
    </row>
    <row r="166" spans="3:21">
      <c r="C166" s="239"/>
      <c r="D166" s="239"/>
      <c r="E166" s="239"/>
      <c r="F166" s="239"/>
      <c r="G166" s="239"/>
      <c r="H166" s="239"/>
      <c r="I166" s="239"/>
      <c r="J166" s="239"/>
      <c r="K166" s="239"/>
      <c r="L166" s="239"/>
      <c r="M166" s="239"/>
      <c r="N166" s="239"/>
      <c r="O166" s="239"/>
      <c r="P166" s="239"/>
      <c r="Q166" s="239"/>
      <c r="R166" s="239"/>
      <c r="S166" s="239"/>
      <c r="T166" s="239"/>
      <c r="U166" s="239"/>
    </row>
    <row r="167" spans="3:21">
      <c r="C167" s="239"/>
      <c r="D167" s="239"/>
      <c r="E167" s="239"/>
      <c r="F167" s="239"/>
      <c r="G167" s="239"/>
      <c r="H167" s="239"/>
      <c r="I167" s="239"/>
      <c r="J167" s="239"/>
      <c r="K167" s="239"/>
      <c r="L167" s="239"/>
      <c r="M167" s="239"/>
      <c r="N167" s="239"/>
      <c r="O167" s="239"/>
      <c r="P167" s="239"/>
      <c r="Q167" s="239"/>
      <c r="R167" s="239"/>
      <c r="S167" s="239"/>
      <c r="T167" s="239"/>
      <c r="U167" s="239"/>
    </row>
    <row r="168" spans="3:21">
      <c r="C168" s="239"/>
      <c r="D168" s="239"/>
      <c r="E168" s="239"/>
      <c r="F168" s="239"/>
      <c r="G168" s="239"/>
      <c r="H168" s="239"/>
      <c r="I168" s="239"/>
      <c r="J168" s="239"/>
      <c r="K168" s="239"/>
      <c r="L168" s="239"/>
      <c r="M168" s="239"/>
      <c r="N168" s="239"/>
      <c r="O168" s="239"/>
      <c r="P168" s="239"/>
      <c r="Q168" s="239"/>
      <c r="R168" s="239"/>
      <c r="S168" s="239"/>
      <c r="T168" s="239"/>
      <c r="U168" s="239"/>
    </row>
    <row r="169" spans="3:21">
      <c r="C169" s="239"/>
      <c r="D169" s="239"/>
      <c r="E169" s="239"/>
      <c r="F169" s="239"/>
      <c r="G169" s="239"/>
      <c r="H169" s="239"/>
      <c r="I169" s="239"/>
      <c r="J169" s="239"/>
      <c r="K169" s="239"/>
      <c r="L169" s="239"/>
      <c r="M169" s="239"/>
      <c r="N169" s="239"/>
      <c r="O169" s="239"/>
      <c r="P169" s="239"/>
      <c r="Q169" s="239"/>
      <c r="R169" s="239"/>
      <c r="S169" s="239"/>
      <c r="T169" s="239"/>
      <c r="U169" s="239"/>
    </row>
    <row r="170" spans="3:21">
      <c r="C170" s="239"/>
      <c r="D170" s="239"/>
      <c r="E170" s="239"/>
      <c r="F170" s="239"/>
      <c r="G170" s="239"/>
      <c r="H170" s="239"/>
      <c r="I170" s="239"/>
      <c r="J170" s="239"/>
      <c r="K170" s="239"/>
      <c r="L170" s="239"/>
      <c r="M170" s="239"/>
      <c r="N170" s="239"/>
      <c r="O170" s="239"/>
      <c r="P170" s="239"/>
      <c r="Q170" s="239"/>
      <c r="R170" s="239"/>
      <c r="S170" s="239"/>
      <c r="T170" s="239"/>
      <c r="U170" s="239"/>
    </row>
    <row r="171" spans="3:21">
      <c r="C171" s="239"/>
      <c r="D171" s="239"/>
      <c r="E171" s="239"/>
      <c r="F171" s="239"/>
      <c r="G171" s="239"/>
      <c r="H171" s="239"/>
      <c r="I171" s="239"/>
      <c r="J171" s="239"/>
      <c r="K171" s="239"/>
      <c r="L171" s="239"/>
      <c r="M171" s="239"/>
      <c r="N171" s="239"/>
      <c r="O171" s="239"/>
      <c r="P171" s="239"/>
      <c r="Q171" s="239"/>
      <c r="R171" s="239"/>
      <c r="S171" s="239"/>
      <c r="T171" s="239"/>
      <c r="U171" s="239"/>
    </row>
    <row r="172" spans="3:21">
      <c r="C172" s="239"/>
      <c r="D172" s="239"/>
      <c r="E172" s="239"/>
      <c r="F172" s="239"/>
      <c r="G172" s="239"/>
      <c r="H172" s="239"/>
      <c r="I172" s="239"/>
      <c r="J172" s="239"/>
      <c r="K172" s="239"/>
      <c r="L172" s="239"/>
      <c r="M172" s="239"/>
      <c r="N172" s="239"/>
      <c r="O172" s="239"/>
      <c r="P172" s="239"/>
      <c r="Q172" s="239"/>
      <c r="R172" s="239"/>
      <c r="S172" s="239"/>
      <c r="T172" s="239"/>
      <c r="U172" s="239"/>
    </row>
    <row r="173" spans="3:21">
      <c r="C173" s="239"/>
      <c r="D173" s="239"/>
      <c r="E173" s="239"/>
      <c r="F173" s="239"/>
      <c r="G173" s="239"/>
      <c r="H173" s="239"/>
      <c r="I173" s="239"/>
      <c r="J173" s="239"/>
      <c r="K173" s="239"/>
      <c r="L173" s="239"/>
      <c r="M173" s="239"/>
      <c r="N173" s="239"/>
      <c r="O173" s="239"/>
      <c r="P173" s="239"/>
      <c r="Q173" s="239"/>
      <c r="R173" s="239"/>
      <c r="S173" s="239"/>
      <c r="T173" s="239"/>
      <c r="U173" s="239"/>
    </row>
    <row r="174" spans="3:21">
      <c r="C174" s="239"/>
      <c r="D174" s="239"/>
      <c r="E174" s="239"/>
      <c r="F174" s="239"/>
      <c r="G174" s="239"/>
      <c r="H174" s="239"/>
      <c r="I174" s="239"/>
      <c r="J174" s="239"/>
      <c r="K174" s="239"/>
      <c r="L174" s="239"/>
      <c r="M174" s="239"/>
      <c r="N174" s="239"/>
      <c r="O174" s="239"/>
      <c r="P174" s="239"/>
      <c r="Q174" s="239"/>
      <c r="R174" s="239"/>
      <c r="S174" s="239"/>
      <c r="T174" s="239"/>
      <c r="U174" s="239"/>
    </row>
    <row r="175" spans="3:21">
      <c r="C175" s="239"/>
      <c r="D175" s="239"/>
      <c r="E175" s="239"/>
      <c r="F175" s="239"/>
      <c r="G175" s="239"/>
      <c r="H175" s="239"/>
      <c r="I175" s="239"/>
      <c r="J175" s="239"/>
      <c r="K175" s="239"/>
      <c r="L175" s="239"/>
      <c r="M175" s="239"/>
      <c r="N175" s="239"/>
      <c r="O175" s="239"/>
      <c r="P175" s="239"/>
      <c r="Q175" s="239"/>
      <c r="R175" s="239"/>
      <c r="S175" s="239"/>
      <c r="T175" s="239"/>
      <c r="U175" s="239"/>
    </row>
    <row r="176" spans="3:21">
      <c r="C176" s="239"/>
      <c r="D176" s="239"/>
      <c r="E176" s="239"/>
      <c r="F176" s="239"/>
      <c r="G176" s="239"/>
      <c r="H176" s="239"/>
      <c r="I176" s="239"/>
      <c r="J176" s="239"/>
      <c r="K176" s="239"/>
      <c r="L176" s="239"/>
      <c r="M176" s="239"/>
      <c r="N176" s="239"/>
      <c r="O176" s="239"/>
      <c r="P176" s="239"/>
      <c r="Q176" s="239"/>
      <c r="R176" s="239"/>
      <c r="S176" s="239"/>
      <c r="T176" s="239"/>
      <c r="U176" s="239"/>
    </row>
    <row r="177" spans="3:21">
      <c r="C177" s="239"/>
      <c r="D177" s="239"/>
      <c r="E177" s="239"/>
      <c r="F177" s="239"/>
      <c r="G177" s="239"/>
      <c r="H177" s="239"/>
      <c r="I177" s="239"/>
      <c r="J177" s="239"/>
      <c r="K177" s="239"/>
      <c r="L177" s="239"/>
      <c r="M177" s="239"/>
      <c r="N177" s="239"/>
      <c r="O177" s="239"/>
      <c r="P177" s="239"/>
      <c r="Q177" s="239"/>
      <c r="R177" s="239"/>
      <c r="S177" s="239"/>
      <c r="T177" s="239"/>
      <c r="U177" s="239"/>
    </row>
    <row r="178" spans="3:21">
      <c r="C178" s="239"/>
      <c r="D178" s="239"/>
      <c r="E178" s="239"/>
      <c r="F178" s="239"/>
      <c r="G178" s="239"/>
      <c r="H178" s="239"/>
      <c r="I178" s="239"/>
      <c r="J178" s="239"/>
      <c r="K178" s="239"/>
      <c r="L178" s="239"/>
      <c r="M178" s="239"/>
      <c r="N178" s="239"/>
      <c r="O178" s="239"/>
      <c r="P178" s="239"/>
      <c r="Q178" s="239"/>
      <c r="R178" s="239"/>
      <c r="S178" s="239"/>
      <c r="T178" s="239"/>
      <c r="U178" s="239"/>
    </row>
    <row r="179" spans="3:21">
      <c r="C179" s="239"/>
      <c r="D179" s="239"/>
      <c r="E179" s="239"/>
      <c r="F179" s="239"/>
      <c r="G179" s="239"/>
      <c r="H179" s="239"/>
      <c r="I179" s="239"/>
      <c r="J179" s="239"/>
      <c r="K179" s="239"/>
      <c r="L179" s="239"/>
      <c r="M179" s="239"/>
      <c r="N179" s="239"/>
      <c r="O179" s="239"/>
      <c r="P179" s="239"/>
      <c r="Q179" s="239"/>
      <c r="R179" s="239"/>
      <c r="S179" s="239"/>
      <c r="T179" s="239"/>
      <c r="U179" s="239"/>
    </row>
    <row r="180" spans="3:21">
      <c r="C180" s="239"/>
      <c r="D180" s="239"/>
      <c r="E180" s="239"/>
      <c r="F180" s="239"/>
      <c r="G180" s="239"/>
      <c r="H180" s="239"/>
      <c r="I180" s="239"/>
      <c r="J180" s="239"/>
      <c r="K180" s="239"/>
      <c r="L180" s="239"/>
      <c r="M180" s="239"/>
      <c r="N180" s="239"/>
      <c r="O180" s="239"/>
      <c r="P180" s="239"/>
      <c r="Q180" s="239"/>
      <c r="R180" s="239"/>
      <c r="S180" s="239"/>
      <c r="T180" s="239"/>
      <c r="U180" s="239"/>
    </row>
    <row r="181" spans="3:21">
      <c r="C181" s="239"/>
      <c r="D181" s="239"/>
      <c r="E181" s="239"/>
      <c r="F181" s="239"/>
      <c r="G181" s="239"/>
      <c r="H181" s="239"/>
      <c r="I181" s="239"/>
      <c r="J181" s="239"/>
      <c r="K181" s="239"/>
      <c r="L181" s="239"/>
      <c r="M181" s="239"/>
      <c r="N181" s="239"/>
      <c r="O181" s="239"/>
      <c r="P181" s="239"/>
      <c r="Q181" s="239"/>
      <c r="R181" s="239"/>
      <c r="S181" s="239"/>
      <c r="T181" s="239"/>
      <c r="U181" s="239"/>
    </row>
    <row r="182" spans="3:21">
      <c r="C182" s="239"/>
      <c r="D182" s="239"/>
      <c r="E182" s="239"/>
      <c r="F182" s="239"/>
      <c r="G182" s="239"/>
      <c r="H182" s="239"/>
      <c r="I182" s="239"/>
      <c r="J182" s="239"/>
      <c r="K182" s="239"/>
      <c r="L182" s="239"/>
      <c r="M182" s="239"/>
      <c r="N182" s="239"/>
      <c r="O182" s="239"/>
      <c r="P182" s="239"/>
      <c r="Q182" s="239"/>
      <c r="R182" s="239"/>
      <c r="S182" s="239"/>
      <c r="T182" s="239"/>
      <c r="U182" s="239"/>
    </row>
    <row r="183" spans="3:21">
      <c r="C183" s="239"/>
      <c r="D183" s="239"/>
      <c r="E183" s="239"/>
      <c r="F183" s="239"/>
      <c r="G183" s="239"/>
      <c r="H183" s="239"/>
      <c r="I183" s="239"/>
      <c r="J183" s="239"/>
      <c r="K183" s="239"/>
      <c r="L183" s="239"/>
      <c r="M183" s="239"/>
      <c r="N183" s="239"/>
      <c r="O183" s="239"/>
      <c r="P183" s="239"/>
      <c r="Q183" s="239"/>
      <c r="R183" s="239"/>
      <c r="S183" s="239"/>
      <c r="T183" s="239"/>
      <c r="U183" s="239"/>
    </row>
    <row r="184" spans="3:21">
      <c r="C184" s="239"/>
      <c r="D184" s="239"/>
      <c r="E184" s="239"/>
      <c r="F184" s="239"/>
      <c r="G184" s="239"/>
      <c r="H184" s="239"/>
      <c r="I184" s="239"/>
      <c r="J184" s="239"/>
      <c r="K184" s="239"/>
      <c r="L184" s="239"/>
      <c r="M184" s="239"/>
      <c r="N184" s="239"/>
      <c r="O184" s="239"/>
      <c r="P184" s="239"/>
      <c r="Q184" s="239"/>
      <c r="R184" s="239"/>
      <c r="S184" s="239"/>
      <c r="T184" s="239"/>
      <c r="U184" s="239"/>
    </row>
    <row r="185" spans="3:21">
      <c r="C185" s="239"/>
      <c r="D185" s="239"/>
      <c r="E185" s="239"/>
      <c r="F185" s="239"/>
      <c r="G185" s="239"/>
      <c r="H185" s="239"/>
      <c r="I185" s="239"/>
      <c r="J185" s="239"/>
      <c r="K185" s="239"/>
      <c r="L185" s="239"/>
      <c r="M185" s="239"/>
      <c r="N185" s="239"/>
      <c r="O185" s="239"/>
      <c r="P185" s="239"/>
      <c r="Q185" s="239"/>
      <c r="R185" s="239"/>
      <c r="S185" s="239"/>
      <c r="T185" s="239"/>
      <c r="U185" s="239"/>
    </row>
    <row r="186" spans="3:21">
      <c r="C186" s="239"/>
      <c r="D186" s="239"/>
      <c r="E186" s="239"/>
      <c r="F186" s="239"/>
      <c r="G186" s="239"/>
      <c r="H186" s="239"/>
      <c r="I186" s="239"/>
      <c r="J186" s="239"/>
      <c r="K186" s="239"/>
      <c r="L186" s="239"/>
      <c r="M186" s="239"/>
      <c r="N186" s="239"/>
      <c r="O186" s="239"/>
      <c r="P186" s="239"/>
      <c r="Q186" s="239"/>
      <c r="R186" s="239"/>
      <c r="S186" s="239"/>
      <c r="T186" s="239"/>
      <c r="U186" s="239"/>
    </row>
    <row r="187" spans="3:21">
      <c r="C187" s="239"/>
      <c r="D187" s="239"/>
      <c r="E187" s="239"/>
      <c r="F187" s="239"/>
      <c r="G187" s="239"/>
      <c r="H187" s="239"/>
      <c r="I187" s="239"/>
      <c r="J187" s="239"/>
      <c r="K187" s="239"/>
      <c r="L187" s="239"/>
      <c r="M187" s="239"/>
      <c r="N187" s="239"/>
      <c r="O187" s="239"/>
      <c r="P187" s="239"/>
      <c r="Q187" s="239"/>
      <c r="R187" s="239"/>
      <c r="S187" s="239"/>
      <c r="T187" s="239"/>
      <c r="U187" s="239"/>
    </row>
    <row r="188" spans="3:21">
      <c r="C188" s="239"/>
      <c r="D188" s="239"/>
      <c r="E188" s="239"/>
      <c r="F188" s="239"/>
      <c r="G188" s="239"/>
      <c r="H188" s="239"/>
      <c r="I188" s="239"/>
      <c r="J188" s="239"/>
      <c r="K188" s="239"/>
      <c r="L188" s="239"/>
      <c r="M188" s="239"/>
      <c r="N188" s="239"/>
      <c r="O188" s="239"/>
      <c r="P188" s="239"/>
      <c r="Q188" s="239"/>
      <c r="R188" s="239"/>
      <c r="S188" s="239"/>
      <c r="T188" s="239"/>
      <c r="U188" s="239"/>
    </row>
    <row r="189" spans="3:21">
      <c r="C189" s="239"/>
      <c r="D189" s="239"/>
      <c r="E189" s="239"/>
      <c r="F189" s="239"/>
      <c r="G189" s="239"/>
      <c r="H189" s="239"/>
      <c r="I189" s="239"/>
      <c r="J189" s="239"/>
      <c r="K189" s="239"/>
      <c r="L189" s="239"/>
      <c r="M189" s="239"/>
      <c r="N189" s="239"/>
      <c r="O189" s="239"/>
      <c r="P189" s="239"/>
      <c r="Q189" s="239"/>
      <c r="R189" s="239"/>
      <c r="S189" s="239"/>
      <c r="T189" s="239"/>
      <c r="U189" s="239"/>
    </row>
    <row r="190" spans="3:21">
      <c r="C190" s="239"/>
      <c r="D190" s="239"/>
      <c r="E190" s="239"/>
      <c r="F190" s="239"/>
      <c r="G190" s="239"/>
      <c r="H190" s="239"/>
      <c r="I190" s="239"/>
      <c r="J190" s="239"/>
      <c r="K190" s="239"/>
      <c r="L190" s="239"/>
      <c r="M190" s="239"/>
      <c r="N190" s="239"/>
      <c r="O190" s="239"/>
      <c r="P190" s="239"/>
      <c r="Q190" s="239"/>
      <c r="R190" s="239"/>
      <c r="S190" s="239"/>
      <c r="T190" s="239"/>
      <c r="U190" s="239"/>
    </row>
    <row r="191" spans="3:21">
      <c r="C191" s="239"/>
      <c r="D191" s="239"/>
      <c r="E191" s="239"/>
      <c r="F191" s="239"/>
      <c r="G191" s="239"/>
      <c r="H191" s="239"/>
      <c r="I191" s="239"/>
      <c r="J191" s="239"/>
      <c r="K191" s="239"/>
      <c r="L191" s="239"/>
      <c r="M191" s="239"/>
      <c r="N191" s="239"/>
      <c r="O191" s="239"/>
      <c r="P191" s="239"/>
      <c r="Q191" s="239"/>
      <c r="R191" s="239"/>
      <c r="S191" s="239"/>
      <c r="T191" s="239"/>
      <c r="U191" s="239"/>
    </row>
    <row r="192" spans="3:21">
      <c r="C192" s="239"/>
      <c r="D192" s="239"/>
      <c r="E192" s="239"/>
      <c r="F192" s="239"/>
      <c r="G192" s="239"/>
      <c r="H192" s="239"/>
      <c r="I192" s="239"/>
      <c r="J192" s="239"/>
      <c r="K192" s="239"/>
      <c r="L192" s="239"/>
      <c r="M192" s="239"/>
      <c r="N192" s="239"/>
      <c r="O192" s="239"/>
      <c r="P192" s="239"/>
      <c r="Q192" s="239"/>
      <c r="R192" s="239"/>
      <c r="S192" s="239"/>
      <c r="T192" s="239"/>
      <c r="U192" s="239"/>
    </row>
    <row r="193" spans="3:21">
      <c r="C193" s="239"/>
      <c r="D193" s="239"/>
      <c r="E193" s="239"/>
      <c r="F193" s="239"/>
      <c r="G193" s="239"/>
      <c r="H193" s="239"/>
      <c r="I193" s="239"/>
      <c r="J193" s="239"/>
      <c r="K193" s="239"/>
      <c r="L193" s="239"/>
      <c r="M193" s="239"/>
      <c r="N193" s="239"/>
      <c r="O193" s="239"/>
      <c r="P193" s="239"/>
      <c r="Q193" s="239"/>
      <c r="R193" s="239"/>
      <c r="S193" s="239"/>
      <c r="T193" s="239"/>
      <c r="U193" s="239"/>
    </row>
    <row r="194" spans="3:21">
      <c r="C194" s="239"/>
      <c r="D194" s="239"/>
      <c r="E194" s="239"/>
      <c r="F194" s="239"/>
      <c r="G194" s="239"/>
      <c r="H194" s="239"/>
      <c r="I194" s="239"/>
      <c r="J194" s="239"/>
      <c r="K194" s="239"/>
      <c r="L194" s="239"/>
      <c r="M194" s="239"/>
      <c r="N194" s="239"/>
      <c r="O194" s="239"/>
      <c r="P194" s="239"/>
      <c r="Q194" s="239"/>
      <c r="R194" s="239"/>
      <c r="S194" s="239"/>
      <c r="T194" s="239"/>
      <c r="U194" s="239"/>
    </row>
    <row r="195" spans="3:21">
      <c r="C195" s="239"/>
      <c r="D195" s="239"/>
      <c r="E195" s="239"/>
      <c r="F195" s="239"/>
      <c r="G195" s="239"/>
      <c r="H195" s="239"/>
      <c r="I195" s="239"/>
      <c r="J195" s="239"/>
      <c r="K195" s="239"/>
      <c r="L195" s="239"/>
      <c r="M195" s="239"/>
      <c r="N195" s="239"/>
      <c r="O195" s="239"/>
      <c r="P195" s="239"/>
      <c r="Q195" s="239"/>
      <c r="R195" s="239"/>
      <c r="S195" s="239"/>
      <c r="T195" s="239"/>
      <c r="U195" s="239"/>
    </row>
    <row r="196" spans="3:21">
      <c r="C196" s="239"/>
      <c r="D196" s="239"/>
      <c r="E196" s="239"/>
      <c r="F196" s="239"/>
      <c r="G196" s="239"/>
      <c r="H196" s="239"/>
      <c r="I196" s="239"/>
      <c r="J196" s="239"/>
      <c r="K196" s="239"/>
      <c r="L196" s="239"/>
      <c r="M196" s="239"/>
      <c r="N196" s="239"/>
      <c r="O196" s="239"/>
      <c r="P196" s="239"/>
      <c r="Q196" s="239"/>
      <c r="R196" s="239"/>
      <c r="S196" s="239"/>
      <c r="T196" s="239"/>
      <c r="U196" s="239"/>
    </row>
    <row r="197" spans="3:21">
      <c r="C197" s="239"/>
      <c r="D197" s="239"/>
      <c r="E197" s="239"/>
      <c r="F197" s="239"/>
      <c r="G197" s="239"/>
      <c r="H197" s="239"/>
      <c r="I197" s="239"/>
      <c r="J197" s="239"/>
      <c r="K197" s="239"/>
      <c r="L197" s="239"/>
      <c r="M197" s="239"/>
      <c r="N197" s="239"/>
      <c r="O197" s="239"/>
      <c r="P197" s="239"/>
      <c r="Q197" s="239"/>
      <c r="R197" s="239"/>
      <c r="S197" s="239"/>
      <c r="T197" s="239"/>
      <c r="U197" s="239"/>
    </row>
    <row r="198" spans="3:21">
      <c r="C198" s="239"/>
      <c r="D198" s="239"/>
      <c r="E198" s="239"/>
      <c r="F198" s="239"/>
      <c r="G198" s="239"/>
      <c r="H198" s="239"/>
      <c r="I198" s="239"/>
      <c r="J198" s="239"/>
      <c r="K198" s="239"/>
      <c r="L198" s="239"/>
      <c r="M198" s="239"/>
      <c r="N198" s="239"/>
      <c r="O198" s="239"/>
      <c r="P198" s="239"/>
      <c r="Q198" s="239"/>
      <c r="R198" s="239"/>
      <c r="S198" s="239"/>
      <c r="T198" s="239"/>
      <c r="U198" s="239"/>
    </row>
    <row r="199" spans="3:21">
      <c r="C199" s="239"/>
      <c r="D199" s="239"/>
      <c r="E199" s="239"/>
      <c r="F199" s="239"/>
      <c r="G199" s="239"/>
      <c r="H199" s="239"/>
      <c r="I199" s="239"/>
      <c r="J199" s="239"/>
      <c r="K199" s="239"/>
      <c r="L199" s="239"/>
      <c r="M199" s="239"/>
      <c r="N199" s="239"/>
      <c r="O199" s="239"/>
      <c r="P199" s="239"/>
      <c r="Q199" s="239"/>
      <c r="R199" s="239"/>
      <c r="S199" s="239"/>
      <c r="T199" s="239"/>
      <c r="U199" s="239"/>
    </row>
    <row r="200" spans="3:21">
      <c r="C200" s="239"/>
      <c r="D200" s="239"/>
      <c r="E200" s="239"/>
      <c r="F200" s="239"/>
      <c r="G200" s="239"/>
      <c r="H200" s="239"/>
      <c r="I200" s="239"/>
      <c r="J200" s="239"/>
      <c r="K200" s="239"/>
      <c r="L200" s="239"/>
      <c r="M200" s="239"/>
      <c r="N200" s="239"/>
      <c r="O200" s="239"/>
      <c r="P200" s="239"/>
      <c r="Q200" s="239"/>
      <c r="R200" s="239"/>
      <c r="S200" s="239"/>
      <c r="T200" s="239"/>
      <c r="U200" s="239"/>
    </row>
    <row r="201" spans="3:21">
      <c r="C201" s="239"/>
      <c r="D201" s="239"/>
      <c r="E201" s="239"/>
      <c r="F201" s="239"/>
      <c r="G201" s="239"/>
      <c r="H201" s="239"/>
      <c r="I201" s="239"/>
      <c r="J201" s="239"/>
      <c r="K201" s="239"/>
      <c r="L201" s="239"/>
      <c r="M201" s="239"/>
      <c r="N201" s="239"/>
      <c r="O201" s="239"/>
      <c r="P201" s="239"/>
      <c r="Q201" s="239"/>
      <c r="R201" s="239"/>
      <c r="S201" s="239"/>
      <c r="T201" s="239"/>
      <c r="U201" s="239"/>
    </row>
    <row r="202" spans="3:21">
      <c r="C202" s="239"/>
      <c r="D202" s="239"/>
      <c r="E202" s="239"/>
      <c r="F202" s="239"/>
      <c r="G202" s="239"/>
      <c r="H202" s="239"/>
      <c r="I202" s="239"/>
      <c r="J202" s="239"/>
      <c r="K202" s="239"/>
      <c r="L202" s="239"/>
      <c r="M202" s="239"/>
      <c r="N202" s="239"/>
      <c r="O202" s="239"/>
      <c r="P202" s="239"/>
      <c r="Q202" s="239"/>
      <c r="R202" s="239"/>
      <c r="S202" s="239"/>
      <c r="T202" s="239"/>
      <c r="U202" s="239"/>
    </row>
    <row r="203" spans="3:21">
      <c r="C203" s="239"/>
      <c r="D203" s="239"/>
      <c r="E203" s="239"/>
      <c r="F203" s="239"/>
      <c r="G203" s="239"/>
      <c r="H203" s="239"/>
      <c r="I203" s="239"/>
      <c r="J203" s="239"/>
      <c r="K203" s="239"/>
      <c r="L203" s="239"/>
      <c r="M203" s="239"/>
      <c r="N203" s="239"/>
      <c r="O203" s="239"/>
      <c r="P203" s="239"/>
      <c r="Q203" s="239"/>
      <c r="R203" s="239"/>
      <c r="S203" s="239"/>
      <c r="T203" s="239"/>
      <c r="U203" s="239"/>
    </row>
    <row r="204" spans="3:21">
      <c r="C204" s="239"/>
      <c r="D204" s="239"/>
      <c r="E204" s="239"/>
      <c r="F204" s="239"/>
      <c r="G204" s="239"/>
      <c r="H204" s="239"/>
      <c r="I204" s="239"/>
      <c r="J204" s="239"/>
      <c r="K204" s="239"/>
      <c r="L204" s="239"/>
      <c r="M204" s="239"/>
      <c r="N204" s="239"/>
      <c r="O204" s="239"/>
      <c r="P204" s="239"/>
      <c r="Q204" s="239"/>
      <c r="R204" s="239"/>
      <c r="S204" s="239"/>
      <c r="T204" s="239"/>
      <c r="U204" s="239"/>
    </row>
    <row r="205" spans="3:21">
      <c r="C205" s="239"/>
      <c r="D205" s="239"/>
      <c r="E205" s="239"/>
      <c r="F205" s="239"/>
      <c r="G205" s="239"/>
      <c r="H205" s="239"/>
      <c r="I205" s="239"/>
      <c r="J205" s="239"/>
      <c r="K205" s="239"/>
      <c r="L205" s="239"/>
      <c r="M205" s="239"/>
      <c r="N205" s="239"/>
      <c r="O205" s="239"/>
      <c r="P205" s="239"/>
      <c r="Q205" s="239"/>
      <c r="R205" s="239"/>
      <c r="S205" s="239"/>
      <c r="T205" s="239"/>
      <c r="U205" s="239"/>
    </row>
    <row r="206" spans="3:21">
      <c r="C206" s="239"/>
      <c r="D206" s="239"/>
      <c r="E206" s="239"/>
      <c r="F206" s="239"/>
      <c r="G206" s="239"/>
      <c r="H206" s="239"/>
      <c r="I206" s="239"/>
      <c r="J206" s="239"/>
      <c r="K206" s="239"/>
      <c r="L206" s="239"/>
      <c r="M206" s="239"/>
      <c r="N206" s="239"/>
      <c r="O206" s="239"/>
      <c r="P206" s="239"/>
      <c r="Q206" s="239"/>
      <c r="R206" s="239"/>
      <c r="S206" s="239"/>
      <c r="T206" s="239"/>
      <c r="U206" s="239"/>
    </row>
    <row r="207" spans="3:21">
      <c r="C207" s="239"/>
      <c r="D207" s="239"/>
      <c r="E207" s="239"/>
      <c r="F207" s="239"/>
      <c r="G207" s="239"/>
      <c r="H207" s="239"/>
      <c r="I207" s="239"/>
      <c r="J207" s="239"/>
      <c r="K207" s="239"/>
      <c r="L207" s="239"/>
      <c r="M207" s="239"/>
      <c r="N207" s="239"/>
      <c r="O207" s="239"/>
      <c r="P207" s="239"/>
      <c r="Q207" s="239"/>
      <c r="R207" s="239"/>
      <c r="S207" s="239"/>
      <c r="T207" s="239"/>
      <c r="U207" s="239"/>
    </row>
    <row r="208" spans="3:21">
      <c r="C208" s="239"/>
      <c r="D208" s="239"/>
      <c r="E208" s="239"/>
      <c r="F208" s="239"/>
      <c r="G208" s="239"/>
      <c r="H208" s="239"/>
      <c r="I208" s="239"/>
      <c r="J208" s="239"/>
      <c r="K208" s="239"/>
      <c r="L208" s="239"/>
      <c r="M208" s="239"/>
      <c r="N208" s="239"/>
      <c r="O208" s="239"/>
      <c r="P208" s="239"/>
      <c r="Q208" s="239"/>
      <c r="R208" s="239"/>
      <c r="S208" s="239"/>
      <c r="T208" s="239"/>
      <c r="U208" s="239"/>
    </row>
    <row r="209" spans="3:21">
      <c r="C209" s="239"/>
      <c r="D209" s="239"/>
      <c r="E209" s="239"/>
      <c r="F209" s="239"/>
      <c r="G209" s="239"/>
      <c r="H209" s="239"/>
      <c r="I209" s="239"/>
      <c r="J209" s="239"/>
      <c r="K209" s="239"/>
      <c r="L209" s="239"/>
      <c r="M209" s="239"/>
      <c r="N209" s="239"/>
      <c r="O209" s="239"/>
      <c r="P209" s="239"/>
      <c r="Q209" s="239"/>
      <c r="R209" s="239"/>
      <c r="S209" s="239"/>
      <c r="T209" s="239"/>
      <c r="U209" s="239"/>
    </row>
    <row r="210" spans="3:21">
      <c r="C210" s="239"/>
      <c r="D210" s="239"/>
      <c r="E210" s="239"/>
      <c r="F210" s="239"/>
      <c r="G210" s="239"/>
      <c r="H210" s="239"/>
      <c r="I210" s="239"/>
      <c r="J210" s="239"/>
      <c r="K210" s="239"/>
      <c r="L210" s="239"/>
      <c r="M210" s="239"/>
      <c r="N210" s="239"/>
      <c r="O210" s="239"/>
      <c r="P210" s="239"/>
      <c r="Q210" s="239"/>
      <c r="R210" s="239"/>
      <c r="S210" s="239"/>
      <c r="T210" s="239"/>
      <c r="U210" s="239"/>
    </row>
    <row r="211" spans="3:21">
      <c r="C211" s="239"/>
      <c r="D211" s="239"/>
      <c r="E211" s="239"/>
      <c r="F211" s="239"/>
      <c r="G211" s="239"/>
      <c r="H211" s="239"/>
      <c r="I211" s="239"/>
      <c r="J211" s="239"/>
      <c r="K211" s="239"/>
      <c r="L211" s="239"/>
      <c r="M211" s="239"/>
      <c r="N211" s="239"/>
      <c r="O211" s="239"/>
      <c r="P211" s="239"/>
      <c r="Q211" s="239"/>
      <c r="R211" s="239"/>
      <c r="S211" s="239"/>
      <c r="T211" s="239"/>
      <c r="U211" s="239"/>
    </row>
    <row r="212" spans="3:21">
      <c r="C212" s="239"/>
      <c r="D212" s="239"/>
      <c r="E212" s="239"/>
      <c r="F212" s="239"/>
      <c r="G212" s="239"/>
      <c r="H212" s="239"/>
      <c r="I212" s="239"/>
      <c r="J212" s="239"/>
      <c r="K212" s="239"/>
      <c r="L212" s="239"/>
      <c r="M212" s="239"/>
      <c r="N212" s="239"/>
      <c r="O212" s="239"/>
      <c r="P212" s="239"/>
      <c r="Q212" s="239"/>
      <c r="R212" s="239"/>
      <c r="S212" s="239"/>
      <c r="T212" s="239"/>
      <c r="U212" s="239"/>
    </row>
    <row r="213" spans="3:21">
      <c r="C213" s="239"/>
      <c r="D213" s="239"/>
      <c r="E213" s="239"/>
      <c r="F213" s="239"/>
      <c r="G213" s="239"/>
      <c r="H213" s="239"/>
      <c r="I213" s="239"/>
      <c r="J213" s="239"/>
      <c r="K213" s="239"/>
      <c r="L213" s="239"/>
      <c r="M213" s="239"/>
      <c r="N213" s="239"/>
      <c r="O213" s="239"/>
      <c r="P213" s="239"/>
      <c r="Q213" s="239"/>
      <c r="R213" s="239"/>
      <c r="S213" s="239"/>
      <c r="T213" s="239"/>
      <c r="U213" s="239"/>
    </row>
    <row r="214" spans="3:21">
      <c r="C214" s="239"/>
      <c r="D214" s="239"/>
      <c r="E214" s="239"/>
      <c r="F214" s="239"/>
      <c r="G214" s="239"/>
      <c r="H214" s="239"/>
      <c r="I214" s="239"/>
      <c r="J214" s="239"/>
      <c r="K214" s="239"/>
      <c r="L214" s="239"/>
      <c r="M214" s="239"/>
      <c r="N214" s="239"/>
      <c r="O214" s="239"/>
      <c r="P214" s="239"/>
      <c r="Q214" s="239"/>
      <c r="R214" s="239"/>
      <c r="S214" s="239"/>
      <c r="T214" s="239"/>
      <c r="U214" s="239"/>
    </row>
    <row r="215" spans="3:21">
      <c r="C215" s="239"/>
      <c r="D215" s="239"/>
      <c r="E215" s="239"/>
      <c r="F215" s="239"/>
      <c r="G215" s="239"/>
      <c r="H215" s="239"/>
      <c r="I215" s="239"/>
      <c r="J215" s="239"/>
      <c r="K215" s="239"/>
      <c r="L215" s="239"/>
      <c r="M215" s="239"/>
      <c r="N215" s="239"/>
      <c r="O215" s="239"/>
      <c r="P215" s="239"/>
      <c r="Q215" s="239"/>
      <c r="R215" s="239"/>
      <c r="S215" s="239"/>
      <c r="T215" s="239"/>
      <c r="U215" s="239"/>
    </row>
    <row r="216" spans="3:21">
      <c r="C216" s="239"/>
      <c r="D216" s="239"/>
      <c r="E216" s="239"/>
      <c r="F216" s="239"/>
      <c r="G216" s="239"/>
      <c r="H216" s="239"/>
      <c r="I216" s="239"/>
      <c r="J216" s="239"/>
      <c r="K216" s="239"/>
      <c r="L216" s="239"/>
      <c r="M216" s="239"/>
      <c r="N216" s="239"/>
      <c r="O216" s="239"/>
      <c r="P216" s="239"/>
      <c r="Q216" s="239"/>
      <c r="R216" s="239"/>
      <c r="S216" s="239"/>
      <c r="T216" s="239"/>
      <c r="U216" s="239"/>
    </row>
    <row r="217" spans="3:21">
      <c r="C217" s="239"/>
      <c r="D217" s="239"/>
      <c r="E217" s="239"/>
      <c r="F217" s="239"/>
      <c r="G217" s="239"/>
      <c r="H217" s="239"/>
      <c r="I217" s="239"/>
      <c r="J217" s="239"/>
      <c r="K217" s="239"/>
      <c r="L217" s="239"/>
      <c r="M217" s="239"/>
      <c r="N217" s="239"/>
      <c r="O217" s="239"/>
      <c r="P217" s="239"/>
      <c r="Q217" s="239"/>
      <c r="R217" s="239"/>
      <c r="S217" s="239"/>
      <c r="T217" s="239"/>
      <c r="U217" s="239"/>
    </row>
    <row r="218" spans="3:21">
      <c r="C218" s="239"/>
      <c r="D218" s="239"/>
      <c r="E218" s="239"/>
      <c r="F218" s="239"/>
      <c r="G218" s="239"/>
      <c r="H218" s="239"/>
      <c r="I218" s="239"/>
      <c r="J218" s="239"/>
      <c r="K218" s="239"/>
      <c r="L218" s="239"/>
      <c r="M218" s="239"/>
      <c r="N218" s="239"/>
      <c r="O218" s="239"/>
      <c r="P218" s="239"/>
      <c r="Q218" s="239"/>
      <c r="R218" s="239"/>
      <c r="S218" s="239"/>
      <c r="T218" s="239"/>
      <c r="U218" s="239"/>
    </row>
    <row r="219" spans="3:21">
      <c r="C219" s="239"/>
      <c r="D219" s="239"/>
      <c r="E219" s="239"/>
      <c r="F219" s="239"/>
      <c r="G219" s="239"/>
      <c r="H219" s="239"/>
      <c r="I219" s="239"/>
      <c r="J219" s="239"/>
      <c r="K219" s="239"/>
      <c r="L219" s="239"/>
      <c r="M219" s="239"/>
      <c r="N219" s="239"/>
      <c r="O219" s="239"/>
      <c r="P219" s="239"/>
      <c r="Q219" s="239"/>
      <c r="R219" s="239"/>
      <c r="S219" s="239"/>
      <c r="T219" s="239"/>
      <c r="U219" s="239"/>
    </row>
    <row r="220" spans="3:21">
      <c r="C220" s="239"/>
      <c r="D220" s="239"/>
      <c r="E220" s="239"/>
      <c r="F220" s="239"/>
      <c r="G220" s="239"/>
      <c r="H220" s="239"/>
      <c r="I220" s="239"/>
      <c r="J220" s="239"/>
      <c r="K220" s="239"/>
      <c r="L220" s="239"/>
      <c r="M220" s="239"/>
      <c r="N220" s="239"/>
      <c r="O220" s="239"/>
      <c r="P220" s="239"/>
      <c r="Q220" s="239"/>
      <c r="R220" s="239"/>
      <c r="S220" s="239"/>
      <c r="T220" s="239"/>
      <c r="U220" s="239"/>
    </row>
    <row r="221" spans="3:21">
      <c r="C221" s="239"/>
      <c r="D221" s="239"/>
      <c r="E221" s="239"/>
      <c r="F221" s="239"/>
      <c r="G221" s="239"/>
      <c r="H221" s="239"/>
      <c r="I221" s="239"/>
      <c r="J221" s="239"/>
      <c r="K221" s="239"/>
      <c r="L221" s="239"/>
      <c r="M221" s="239"/>
      <c r="N221" s="239"/>
      <c r="O221" s="239"/>
      <c r="P221" s="239"/>
      <c r="Q221" s="239"/>
      <c r="R221" s="239"/>
      <c r="S221" s="239"/>
      <c r="T221" s="239"/>
      <c r="U221" s="239"/>
    </row>
    <row r="222" spans="3:21">
      <c r="C222" s="239"/>
      <c r="D222" s="239"/>
      <c r="E222" s="239"/>
      <c r="F222" s="239"/>
      <c r="G222" s="239"/>
      <c r="H222" s="239"/>
      <c r="I222" s="239"/>
      <c r="J222" s="239"/>
      <c r="K222" s="239"/>
      <c r="L222" s="239"/>
      <c r="M222" s="239"/>
      <c r="N222" s="239"/>
      <c r="O222" s="239"/>
      <c r="P222" s="239"/>
      <c r="Q222" s="239"/>
      <c r="R222" s="239"/>
      <c r="S222" s="239"/>
      <c r="T222" s="239"/>
      <c r="U222" s="239"/>
    </row>
    <row r="223" spans="3:21">
      <c r="C223" s="239"/>
      <c r="D223" s="239"/>
      <c r="E223" s="239"/>
      <c r="F223" s="239"/>
      <c r="G223" s="239"/>
      <c r="H223" s="239"/>
      <c r="I223" s="239"/>
      <c r="J223" s="239"/>
      <c r="K223" s="239"/>
      <c r="L223" s="239"/>
      <c r="M223" s="239"/>
      <c r="N223" s="239"/>
      <c r="O223" s="239"/>
      <c r="P223" s="239"/>
      <c r="Q223" s="239"/>
      <c r="R223" s="239"/>
      <c r="S223" s="239"/>
      <c r="T223" s="239"/>
      <c r="U223" s="239"/>
    </row>
    <row r="224" spans="3:21">
      <c r="C224" s="239"/>
      <c r="D224" s="239"/>
      <c r="E224" s="239"/>
      <c r="F224" s="239"/>
      <c r="G224" s="239"/>
      <c r="H224" s="239"/>
      <c r="I224" s="239"/>
      <c r="J224" s="239"/>
      <c r="K224" s="239"/>
      <c r="L224" s="239"/>
      <c r="M224" s="239"/>
      <c r="N224" s="239"/>
      <c r="O224" s="239"/>
      <c r="P224" s="239"/>
      <c r="Q224" s="239"/>
      <c r="R224" s="239"/>
      <c r="S224" s="239"/>
      <c r="T224" s="239"/>
      <c r="U224" s="239"/>
    </row>
    <row r="225" spans="3:21">
      <c r="C225" s="239"/>
      <c r="D225" s="239"/>
      <c r="E225" s="239"/>
      <c r="F225" s="239"/>
      <c r="G225" s="239"/>
      <c r="H225" s="239"/>
      <c r="I225" s="239"/>
      <c r="J225" s="239"/>
      <c r="K225" s="239"/>
      <c r="L225" s="239"/>
      <c r="M225" s="239"/>
      <c r="N225" s="239"/>
      <c r="O225" s="239"/>
      <c r="P225" s="239"/>
      <c r="Q225" s="239"/>
      <c r="R225" s="239"/>
      <c r="S225" s="239"/>
      <c r="T225" s="239"/>
      <c r="U225" s="239"/>
    </row>
    <row r="226" spans="3:21">
      <c r="C226" s="239"/>
      <c r="D226" s="239"/>
      <c r="E226" s="239"/>
      <c r="F226" s="239"/>
      <c r="G226" s="239"/>
      <c r="H226" s="239"/>
      <c r="I226" s="239"/>
      <c r="J226" s="239"/>
      <c r="K226" s="239"/>
      <c r="L226" s="239"/>
      <c r="M226" s="239"/>
      <c r="N226" s="239"/>
      <c r="O226" s="239"/>
      <c r="P226" s="239"/>
      <c r="Q226" s="239"/>
      <c r="R226" s="239"/>
      <c r="S226" s="239"/>
      <c r="T226" s="239"/>
      <c r="U226" s="239"/>
    </row>
    <row r="227" spans="3:21">
      <c r="C227" s="239"/>
      <c r="D227" s="239"/>
      <c r="E227" s="239"/>
      <c r="F227" s="239"/>
      <c r="G227" s="239"/>
      <c r="H227" s="239"/>
      <c r="I227" s="239"/>
      <c r="J227" s="239"/>
      <c r="K227" s="239"/>
      <c r="L227" s="239"/>
      <c r="M227" s="239"/>
      <c r="N227" s="239"/>
      <c r="O227" s="239"/>
      <c r="P227" s="239"/>
      <c r="Q227" s="239"/>
      <c r="R227" s="239"/>
      <c r="S227" s="239"/>
      <c r="T227" s="239"/>
      <c r="U227" s="239"/>
    </row>
    <row r="228" spans="3:21">
      <c r="C228" s="239"/>
      <c r="D228" s="239"/>
      <c r="E228" s="239"/>
      <c r="F228" s="239"/>
      <c r="G228" s="239"/>
      <c r="H228" s="239"/>
      <c r="I228" s="239"/>
      <c r="J228" s="239"/>
      <c r="K228" s="239"/>
      <c r="L228" s="239"/>
      <c r="M228" s="239"/>
      <c r="N228" s="239"/>
      <c r="O228" s="239"/>
      <c r="P228" s="239"/>
      <c r="Q228" s="239"/>
      <c r="R228" s="239"/>
      <c r="S228" s="239"/>
      <c r="T228" s="239"/>
      <c r="U228" s="239"/>
    </row>
    <row r="229" spans="3:21">
      <c r="C229" s="239"/>
      <c r="D229" s="239"/>
      <c r="E229" s="239"/>
      <c r="F229" s="239"/>
      <c r="G229" s="239"/>
      <c r="H229" s="239"/>
      <c r="I229" s="239"/>
      <c r="J229" s="239"/>
      <c r="K229" s="239"/>
      <c r="L229" s="239"/>
      <c r="M229" s="239"/>
      <c r="N229" s="239"/>
      <c r="O229" s="239"/>
      <c r="P229" s="239"/>
      <c r="Q229" s="239"/>
      <c r="R229" s="239"/>
      <c r="S229" s="239"/>
      <c r="T229" s="239"/>
      <c r="U229" s="239"/>
    </row>
    <row r="230" spans="3:21">
      <c r="C230" s="239"/>
      <c r="D230" s="239"/>
      <c r="E230" s="239"/>
      <c r="F230" s="239"/>
      <c r="G230" s="239"/>
      <c r="H230" s="239"/>
      <c r="I230" s="239"/>
      <c r="J230" s="239"/>
      <c r="K230" s="239"/>
      <c r="L230" s="239"/>
      <c r="M230" s="239"/>
      <c r="N230" s="239"/>
      <c r="O230" s="239"/>
      <c r="P230" s="239"/>
      <c r="Q230" s="239"/>
      <c r="R230" s="239"/>
      <c r="S230" s="239"/>
      <c r="T230" s="239"/>
      <c r="U230" s="239"/>
    </row>
    <row r="231" spans="3:21">
      <c r="C231" s="239"/>
      <c r="D231" s="239"/>
      <c r="E231" s="239"/>
      <c r="F231" s="239"/>
      <c r="G231" s="239"/>
      <c r="H231" s="239"/>
      <c r="I231" s="239"/>
      <c r="J231" s="239"/>
      <c r="K231" s="239"/>
      <c r="L231" s="239"/>
      <c r="M231" s="239"/>
      <c r="N231" s="239"/>
      <c r="O231" s="239"/>
      <c r="P231" s="239"/>
      <c r="Q231" s="239"/>
      <c r="R231" s="239"/>
      <c r="S231" s="239"/>
      <c r="T231" s="239"/>
      <c r="U231" s="239"/>
    </row>
    <row r="232" spans="3:21">
      <c r="C232" s="239"/>
      <c r="D232" s="239"/>
      <c r="E232" s="239"/>
      <c r="F232" s="239"/>
      <c r="G232" s="239"/>
      <c r="H232" s="239"/>
      <c r="I232" s="239"/>
      <c r="J232" s="239"/>
      <c r="K232" s="239"/>
      <c r="L232" s="239"/>
      <c r="M232" s="239"/>
      <c r="N232" s="239"/>
      <c r="O232" s="239"/>
      <c r="P232" s="239"/>
      <c r="Q232" s="239"/>
      <c r="R232" s="239"/>
      <c r="S232" s="239"/>
      <c r="T232" s="239"/>
      <c r="U232" s="239"/>
    </row>
    <row r="233" spans="3:21">
      <c r="C233" s="239"/>
      <c r="D233" s="239"/>
      <c r="E233" s="239"/>
      <c r="F233" s="239"/>
      <c r="G233" s="239"/>
      <c r="H233" s="239"/>
      <c r="I233" s="239"/>
      <c r="J233" s="239"/>
      <c r="K233" s="239"/>
      <c r="L233" s="239"/>
      <c r="M233" s="239"/>
      <c r="N233" s="239"/>
      <c r="O233" s="239"/>
      <c r="P233" s="239"/>
      <c r="Q233" s="239"/>
      <c r="R233" s="239"/>
      <c r="S233" s="239"/>
      <c r="T233" s="239"/>
      <c r="U233" s="239"/>
    </row>
    <row r="234" spans="3:21">
      <c r="C234" s="239"/>
      <c r="D234" s="239"/>
      <c r="E234" s="239"/>
      <c r="F234" s="239"/>
      <c r="G234" s="239"/>
      <c r="H234" s="239"/>
      <c r="I234" s="239"/>
      <c r="J234" s="239"/>
      <c r="K234" s="239"/>
      <c r="L234" s="239"/>
      <c r="M234" s="239"/>
      <c r="N234" s="239"/>
      <c r="O234" s="239"/>
      <c r="P234" s="239"/>
      <c r="Q234" s="239"/>
      <c r="R234" s="239"/>
      <c r="S234" s="239"/>
      <c r="T234" s="239"/>
      <c r="U234" s="239"/>
    </row>
    <row r="235" spans="3:21">
      <c r="C235" s="239"/>
      <c r="D235" s="239"/>
      <c r="E235" s="239"/>
      <c r="F235" s="239"/>
      <c r="G235" s="239"/>
      <c r="H235" s="239"/>
      <c r="I235" s="239"/>
      <c r="J235" s="239"/>
      <c r="K235" s="239"/>
      <c r="L235" s="239"/>
      <c r="M235" s="239"/>
      <c r="N235" s="239"/>
      <c r="O235" s="239"/>
      <c r="P235" s="239"/>
      <c r="Q235" s="239"/>
      <c r="R235" s="239"/>
      <c r="S235" s="239"/>
      <c r="T235" s="239"/>
      <c r="U235" s="239"/>
    </row>
    <row r="236" spans="3:21">
      <c r="C236" s="239"/>
      <c r="D236" s="239"/>
      <c r="E236" s="239"/>
      <c r="F236" s="239"/>
      <c r="G236" s="239"/>
      <c r="H236" s="239"/>
      <c r="I236" s="239"/>
      <c r="J236" s="239"/>
      <c r="K236" s="239"/>
      <c r="L236" s="239"/>
      <c r="M236" s="239"/>
      <c r="N236" s="239"/>
      <c r="O236" s="239"/>
      <c r="P236" s="239"/>
      <c r="Q236" s="239"/>
      <c r="R236" s="239"/>
      <c r="S236" s="239"/>
      <c r="T236" s="239"/>
      <c r="U236" s="239"/>
    </row>
    <row r="237" spans="3:21">
      <c r="C237" s="239"/>
      <c r="D237" s="239"/>
      <c r="E237" s="239"/>
      <c r="F237" s="239"/>
      <c r="G237" s="239"/>
      <c r="H237" s="239"/>
      <c r="I237" s="239"/>
      <c r="J237" s="239"/>
      <c r="K237" s="239"/>
      <c r="L237" s="239"/>
      <c r="M237" s="239"/>
      <c r="N237" s="239"/>
      <c r="O237" s="239"/>
      <c r="P237" s="239"/>
      <c r="Q237" s="239"/>
      <c r="R237" s="239"/>
      <c r="S237" s="239"/>
      <c r="T237" s="239"/>
      <c r="U237" s="239"/>
    </row>
    <row r="238" spans="3:21">
      <c r="C238" s="239"/>
      <c r="D238" s="239"/>
      <c r="E238" s="239"/>
      <c r="F238" s="239"/>
      <c r="G238" s="239"/>
      <c r="H238" s="239"/>
      <c r="I238" s="239"/>
      <c r="J238" s="239"/>
      <c r="K238" s="239"/>
      <c r="L238" s="239"/>
      <c r="M238" s="239"/>
      <c r="N238" s="239"/>
      <c r="O238" s="239"/>
      <c r="P238" s="239"/>
      <c r="Q238" s="239"/>
      <c r="R238" s="239"/>
      <c r="S238" s="239"/>
      <c r="T238" s="239"/>
      <c r="U238" s="239"/>
    </row>
    <row r="239" spans="3:21">
      <c r="C239" s="239"/>
      <c r="D239" s="239"/>
      <c r="E239" s="239"/>
      <c r="F239" s="239"/>
      <c r="G239" s="239"/>
      <c r="H239" s="239"/>
      <c r="I239" s="239"/>
      <c r="J239" s="239"/>
      <c r="K239" s="239"/>
      <c r="L239" s="239"/>
      <c r="M239" s="239"/>
      <c r="N239" s="239"/>
      <c r="O239" s="239"/>
      <c r="P239" s="239"/>
      <c r="Q239" s="239"/>
      <c r="R239" s="239"/>
      <c r="S239" s="239"/>
      <c r="T239" s="239"/>
      <c r="U239" s="239"/>
    </row>
    <row r="240" spans="3:21">
      <c r="C240" s="239"/>
      <c r="D240" s="239"/>
      <c r="E240" s="239"/>
      <c r="F240" s="239"/>
      <c r="G240" s="239"/>
      <c r="H240" s="239"/>
      <c r="I240" s="239"/>
      <c r="J240" s="239"/>
      <c r="K240" s="239"/>
      <c r="L240" s="239"/>
      <c r="M240" s="239"/>
      <c r="N240" s="239"/>
      <c r="O240" s="239"/>
      <c r="P240" s="239"/>
      <c r="Q240" s="239"/>
      <c r="R240" s="239"/>
      <c r="S240" s="239"/>
      <c r="T240" s="239"/>
      <c r="U240" s="239"/>
    </row>
    <row r="241" spans="3:21">
      <c r="C241" s="239"/>
      <c r="D241" s="239"/>
      <c r="E241" s="239"/>
      <c r="F241" s="239"/>
      <c r="G241" s="239"/>
      <c r="H241" s="239"/>
      <c r="I241" s="239"/>
      <c r="J241" s="239"/>
      <c r="K241" s="239"/>
      <c r="L241" s="239"/>
      <c r="M241" s="239"/>
      <c r="N241" s="239"/>
      <c r="O241" s="239"/>
      <c r="P241" s="239"/>
      <c r="Q241" s="239"/>
      <c r="R241" s="239"/>
      <c r="S241" s="239"/>
      <c r="T241" s="239"/>
      <c r="U241" s="239"/>
    </row>
    <row r="242" spans="3:21">
      <c r="C242" s="239"/>
      <c r="D242" s="239"/>
      <c r="E242" s="239"/>
      <c r="F242" s="239"/>
      <c r="G242" s="239"/>
      <c r="H242" s="239"/>
      <c r="I242" s="239"/>
      <c r="J242" s="239"/>
      <c r="K242" s="239"/>
      <c r="L242" s="239"/>
      <c r="M242" s="239"/>
      <c r="N242" s="239"/>
      <c r="O242" s="239"/>
      <c r="P242" s="239"/>
      <c r="Q242" s="239"/>
      <c r="R242" s="239"/>
      <c r="S242" s="239"/>
      <c r="T242" s="239"/>
      <c r="U242" s="239"/>
    </row>
    <row r="243" spans="3:21">
      <c r="C243" s="239"/>
      <c r="D243" s="239"/>
      <c r="E243" s="239"/>
      <c r="F243" s="239"/>
      <c r="G243" s="239"/>
      <c r="H243" s="239"/>
      <c r="I243" s="239"/>
      <c r="J243" s="239"/>
      <c r="K243" s="239"/>
      <c r="L243" s="239"/>
      <c r="M243" s="239"/>
      <c r="N243" s="239"/>
      <c r="O243" s="239"/>
      <c r="P243" s="239"/>
      <c r="Q243" s="239"/>
      <c r="R243" s="239"/>
      <c r="S243" s="239"/>
      <c r="T243" s="239"/>
      <c r="U243" s="239"/>
    </row>
    <row r="244" spans="3:21">
      <c r="C244" s="239"/>
      <c r="D244" s="239"/>
      <c r="E244" s="239"/>
      <c r="F244" s="239"/>
      <c r="G244" s="239"/>
      <c r="H244" s="239"/>
      <c r="I244" s="239"/>
      <c r="J244" s="239"/>
      <c r="K244" s="239"/>
      <c r="L244" s="239"/>
      <c r="M244" s="239"/>
      <c r="N244" s="239"/>
      <c r="O244" s="239"/>
      <c r="P244" s="239"/>
      <c r="Q244" s="239"/>
      <c r="R244" s="239"/>
      <c r="S244" s="239"/>
      <c r="T244" s="239"/>
      <c r="U244" s="239"/>
    </row>
    <row r="245" spans="3:21">
      <c r="C245" s="239"/>
      <c r="D245" s="239"/>
      <c r="E245" s="239"/>
      <c r="F245" s="239"/>
      <c r="G245" s="239"/>
      <c r="H245" s="239"/>
      <c r="I245" s="239"/>
      <c r="J245" s="239"/>
      <c r="K245" s="239"/>
      <c r="L245" s="239"/>
      <c r="M245" s="239"/>
      <c r="N245" s="239"/>
      <c r="O245" s="239"/>
      <c r="P245" s="239"/>
      <c r="Q245" s="239"/>
      <c r="R245" s="239"/>
      <c r="S245" s="239"/>
      <c r="T245" s="239"/>
      <c r="U245" s="239"/>
    </row>
    <row r="246" spans="3:21">
      <c r="C246" s="239"/>
      <c r="D246" s="239"/>
      <c r="E246" s="239"/>
      <c r="F246" s="239"/>
      <c r="G246" s="239"/>
      <c r="H246" s="239"/>
      <c r="I246" s="239"/>
      <c r="J246" s="239"/>
      <c r="K246" s="239"/>
      <c r="L246" s="239"/>
      <c r="M246" s="239"/>
      <c r="N246" s="239"/>
      <c r="O246" s="239"/>
      <c r="P246" s="239"/>
      <c r="Q246" s="239"/>
      <c r="R246" s="239"/>
      <c r="S246" s="239"/>
      <c r="T246" s="239"/>
      <c r="U246" s="239"/>
    </row>
    <row r="247" spans="3:21">
      <c r="C247" s="239"/>
      <c r="D247" s="239"/>
      <c r="E247" s="239"/>
      <c r="F247" s="239"/>
      <c r="G247" s="239"/>
      <c r="H247" s="239"/>
      <c r="I247" s="239"/>
      <c r="J247" s="239"/>
      <c r="K247" s="239"/>
      <c r="L247" s="239"/>
      <c r="M247" s="239"/>
      <c r="N247" s="239"/>
      <c r="O247" s="239"/>
      <c r="P247" s="239"/>
      <c r="Q247" s="239"/>
      <c r="R247" s="239"/>
      <c r="S247" s="239"/>
      <c r="T247" s="239"/>
      <c r="U247" s="239"/>
    </row>
    <row r="248" spans="3:21">
      <c r="C248" s="239"/>
      <c r="D248" s="239"/>
      <c r="E248" s="239"/>
      <c r="F248" s="239"/>
      <c r="G248" s="239"/>
      <c r="H248" s="239"/>
      <c r="I248" s="239"/>
      <c r="J248" s="239"/>
      <c r="K248" s="239"/>
      <c r="L248" s="239"/>
      <c r="M248" s="239"/>
      <c r="N248" s="239"/>
      <c r="O248" s="239"/>
      <c r="P248" s="239"/>
      <c r="Q248" s="239"/>
      <c r="R248" s="239"/>
      <c r="S248" s="239"/>
      <c r="T248" s="239"/>
      <c r="U248" s="239"/>
    </row>
    <row r="249" spans="3:21">
      <c r="C249" s="239"/>
      <c r="D249" s="239"/>
      <c r="E249" s="239"/>
      <c r="F249" s="239"/>
      <c r="G249" s="239"/>
      <c r="H249" s="239"/>
      <c r="I249" s="239"/>
      <c r="J249" s="239"/>
      <c r="K249" s="239"/>
      <c r="L249" s="239"/>
      <c r="M249" s="239"/>
      <c r="N249" s="239"/>
      <c r="O249" s="239"/>
      <c r="P249" s="239"/>
      <c r="Q249" s="239"/>
      <c r="R249" s="239"/>
      <c r="S249" s="239"/>
      <c r="T249" s="239"/>
      <c r="U249" s="239"/>
    </row>
    <row r="250" spans="3:21">
      <c r="C250" s="239"/>
      <c r="D250" s="239"/>
      <c r="E250" s="239"/>
      <c r="F250" s="239"/>
      <c r="G250" s="239"/>
      <c r="H250" s="239"/>
      <c r="I250" s="239"/>
      <c r="J250" s="239"/>
      <c r="K250" s="239"/>
      <c r="L250" s="239"/>
      <c r="M250" s="239"/>
      <c r="N250" s="239"/>
      <c r="O250" s="239"/>
      <c r="P250" s="239"/>
      <c r="Q250" s="239"/>
      <c r="R250" s="239"/>
      <c r="S250" s="239"/>
      <c r="T250" s="239"/>
      <c r="U250" s="239"/>
    </row>
    <row r="251" spans="3:21">
      <c r="C251" s="239"/>
      <c r="D251" s="239"/>
      <c r="E251" s="239"/>
      <c r="F251" s="239"/>
      <c r="G251" s="239"/>
      <c r="H251" s="239"/>
      <c r="I251" s="239"/>
      <c r="J251" s="239"/>
      <c r="K251" s="239"/>
      <c r="L251" s="239"/>
      <c r="M251" s="239"/>
      <c r="N251" s="239"/>
      <c r="O251" s="239"/>
      <c r="P251" s="239"/>
      <c r="Q251" s="239"/>
      <c r="R251" s="239"/>
      <c r="S251" s="239"/>
      <c r="T251" s="239"/>
      <c r="U251" s="239"/>
    </row>
    <row r="252" spans="3:21">
      <c r="C252" s="239"/>
      <c r="D252" s="239"/>
      <c r="E252" s="239"/>
      <c r="F252" s="239"/>
      <c r="G252" s="239"/>
      <c r="H252" s="239"/>
      <c r="I252" s="239"/>
      <c r="J252" s="239"/>
      <c r="K252" s="239"/>
      <c r="L252" s="239"/>
      <c r="M252" s="239"/>
      <c r="N252" s="239"/>
      <c r="O252" s="239"/>
      <c r="P252" s="239"/>
      <c r="Q252" s="239"/>
      <c r="R252" s="239"/>
      <c r="S252" s="239"/>
      <c r="T252" s="239"/>
      <c r="U252" s="239"/>
    </row>
    <row r="253" spans="3:21">
      <c r="C253" s="239"/>
      <c r="D253" s="239"/>
      <c r="E253" s="239"/>
      <c r="F253" s="239"/>
      <c r="G253" s="239"/>
      <c r="H253" s="239"/>
      <c r="I253" s="239"/>
      <c r="J253" s="239"/>
      <c r="K253" s="239"/>
      <c r="L253" s="239"/>
      <c r="M253" s="239"/>
      <c r="N253" s="239"/>
      <c r="O253" s="239"/>
      <c r="P253" s="239"/>
      <c r="Q253" s="239"/>
      <c r="R253" s="239"/>
      <c r="S253" s="239"/>
      <c r="T253" s="239"/>
      <c r="U253" s="239"/>
    </row>
    <row r="254" spans="3:21">
      <c r="C254" s="239"/>
      <c r="D254" s="239"/>
      <c r="E254" s="239"/>
      <c r="F254" s="239"/>
      <c r="G254" s="239"/>
      <c r="H254" s="239"/>
      <c r="I254" s="239"/>
      <c r="J254" s="239"/>
      <c r="K254" s="239"/>
      <c r="L254" s="239"/>
      <c r="M254" s="239"/>
      <c r="N254" s="239"/>
      <c r="O254" s="239"/>
      <c r="P254" s="239"/>
      <c r="Q254" s="239"/>
      <c r="R254" s="239"/>
      <c r="S254" s="239"/>
      <c r="T254" s="239"/>
      <c r="U254" s="239"/>
    </row>
    <row r="255" spans="3:21">
      <c r="C255" s="239"/>
      <c r="D255" s="239"/>
      <c r="E255" s="239"/>
      <c r="F255" s="239"/>
      <c r="G255" s="239"/>
      <c r="H255" s="239"/>
      <c r="I255" s="239"/>
      <c r="J255" s="239"/>
      <c r="K255" s="239"/>
      <c r="L255" s="239"/>
      <c r="M255" s="239"/>
      <c r="N255" s="239"/>
      <c r="O255" s="239"/>
      <c r="P255" s="239"/>
      <c r="Q255" s="239"/>
      <c r="R255" s="239"/>
      <c r="S255" s="239"/>
      <c r="T255" s="239"/>
      <c r="U255" s="239"/>
    </row>
    <row r="256" spans="3:21">
      <c r="C256" s="239"/>
      <c r="D256" s="239"/>
      <c r="E256" s="239"/>
      <c r="F256" s="239"/>
      <c r="G256" s="239"/>
      <c r="H256" s="239"/>
      <c r="I256" s="239"/>
      <c r="J256" s="239"/>
      <c r="K256" s="239"/>
      <c r="L256" s="239"/>
      <c r="M256" s="239"/>
      <c r="N256" s="239"/>
      <c r="O256" s="239"/>
      <c r="P256" s="239"/>
      <c r="Q256" s="239"/>
      <c r="R256" s="239"/>
      <c r="S256" s="239"/>
      <c r="T256" s="239"/>
      <c r="U256" s="239"/>
    </row>
    <row r="257" spans="3:21">
      <c r="C257" s="239"/>
      <c r="D257" s="239"/>
      <c r="E257" s="239"/>
      <c r="F257" s="239"/>
      <c r="G257" s="239"/>
      <c r="H257" s="239"/>
      <c r="I257" s="239"/>
      <c r="J257" s="239"/>
      <c r="K257" s="239"/>
      <c r="L257" s="239"/>
      <c r="M257" s="239"/>
      <c r="N257" s="239"/>
      <c r="O257" s="239"/>
      <c r="P257" s="239"/>
      <c r="Q257" s="239"/>
      <c r="R257" s="239"/>
      <c r="S257" s="239"/>
      <c r="T257" s="239"/>
      <c r="U257" s="239"/>
    </row>
    <row r="258" spans="3:21">
      <c r="C258" s="239"/>
      <c r="D258" s="239"/>
      <c r="E258" s="239"/>
      <c r="F258" s="239"/>
      <c r="G258" s="239"/>
      <c r="H258" s="239"/>
      <c r="I258" s="239"/>
      <c r="J258" s="239"/>
      <c r="K258" s="239"/>
      <c r="L258" s="239"/>
      <c r="M258" s="239"/>
      <c r="N258" s="239"/>
      <c r="O258" s="239"/>
      <c r="P258" s="239"/>
      <c r="Q258" s="239"/>
      <c r="R258" s="239"/>
      <c r="S258" s="239"/>
      <c r="T258" s="239"/>
      <c r="U258" s="239"/>
    </row>
    <row r="259" spans="3:21">
      <c r="C259" s="239"/>
      <c r="D259" s="239"/>
      <c r="E259" s="239"/>
      <c r="F259" s="239"/>
      <c r="G259" s="239"/>
      <c r="H259" s="239"/>
      <c r="I259" s="239"/>
      <c r="J259" s="239"/>
      <c r="K259" s="239"/>
      <c r="L259" s="239"/>
      <c r="M259" s="239"/>
      <c r="N259" s="239"/>
      <c r="O259" s="239"/>
      <c r="P259" s="239"/>
      <c r="Q259" s="239"/>
      <c r="R259" s="239"/>
      <c r="S259" s="239"/>
      <c r="T259" s="239"/>
      <c r="U259" s="239"/>
    </row>
    <row r="260" spans="3:21">
      <c r="C260" s="239"/>
      <c r="D260" s="239"/>
      <c r="E260" s="239"/>
      <c r="F260" s="239"/>
      <c r="G260" s="239"/>
      <c r="H260" s="239"/>
      <c r="I260" s="239"/>
      <c r="J260" s="239"/>
      <c r="K260" s="239"/>
      <c r="L260" s="239"/>
      <c r="M260" s="239"/>
      <c r="N260" s="239"/>
      <c r="O260" s="239"/>
      <c r="P260" s="239"/>
      <c r="Q260" s="239"/>
      <c r="R260" s="239"/>
      <c r="S260" s="239"/>
      <c r="T260" s="239"/>
      <c r="U260" s="239"/>
    </row>
    <row r="261" spans="3:21">
      <c r="C261" s="239"/>
      <c r="D261" s="239"/>
      <c r="E261" s="239"/>
      <c r="F261" s="239"/>
      <c r="G261" s="239"/>
      <c r="H261" s="239"/>
      <c r="I261" s="239"/>
      <c r="J261" s="239"/>
      <c r="K261" s="239"/>
      <c r="L261" s="239"/>
      <c r="M261" s="239"/>
      <c r="N261" s="239"/>
      <c r="O261" s="239"/>
      <c r="P261" s="239"/>
      <c r="Q261" s="239"/>
      <c r="R261" s="239"/>
      <c r="S261" s="239"/>
      <c r="T261" s="239"/>
      <c r="U261" s="239"/>
    </row>
    <row r="262" spans="3:21">
      <c r="C262" s="239"/>
      <c r="D262" s="239"/>
      <c r="E262" s="239"/>
      <c r="F262" s="239"/>
      <c r="G262" s="239"/>
      <c r="H262" s="239"/>
      <c r="I262" s="239"/>
      <c r="J262" s="239"/>
      <c r="K262" s="239"/>
      <c r="L262" s="239"/>
      <c r="M262" s="239"/>
      <c r="N262" s="239"/>
      <c r="O262" s="239"/>
      <c r="P262" s="239"/>
      <c r="Q262" s="239"/>
      <c r="R262" s="239"/>
      <c r="S262" s="239"/>
      <c r="T262" s="239"/>
      <c r="U262" s="239"/>
    </row>
    <row r="263" spans="3:21">
      <c r="C263" s="239"/>
      <c r="D263" s="239"/>
      <c r="E263" s="239"/>
      <c r="F263" s="239"/>
      <c r="G263" s="239"/>
      <c r="H263" s="239"/>
      <c r="I263" s="239"/>
      <c r="J263" s="239"/>
      <c r="K263" s="239"/>
      <c r="L263" s="239"/>
      <c r="M263" s="239"/>
      <c r="N263" s="239"/>
      <c r="O263" s="239"/>
      <c r="P263" s="239"/>
      <c r="Q263" s="239"/>
      <c r="R263" s="239"/>
      <c r="S263" s="239"/>
      <c r="T263" s="239"/>
      <c r="U263" s="239"/>
    </row>
    <row r="264" spans="3:21">
      <c r="C264" s="239"/>
      <c r="D264" s="239"/>
      <c r="E264" s="239"/>
      <c r="F264" s="239"/>
      <c r="G264" s="239"/>
      <c r="H264" s="239"/>
      <c r="I264" s="239"/>
      <c r="J264" s="239"/>
      <c r="K264" s="239"/>
      <c r="L264" s="239"/>
      <c r="M264" s="239"/>
      <c r="N264" s="239"/>
      <c r="O264" s="239"/>
      <c r="P264" s="239"/>
      <c r="Q264" s="239"/>
      <c r="R264" s="239"/>
      <c r="S264" s="239"/>
      <c r="T264" s="239"/>
      <c r="U264" s="239"/>
    </row>
    <row r="265" spans="3:21">
      <c r="C265" s="239"/>
      <c r="D265" s="239"/>
      <c r="E265" s="239"/>
      <c r="F265" s="239"/>
      <c r="G265" s="239"/>
      <c r="H265" s="239"/>
      <c r="I265" s="239"/>
      <c r="J265" s="239"/>
      <c r="K265" s="239"/>
      <c r="L265" s="239"/>
      <c r="M265" s="239"/>
      <c r="N265" s="239"/>
      <c r="O265" s="239"/>
      <c r="P265" s="239"/>
      <c r="Q265" s="239"/>
      <c r="R265" s="239"/>
      <c r="S265" s="239"/>
      <c r="T265" s="239"/>
      <c r="U265" s="239"/>
    </row>
    <row r="266" spans="3:21">
      <c r="C266" s="239"/>
      <c r="D266" s="239"/>
      <c r="E266" s="239"/>
      <c r="F266" s="239"/>
      <c r="G266" s="239"/>
      <c r="H266" s="239"/>
      <c r="I266" s="239"/>
      <c r="J266" s="239"/>
      <c r="K266" s="239"/>
      <c r="L266" s="239"/>
      <c r="M266" s="239"/>
      <c r="N266" s="239"/>
      <c r="O266" s="239"/>
      <c r="P266" s="239"/>
      <c r="Q266" s="239"/>
      <c r="R266" s="239"/>
      <c r="S266" s="239"/>
      <c r="T266" s="239"/>
      <c r="U266" s="239"/>
    </row>
    <row r="267" spans="3:21">
      <c r="C267" s="239"/>
      <c r="D267" s="239"/>
      <c r="E267" s="239"/>
      <c r="F267" s="239"/>
      <c r="G267" s="239"/>
      <c r="H267" s="239"/>
      <c r="I267" s="239"/>
      <c r="J267" s="239"/>
      <c r="K267" s="239"/>
      <c r="L267" s="239"/>
      <c r="M267" s="239"/>
      <c r="N267" s="239"/>
      <c r="O267" s="239"/>
      <c r="P267" s="239"/>
      <c r="Q267" s="239"/>
      <c r="R267" s="239"/>
      <c r="S267" s="239"/>
      <c r="T267" s="239"/>
      <c r="U267" s="239"/>
    </row>
    <row r="268" spans="3:21">
      <c r="C268" s="239"/>
      <c r="D268" s="239"/>
      <c r="E268" s="239"/>
      <c r="F268" s="239"/>
      <c r="G268" s="239"/>
      <c r="H268" s="239"/>
      <c r="I268" s="239"/>
      <c r="J268" s="239"/>
      <c r="K268" s="239"/>
      <c r="L268" s="239"/>
      <c r="M268" s="239"/>
      <c r="N268" s="239"/>
      <c r="O268" s="239"/>
      <c r="P268" s="239"/>
      <c r="Q268" s="239"/>
      <c r="R268" s="239"/>
      <c r="S268" s="239"/>
      <c r="T268" s="239"/>
      <c r="U268" s="239"/>
    </row>
    <row r="269" spans="3:21">
      <c r="C269" s="239"/>
      <c r="D269" s="239"/>
      <c r="E269" s="239"/>
      <c r="F269" s="239"/>
      <c r="G269" s="239"/>
      <c r="H269" s="239"/>
      <c r="I269" s="239"/>
      <c r="J269" s="239"/>
      <c r="K269" s="239"/>
      <c r="L269" s="239"/>
      <c r="M269" s="239"/>
      <c r="N269" s="239"/>
      <c r="O269" s="239"/>
      <c r="P269" s="239"/>
      <c r="Q269" s="239"/>
      <c r="R269" s="239"/>
      <c r="S269" s="239"/>
      <c r="T269" s="239"/>
      <c r="U269" s="239"/>
    </row>
    <row r="270" spans="3:21">
      <c r="C270" s="239"/>
      <c r="D270" s="239"/>
      <c r="E270" s="239"/>
      <c r="F270" s="239"/>
      <c r="G270" s="239"/>
      <c r="H270" s="239"/>
      <c r="I270" s="239"/>
      <c r="J270" s="239"/>
      <c r="K270" s="239"/>
      <c r="L270" s="239"/>
      <c r="M270" s="239"/>
      <c r="N270" s="239"/>
      <c r="O270" s="239"/>
      <c r="P270" s="239"/>
      <c r="Q270" s="239"/>
      <c r="R270" s="239"/>
      <c r="S270" s="239"/>
      <c r="T270" s="239"/>
      <c r="U270" s="239"/>
    </row>
    <row r="271" spans="3:21">
      <c r="C271" s="239"/>
      <c r="D271" s="239"/>
      <c r="E271" s="239"/>
      <c r="F271" s="239"/>
      <c r="G271" s="239"/>
      <c r="H271" s="239"/>
      <c r="I271" s="239"/>
      <c r="J271" s="239"/>
      <c r="K271" s="239"/>
      <c r="L271" s="239"/>
      <c r="M271" s="239"/>
      <c r="N271" s="239"/>
      <c r="O271" s="239"/>
      <c r="P271" s="239"/>
      <c r="Q271" s="239"/>
      <c r="R271" s="239"/>
      <c r="S271" s="239"/>
      <c r="T271" s="239"/>
      <c r="U271" s="239"/>
    </row>
    <row r="272" spans="3:21">
      <c r="C272" s="239"/>
      <c r="D272" s="239"/>
      <c r="E272" s="239"/>
      <c r="F272" s="239"/>
      <c r="G272" s="239"/>
      <c r="H272" s="239"/>
      <c r="I272" s="239"/>
      <c r="J272" s="239"/>
      <c r="K272" s="239"/>
      <c r="L272" s="239"/>
      <c r="M272" s="239"/>
      <c r="N272" s="239"/>
      <c r="O272" s="239"/>
      <c r="P272" s="239"/>
      <c r="Q272" s="239"/>
      <c r="R272" s="239"/>
      <c r="S272" s="239"/>
      <c r="T272" s="239"/>
      <c r="U272" s="239"/>
    </row>
    <row r="273" spans="3:21">
      <c r="C273" s="239"/>
      <c r="D273" s="239"/>
      <c r="E273" s="239"/>
      <c r="F273" s="239"/>
      <c r="G273" s="239"/>
      <c r="H273" s="239"/>
      <c r="I273" s="239"/>
      <c r="J273" s="239"/>
      <c r="K273" s="239"/>
      <c r="L273" s="239"/>
      <c r="M273" s="239"/>
      <c r="N273" s="239"/>
      <c r="O273" s="239"/>
      <c r="P273" s="239"/>
      <c r="Q273" s="239"/>
      <c r="R273" s="239"/>
      <c r="S273" s="239"/>
      <c r="T273" s="239"/>
      <c r="U273" s="239"/>
    </row>
    <row r="274" spans="3:21">
      <c r="C274" s="239"/>
      <c r="D274" s="239"/>
      <c r="E274" s="239"/>
      <c r="F274" s="239"/>
      <c r="G274" s="239"/>
      <c r="H274" s="239"/>
      <c r="I274" s="239"/>
      <c r="J274" s="239"/>
      <c r="K274" s="239"/>
      <c r="L274" s="239"/>
      <c r="M274" s="239"/>
      <c r="N274" s="239"/>
      <c r="O274" s="239"/>
      <c r="P274" s="239"/>
      <c r="Q274" s="239"/>
      <c r="R274" s="239"/>
      <c r="S274" s="239"/>
      <c r="T274" s="239"/>
      <c r="U274" s="239"/>
    </row>
    <row r="275" spans="3:21">
      <c r="C275" s="239"/>
      <c r="D275" s="239"/>
      <c r="E275" s="239"/>
      <c r="F275" s="239"/>
      <c r="G275" s="239"/>
      <c r="H275" s="239"/>
      <c r="I275" s="239"/>
      <c r="J275" s="239"/>
      <c r="K275" s="239"/>
      <c r="L275" s="239"/>
      <c r="M275" s="239"/>
      <c r="N275" s="239"/>
      <c r="O275" s="239"/>
      <c r="P275" s="239"/>
      <c r="Q275" s="239"/>
      <c r="R275" s="239"/>
      <c r="S275" s="239"/>
      <c r="T275" s="239"/>
      <c r="U275" s="239"/>
    </row>
    <row r="276" spans="3:21">
      <c r="C276" s="239"/>
      <c r="D276" s="239"/>
      <c r="E276" s="239"/>
      <c r="F276" s="239"/>
      <c r="G276" s="239"/>
      <c r="H276" s="239"/>
      <c r="I276" s="239"/>
      <c r="J276" s="239"/>
      <c r="K276" s="239"/>
      <c r="L276" s="239"/>
      <c r="M276" s="239"/>
      <c r="N276" s="239"/>
      <c r="O276" s="239"/>
      <c r="P276" s="239"/>
      <c r="Q276" s="239"/>
      <c r="R276" s="239"/>
      <c r="S276" s="239"/>
      <c r="T276" s="239"/>
      <c r="U276" s="239"/>
    </row>
    <row r="277" spans="3:21">
      <c r="C277" s="239"/>
      <c r="D277" s="239"/>
      <c r="E277" s="239"/>
      <c r="F277" s="239"/>
      <c r="G277" s="239"/>
      <c r="H277" s="239"/>
      <c r="I277" s="239"/>
      <c r="J277" s="239"/>
      <c r="K277" s="239"/>
      <c r="L277" s="239"/>
      <c r="M277" s="239"/>
      <c r="N277" s="239"/>
      <c r="O277" s="239"/>
      <c r="P277" s="239"/>
      <c r="Q277" s="239"/>
      <c r="R277" s="239"/>
      <c r="S277" s="239"/>
      <c r="T277" s="239"/>
      <c r="U277" s="239"/>
    </row>
    <row r="278" spans="3:21">
      <c r="C278" s="239"/>
      <c r="D278" s="239"/>
      <c r="E278" s="239"/>
      <c r="F278" s="239"/>
      <c r="G278" s="239"/>
      <c r="H278" s="239"/>
      <c r="I278" s="239"/>
      <c r="J278" s="239"/>
      <c r="K278" s="239"/>
      <c r="L278" s="239"/>
      <c r="M278" s="239"/>
      <c r="N278" s="239"/>
      <c r="O278" s="239"/>
      <c r="P278" s="239"/>
      <c r="Q278" s="239"/>
      <c r="R278" s="239"/>
      <c r="S278" s="239"/>
      <c r="T278" s="239"/>
      <c r="U278" s="239"/>
    </row>
    <row r="279" spans="3:21">
      <c r="C279" s="239"/>
      <c r="D279" s="239"/>
      <c r="E279" s="239"/>
      <c r="F279" s="239"/>
      <c r="G279" s="239"/>
      <c r="H279" s="239"/>
      <c r="I279" s="239"/>
      <c r="J279" s="239"/>
      <c r="K279" s="239"/>
      <c r="L279" s="239"/>
      <c r="M279" s="239"/>
      <c r="N279" s="239"/>
      <c r="O279" s="239"/>
      <c r="P279" s="239"/>
      <c r="Q279" s="239"/>
      <c r="R279" s="239"/>
      <c r="S279" s="239"/>
      <c r="T279" s="239"/>
      <c r="U279" s="239"/>
    </row>
    <row r="280" spans="3:21">
      <c r="C280" s="239"/>
      <c r="D280" s="239"/>
      <c r="E280" s="239"/>
      <c r="F280" s="239"/>
      <c r="G280" s="239"/>
      <c r="H280" s="239"/>
      <c r="I280" s="239"/>
      <c r="J280" s="239"/>
      <c r="K280" s="239"/>
      <c r="L280" s="239"/>
      <c r="M280" s="239"/>
      <c r="N280" s="239"/>
      <c r="O280" s="239"/>
      <c r="P280" s="239"/>
      <c r="Q280" s="239"/>
      <c r="R280" s="239"/>
      <c r="S280" s="239"/>
      <c r="T280" s="239"/>
      <c r="U280" s="239"/>
    </row>
    <row r="281" spans="3:21">
      <c r="C281" s="239"/>
      <c r="D281" s="239"/>
      <c r="E281" s="239"/>
      <c r="F281" s="239"/>
      <c r="G281" s="239"/>
      <c r="H281" s="239"/>
      <c r="I281" s="239"/>
      <c r="J281" s="239"/>
      <c r="K281" s="239"/>
      <c r="L281" s="239"/>
      <c r="M281" s="239"/>
      <c r="N281" s="239"/>
      <c r="O281" s="239"/>
      <c r="P281" s="239"/>
      <c r="Q281" s="239"/>
      <c r="R281" s="239"/>
      <c r="S281" s="239"/>
      <c r="T281" s="239"/>
      <c r="U281" s="239"/>
    </row>
    <row r="282" spans="3:21">
      <c r="C282" s="239"/>
      <c r="D282" s="239"/>
      <c r="E282" s="239"/>
      <c r="F282" s="239"/>
      <c r="G282" s="239"/>
      <c r="H282" s="239"/>
      <c r="I282" s="239"/>
      <c r="J282" s="239"/>
      <c r="K282" s="239"/>
      <c r="L282" s="239"/>
      <c r="M282" s="239"/>
      <c r="N282" s="239"/>
      <c r="O282" s="239"/>
      <c r="P282" s="239"/>
      <c r="Q282" s="239"/>
      <c r="R282" s="239"/>
      <c r="S282" s="239"/>
      <c r="T282" s="239"/>
      <c r="U282" s="239"/>
    </row>
    <row r="283" spans="3:21">
      <c r="C283" s="239"/>
      <c r="D283" s="239"/>
      <c r="E283" s="239"/>
      <c r="F283" s="239"/>
      <c r="G283" s="239"/>
      <c r="H283" s="239"/>
      <c r="I283" s="239"/>
      <c r="J283" s="239"/>
      <c r="K283" s="239"/>
      <c r="L283" s="239"/>
      <c r="M283" s="239"/>
      <c r="N283" s="239"/>
      <c r="O283" s="239"/>
      <c r="P283" s="239"/>
      <c r="Q283" s="239"/>
      <c r="R283" s="239"/>
      <c r="S283" s="239"/>
      <c r="T283" s="239"/>
      <c r="U283" s="239"/>
    </row>
    <row r="284" spans="3:21">
      <c r="C284" s="239"/>
      <c r="D284" s="239"/>
      <c r="E284" s="239"/>
      <c r="F284" s="239"/>
      <c r="G284" s="239"/>
      <c r="H284" s="239"/>
      <c r="I284" s="239"/>
      <c r="J284" s="239"/>
      <c r="K284" s="239"/>
      <c r="L284" s="239"/>
      <c r="M284" s="239"/>
      <c r="N284" s="239"/>
      <c r="O284" s="239"/>
      <c r="P284" s="239"/>
      <c r="Q284" s="239"/>
      <c r="R284" s="239"/>
      <c r="S284" s="239"/>
      <c r="T284" s="239"/>
      <c r="U284" s="239"/>
    </row>
    <row r="285" spans="3:21">
      <c r="C285" s="239"/>
      <c r="D285" s="239"/>
      <c r="E285" s="239"/>
      <c r="F285" s="239"/>
      <c r="G285" s="239"/>
      <c r="H285" s="239"/>
      <c r="I285" s="239"/>
      <c r="J285" s="239"/>
      <c r="K285" s="239"/>
      <c r="L285" s="239"/>
      <c r="M285" s="239"/>
      <c r="N285" s="239"/>
      <c r="O285" s="239"/>
      <c r="P285" s="239"/>
      <c r="Q285" s="239"/>
      <c r="R285" s="239"/>
      <c r="S285" s="239"/>
      <c r="T285" s="239"/>
      <c r="U285" s="239"/>
    </row>
    <row r="286" spans="3:21">
      <c r="C286" s="239"/>
      <c r="D286" s="239"/>
      <c r="E286" s="239"/>
      <c r="F286" s="239"/>
      <c r="G286" s="239"/>
      <c r="H286" s="239"/>
      <c r="I286" s="239"/>
      <c r="J286" s="239"/>
      <c r="K286" s="239"/>
      <c r="L286" s="239"/>
      <c r="M286" s="239"/>
      <c r="N286" s="239"/>
      <c r="O286" s="239"/>
      <c r="P286" s="239"/>
      <c r="Q286" s="239"/>
      <c r="R286" s="239"/>
      <c r="S286" s="239"/>
      <c r="T286" s="239"/>
      <c r="U286" s="239"/>
    </row>
    <row r="287" spans="3:21">
      <c r="C287" s="239"/>
      <c r="D287" s="239"/>
      <c r="E287" s="239"/>
      <c r="F287" s="239"/>
      <c r="G287" s="239"/>
      <c r="H287" s="239"/>
      <c r="I287" s="239"/>
      <c r="J287" s="239"/>
      <c r="K287" s="239"/>
      <c r="L287" s="239"/>
      <c r="M287" s="239"/>
      <c r="N287" s="239"/>
      <c r="O287" s="239"/>
      <c r="P287" s="239"/>
      <c r="Q287" s="239"/>
      <c r="R287" s="239"/>
      <c r="S287" s="239"/>
      <c r="T287" s="239"/>
      <c r="U287" s="239"/>
    </row>
    <row r="288" spans="3:21">
      <c r="C288" s="239"/>
      <c r="D288" s="239"/>
      <c r="E288" s="239"/>
      <c r="F288" s="239"/>
      <c r="G288" s="239"/>
      <c r="H288" s="239"/>
      <c r="I288" s="239"/>
      <c r="J288" s="239"/>
      <c r="K288" s="239"/>
      <c r="L288" s="239"/>
      <c r="M288" s="239"/>
      <c r="N288" s="239"/>
      <c r="O288" s="239"/>
      <c r="P288" s="239"/>
      <c r="Q288" s="239"/>
      <c r="R288" s="239"/>
      <c r="S288" s="239"/>
      <c r="T288" s="239"/>
      <c r="U288" s="239"/>
    </row>
    <row r="289" spans="3:21">
      <c r="C289" s="239"/>
      <c r="D289" s="239"/>
      <c r="E289" s="239"/>
      <c r="F289" s="239"/>
      <c r="G289" s="239"/>
      <c r="H289" s="239"/>
      <c r="I289" s="239"/>
      <c r="J289" s="239"/>
      <c r="K289" s="239"/>
      <c r="L289" s="239"/>
      <c r="M289" s="239"/>
      <c r="N289" s="239"/>
      <c r="O289" s="239"/>
      <c r="P289" s="239"/>
      <c r="Q289" s="239"/>
      <c r="R289" s="239"/>
      <c r="S289" s="239"/>
      <c r="T289" s="239"/>
      <c r="U289" s="239"/>
    </row>
    <row r="290" spans="3:21">
      <c r="C290" s="239"/>
      <c r="D290" s="239"/>
      <c r="E290" s="239"/>
      <c r="F290" s="239"/>
      <c r="G290" s="239"/>
      <c r="H290" s="239"/>
      <c r="I290" s="239"/>
      <c r="J290" s="239"/>
      <c r="K290" s="239"/>
      <c r="L290" s="239"/>
      <c r="M290" s="239"/>
      <c r="N290" s="239"/>
      <c r="O290" s="239"/>
      <c r="P290" s="239"/>
      <c r="Q290" s="239"/>
      <c r="R290" s="239"/>
      <c r="S290" s="239"/>
      <c r="T290" s="239"/>
      <c r="U290" s="239"/>
    </row>
    <row r="291" spans="3:21">
      <c r="C291" s="239"/>
      <c r="D291" s="239"/>
      <c r="E291" s="239"/>
      <c r="F291" s="239"/>
      <c r="G291" s="239"/>
      <c r="H291" s="239"/>
      <c r="I291" s="239"/>
      <c r="J291" s="239"/>
      <c r="K291" s="239"/>
      <c r="L291" s="239"/>
      <c r="M291" s="239"/>
      <c r="N291" s="239"/>
      <c r="O291" s="239"/>
      <c r="P291" s="239"/>
      <c r="Q291" s="239"/>
      <c r="R291" s="239"/>
      <c r="S291" s="239"/>
      <c r="T291" s="239"/>
      <c r="U291" s="239"/>
    </row>
    <row r="292" spans="3:21">
      <c r="C292" s="239"/>
      <c r="D292" s="239"/>
      <c r="E292" s="239"/>
      <c r="F292" s="239"/>
      <c r="G292" s="239"/>
      <c r="H292" s="239"/>
      <c r="I292" s="239"/>
      <c r="J292" s="239"/>
      <c r="K292" s="239"/>
      <c r="L292" s="239"/>
      <c r="M292" s="239"/>
      <c r="N292" s="239"/>
      <c r="O292" s="239"/>
      <c r="P292" s="239"/>
      <c r="Q292" s="239"/>
      <c r="R292" s="239"/>
      <c r="S292" s="239"/>
      <c r="T292" s="239"/>
      <c r="U292" s="239"/>
    </row>
    <row r="293" spans="3:21">
      <c r="C293" s="239"/>
      <c r="D293" s="239"/>
      <c r="E293" s="239"/>
      <c r="F293" s="239"/>
      <c r="G293" s="239"/>
      <c r="H293" s="239"/>
      <c r="I293" s="239"/>
      <c r="J293" s="239"/>
      <c r="K293" s="239"/>
      <c r="L293" s="239"/>
      <c r="M293" s="239"/>
      <c r="N293" s="239"/>
      <c r="O293" s="239"/>
      <c r="P293" s="239"/>
      <c r="Q293" s="239"/>
      <c r="R293" s="239"/>
      <c r="S293" s="239"/>
      <c r="T293" s="239"/>
      <c r="U293" s="239"/>
    </row>
    <row r="294" spans="3:21">
      <c r="C294" s="239"/>
      <c r="D294" s="239"/>
      <c r="E294" s="239"/>
      <c r="F294" s="239"/>
      <c r="G294" s="239"/>
      <c r="H294" s="239"/>
      <c r="I294" s="239"/>
      <c r="J294" s="239"/>
      <c r="K294" s="239"/>
      <c r="L294" s="239"/>
      <c r="M294" s="239"/>
      <c r="N294" s="239"/>
      <c r="O294" s="239"/>
      <c r="P294" s="239"/>
      <c r="Q294" s="239"/>
      <c r="R294" s="239"/>
      <c r="S294" s="239"/>
      <c r="T294" s="239"/>
      <c r="U294" s="239"/>
    </row>
    <row r="295" spans="3:21">
      <c r="C295" s="239"/>
      <c r="D295" s="239"/>
      <c r="E295" s="239"/>
      <c r="F295" s="239"/>
      <c r="G295" s="239"/>
      <c r="H295" s="239"/>
      <c r="I295" s="239"/>
      <c r="J295" s="239"/>
      <c r="K295" s="239"/>
      <c r="L295" s="239"/>
      <c r="M295" s="239"/>
      <c r="N295" s="239"/>
      <c r="O295" s="239"/>
      <c r="P295" s="239"/>
      <c r="Q295" s="239"/>
      <c r="R295" s="239"/>
      <c r="S295" s="239"/>
      <c r="T295" s="239"/>
      <c r="U295" s="239"/>
    </row>
    <row r="296" spans="3:21">
      <c r="C296" s="239"/>
      <c r="D296" s="239"/>
      <c r="E296" s="239"/>
      <c r="F296" s="239"/>
      <c r="G296" s="239"/>
      <c r="H296" s="239"/>
      <c r="I296" s="239"/>
      <c r="J296" s="239"/>
      <c r="K296" s="239"/>
      <c r="L296" s="239"/>
      <c r="M296" s="239"/>
      <c r="N296" s="239"/>
      <c r="O296" s="239"/>
      <c r="P296" s="239"/>
      <c r="Q296" s="239"/>
      <c r="R296" s="239"/>
      <c r="S296" s="239"/>
      <c r="T296" s="239"/>
      <c r="U296" s="239"/>
    </row>
    <row r="297" spans="3:21">
      <c r="C297" s="239"/>
      <c r="D297" s="239"/>
      <c r="E297" s="239"/>
      <c r="F297" s="239"/>
      <c r="G297" s="239"/>
      <c r="H297" s="239"/>
      <c r="I297" s="239"/>
      <c r="J297" s="239"/>
      <c r="K297" s="239"/>
      <c r="L297" s="239"/>
      <c r="M297" s="239"/>
      <c r="N297" s="239"/>
      <c r="O297" s="239"/>
      <c r="P297" s="239"/>
      <c r="Q297" s="239"/>
      <c r="R297" s="239"/>
      <c r="S297" s="239"/>
      <c r="T297" s="239"/>
      <c r="U297" s="239"/>
    </row>
    <row r="298" spans="3:21">
      <c r="C298" s="239"/>
      <c r="D298" s="239"/>
      <c r="E298" s="239"/>
      <c r="F298" s="239"/>
      <c r="G298" s="239"/>
      <c r="H298" s="239"/>
      <c r="I298" s="239"/>
      <c r="J298" s="239"/>
      <c r="K298" s="239"/>
      <c r="L298" s="239"/>
      <c r="M298" s="239"/>
      <c r="N298" s="239"/>
      <c r="O298" s="239"/>
      <c r="P298" s="239"/>
      <c r="Q298" s="239"/>
      <c r="R298" s="239"/>
      <c r="S298" s="239"/>
      <c r="T298" s="239"/>
      <c r="U298" s="239"/>
    </row>
    <row r="299" spans="3:21">
      <c r="C299" s="239"/>
      <c r="D299" s="239"/>
      <c r="E299" s="239"/>
      <c r="F299" s="239"/>
      <c r="G299" s="239"/>
      <c r="H299" s="239"/>
      <c r="I299" s="239"/>
      <c r="J299" s="239"/>
      <c r="K299" s="239"/>
      <c r="L299" s="239"/>
      <c r="M299" s="239"/>
      <c r="N299" s="239"/>
    </row>
    <row r="300" spans="3:21">
      <c r="C300" s="239"/>
      <c r="D300" s="239"/>
      <c r="E300" s="239"/>
      <c r="F300" s="239"/>
      <c r="G300" s="239"/>
      <c r="H300" s="239"/>
      <c r="I300" s="239"/>
      <c r="J300" s="239"/>
      <c r="K300" s="239"/>
      <c r="L300" s="239"/>
      <c r="M300" s="239"/>
      <c r="N300" s="239"/>
    </row>
    <row r="301" spans="3:21">
      <c r="C301" s="239"/>
      <c r="D301" s="239"/>
      <c r="E301" s="239"/>
      <c r="F301" s="239"/>
      <c r="G301" s="239"/>
      <c r="H301" s="239"/>
      <c r="I301" s="239"/>
      <c r="J301" s="239"/>
      <c r="K301" s="239"/>
      <c r="L301" s="239"/>
      <c r="M301" s="239"/>
      <c r="N301" s="239"/>
    </row>
    <row r="302" spans="3:21">
      <c r="C302" s="239"/>
      <c r="D302" s="239"/>
      <c r="E302" s="239"/>
      <c r="F302" s="239"/>
      <c r="G302" s="239"/>
      <c r="H302" s="239"/>
      <c r="I302" s="239"/>
      <c r="J302" s="239"/>
      <c r="K302" s="239"/>
      <c r="L302" s="239"/>
      <c r="M302" s="239"/>
      <c r="N302" s="239"/>
    </row>
    <row r="303" spans="3:21">
      <c r="C303" s="239"/>
      <c r="D303" s="239"/>
      <c r="E303" s="239"/>
      <c r="F303" s="239"/>
      <c r="G303" s="239"/>
      <c r="H303" s="239"/>
      <c r="I303" s="239"/>
      <c r="J303" s="239"/>
      <c r="K303" s="239"/>
      <c r="L303" s="239"/>
      <c r="M303" s="239"/>
      <c r="N303" s="239"/>
    </row>
    <row r="304" spans="3:21">
      <c r="C304" s="239"/>
      <c r="D304" s="239"/>
      <c r="E304" s="239"/>
      <c r="F304" s="239"/>
      <c r="G304" s="239"/>
      <c r="H304" s="239"/>
      <c r="I304" s="239"/>
      <c r="J304" s="239"/>
      <c r="K304" s="239"/>
      <c r="L304" s="239"/>
      <c r="M304" s="239"/>
      <c r="N304" s="239"/>
    </row>
    <row r="305" spans="3:14">
      <c r="C305" s="239"/>
      <c r="D305" s="239"/>
      <c r="E305" s="239"/>
      <c r="F305" s="239"/>
      <c r="G305" s="239"/>
      <c r="H305" s="239"/>
      <c r="I305" s="239"/>
      <c r="J305" s="239"/>
      <c r="K305" s="239"/>
      <c r="L305" s="239"/>
      <c r="M305" s="239"/>
      <c r="N305" s="239"/>
    </row>
    <row r="306" spans="3:14">
      <c r="C306" s="239"/>
      <c r="D306" s="239"/>
      <c r="E306" s="239"/>
      <c r="F306" s="239"/>
      <c r="G306" s="239"/>
      <c r="H306" s="239"/>
      <c r="I306" s="239"/>
      <c r="J306" s="239"/>
      <c r="K306" s="239"/>
      <c r="L306" s="239"/>
      <c r="M306" s="239"/>
      <c r="N306" s="239"/>
    </row>
  </sheetData>
  <mergeCells count="8">
    <mergeCell ref="C106:N106"/>
    <mergeCell ref="C107:N107"/>
    <mergeCell ref="C100:N100"/>
    <mergeCell ref="C101:N101"/>
    <mergeCell ref="C102:N102"/>
    <mergeCell ref="C103:N103"/>
    <mergeCell ref="C104:N104"/>
    <mergeCell ref="C105:N105"/>
  </mergeCells>
  <pageMargins left="0.25" right="0.25" top="0.52" bottom="0.5" header="0.5" footer="0.5"/>
  <pageSetup scale="45" fitToHeight="0" orientation="landscape" r:id="rId1"/>
  <headerFooter alignWithMargins="0">
    <oddFooter>&amp;RV31
EFF 06.01.16</oddFooter>
  </headerFooter>
  <rowBreaks count="1" manualBreakCount="1">
    <brk id="57" max="1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85" zoomScaleNormal="85" workbookViewId="0">
      <selection activeCell="C10" sqref="C10"/>
    </sheetView>
  </sheetViews>
  <sheetFormatPr defaultRowHeight="15"/>
  <cols>
    <col min="2" max="2" width="36" customWidth="1"/>
    <col min="3" max="3" width="17.33203125" customWidth="1"/>
    <col min="8" max="8" width="9.5546875" bestFit="1" customWidth="1"/>
  </cols>
  <sheetData>
    <row r="1" spans="1:5" ht="15.75">
      <c r="A1" s="763" t="s">
        <v>446</v>
      </c>
      <c r="B1" s="763"/>
      <c r="C1" s="763"/>
      <c r="D1" s="763"/>
    </row>
    <row r="2" spans="1:5" ht="15.75">
      <c r="A2" s="767">
        <v>43100</v>
      </c>
      <c r="B2" s="763"/>
      <c r="C2" s="763"/>
      <c r="D2" s="763"/>
    </row>
    <row r="3" spans="1:5" ht="15.75">
      <c r="A3" s="763" t="s">
        <v>931</v>
      </c>
      <c r="B3" s="763"/>
      <c r="C3" s="763"/>
      <c r="D3" s="763"/>
    </row>
    <row r="4" spans="1:5" ht="15.75">
      <c r="A4" s="502"/>
      <c r="B4" s="502"/>
      <c r="C4" s="502"/>
      <c r="D4" s="502"/>
    </row>
    <row r="5" spans="1:5" ht="18.75">
      <c r="A5" s="502"/>
      <c r="B5" s="547" t="s">
        <v>938</v>
      </c>
      <c r="C5" s="554" t="s">
        <v>939</v>
      </c>
      <c r="D5" s="502"/>
    </row>
    <row r="6" spans="1:5" ht="15.75">
      <c r="A6" s="502"/>
      <c r="B6" s="502"/>
      <c r="C6" s="555" t="s">
        <v>940</v>
      </c>
      <c r="D6" s="479"/>
    </row>
    <row r="7" spans="1:5" ht="15.75">
      <c r="A7" s="502"/>
      <c r="B7" s="502"/>
      <c r="C7" s="502"/>
      <c r="D7" s="502"/>
    </row>
    <row r="8" spans="1:5" ht="15.75">
      <c r="A8" s="502"/>
      <c r="B8" s="556" t="s">
        <v>941</v>
      </c>
      <c r="C8" s="624">
        <v>0</v>
      </c>
      <c r="D8" s="502"/>
    </row>
    <row r="9" spans="1:5" ht="15.75">
      <c r="A9" s="502"/>
      <c r="B9" s="556" t="s">
        <v>942</v>
      </c>
      <c r="C9" s="624">
        <v>0</v>
      </c>
      <c r="D9" s="502"/>
    </row>
    <row r="10" spans="1:5" ht="15.75">
      <c r="A10" s="502"/>
      <c r="B10" s="556" t="s">
        <v>943</v>
      </c>
      <c r="C10" s="624">
        <v>2274291.7599999998</v>
      </c>
      <c r="D10" s="712"/>
      <c r="E10" t="s">
        <v>1056</v>
      </c>
    </row>
    <row r="11" spans="1:5" ht="15.75">
      <c r="A11" s="502"/>
      <c r="B11" s="556" t="s">
        <v>944</v>
      </c>
      <c r="C11" s="624">
        <v>0</v>
      </c>
      <c r="D11" s="502"/>
    </row>
    <row r="12" spans="1:5" ht="15.75">
      <c r="A12" s="502"/>
      <c r="B12" s="740" t="s">
        <v>1063</v>
      </c>
      <c r="C12" s="624">
        <v>24901.15</v>
      </c>
      <c r="D12" s="502"/>
    </row>
    <row r="13" spans="1:5" ht="15.75">
      <c r="A13" s="502"/>
      <c r="B13" s="740" t="s">
        <v>1064</v>
      </c>
      <c r="C13" s="624">
        <v>30327.08</v>
      </c>
      <c r="D13" s="502"/>
    </row>
    <row r="14" spans="1:5" ht="15.75">
      <c r="A14" s="502"/>
      <c r="B14" s="556" t="s">
        <v>945</v>
      </c>
      <c r="C14" s="624">
        <v>0</v>
      </c>
      <c r="D14" s="502"/>
    </row>
    <row r="15" spans="1:5" ht="15.75">
      <c r="A15" s="502"/>
      <c r="B15" s="556" t="s">
        <v>945</v>
      </c>
      <c r="C15" s="624">
        <v>0</v>
      </c>
      <c r="D15" s="502"/>
    </row>
    <row r="16" spans="1:5" ht="15.75">
      <c r="A16" s="502"/>
      <c r="B16" s="556" t="s">
        <v>945</v>
      </c>
      <c r="C16" s="624">
        <v>0</v>
      </c>
      <c r="D16" s="502"/>
    </row>
    <row r="17" spans="1:4" ht="15.75">
      <c r="A17" s="502"/>
      <c r="B17" s="557" t="s">
        <v>1004</v>
      </c>
      <c r="C17" s="625">
        <f>SUM(C8:C16)</f>
        <v>2329519.9899999998</v>
      </c>
      <c r="D17" s="502"/>
    </row>
    <row r="18" spans="1:4" ht="15.75">
      <c r="A18" s="502"/>
      <c r="B18" s="502"/>
      <c r="C18" s="558"/>
      <c r="D18" s="502"/>
    </row>
  </sheetData>
  <mergeCells count="3">
    <mergeCell ref="A1:D1"/>
    <mergeCell ref="A2:D2"/>
    <mergeCell ref="A3:D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zoomScaleNormal="100" workbookViewId="0">
      <selection activeCell="A15" sqref="A15"/>
    </sheetView>
  </sheetViews>
  <sheetFormatPr defaultRowHeight="15"/>
  <cols>
    <col min="1" max="1" width="26.44140625" customWidth="1"/>
    <col min="2" max="2" width="19.109375" customWidth="1"/>
    <col min="3" max="3" width="12.33203125" bestFit="1" customWidth="1"/>
  </cols>
  <sheetData>
    <row r="1" spans="1:7" ht="15.75">
      <c r="A1" s="763" t="s">
        <v>446</v>
      </c>
      <c r="B1" s="763"/>
      <c r="C1" s="763"/>
      <c r="D1" s="763"/>
    </row>
    <row r="2" spans="1:7" ht="15.75">
      <c r="A2" s="767">
        <v>43100</v>
      </c>
      <c r="B2" s="767"/>
      <c r="C2" s="767"/>
      <c r="D2" s="767"/>
    </row>
    <row r="3" spans="1:7" ht="15.75">
      <c r="A3" s="763" t="s">
        <v>937</v>
      </c>
      <c r="B3" s="763"/>
      <c r="C3" s="763"/>
      <c r="D3" s="763"/>
    </row>
    <row r="5" spans="1:7">
      <c r="D5" s="159"/>
      <c r="E5" s="159"/>
      <c r="F5" s="159"/>
      <c r="G5" s="159"/>
    </row>
    <row r="6" spans="1:7">
      <c r="D6" s="159"/>
      <c r="E6" s="159"/>
      <c r="F6" s="159"/>
      <c r="G6" s="159"/>
    </row>
    <row r="7" spans="1:7" ht="15.75">
      <c r="A7" s="654" t="s">
        <v>790</v>
      </c>
      <c r="B7" s="653"/>
      <c r="D7" s="159"/>
      <c r="E7" s="737"/>
      <c r="F7" s="738"/>
      <c r="G7" s="159"/>
    </row>
    <row r="8" spans="1:7" ht="15.75">
      <c r="A8" s="653"/>
      <c r="B8" s="653"/>
      <c r="D8" s="159"/>
      <c r="E8" s="738"/>
      <c r="F8" s="738"/>
      <c r="G8" s="159"/>
    </row>
    <row r="9" spans="1:7" ht="15.75">
      <c r="A9" s="653" t="s">
        <v>791</v>
      </c>
      <c r="B9" s="614">
        <v>912675</v>
      </c>
      <c r="D9" s="159"/>
      <c r="E9" s="738"/>
      <c r="F9" s="632"/>
      <c r="G9" s="159"/>
    </row>
    <row r="10" spans="1:7" ht="15.75">
      <c r="A10" s="653" t="s">
        <v>1049</v>
      </c>
      <c r="B10" s="614">
        <v>-304225</v>
      </c>
      <c r="D10" s="159"/>
      <c r="E10" s="738"/>
      <c r="F10" s="632"/>
      <c r="G10" s="159"/>
    </row>
    <row r="11" spans="1:7" ht="16.5" thickBot="1">
      <c r="A11" s="653" t="s">
        <v>793</v>
      </c>
      <c r="B11" s="717">
        <f>SUM(B9:B10)</f>
        <v>608450</v>
      </c>
      <c r="D11" s="159"/>
      <c r="E11" s="738"/>
      <c r="F11" s="632"/>
      <c r="G11" s="159"/>
    </row>
    <row r="12" spans="1:7">
      <c r="D12" s="159"/>
      <c r="E12" s="159"/>
      <c r="F12" s="159"/>
      <c r="G12" s="159"/>
    </row>
    <row r="13" spans="1:7" ht="15.75">
      <c r="A13" s="668" t="s">
        <v>1061</v>
      </c>
      <c r="D13" s="159"/>
      <c r="E13" s="159"/>
      <c r="F13" s="159"/>
      <c r="G13" s="159"/>
    </row>
    <row r="14" spans="1:7" ht="15.75">
      <c r="A14" s="668" t="s">
        <v>1062</v>
      </c>
    </row>
  </sheetData>
  <mergeCells count="3">
    <mergeCell ref="A1:D1"/>
    <mergeCell ref="A2:D2"/>
    <mergeCell ref="A3:D3"/>
  </mergeCells>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31" sqref="A31"/>
    </sheetView>
  </sheetViews>
  <sheetFormatPr defaultRowHeight="15"/>
  <cols>
    <col min="1" max="1" width="23.21875" customWidth="1"/>
    <col min="2" max="2" width="15.44140625" customWidth="1"/>
    <col min="3" max="4" width="12.33203125" bestFit="1" customWidth="1"/>
  </cols>
  <sheetData>
    <row r="1" spans="1:4" ht="15.75">
      <c r="A1" s="763" t="s">
        <v>446</v>
      </c>
      <c r="B1" s="763"/>
      <c r="C1" s="763"/>
      <c r="D1" s="763"/>
    </row>
    <row r="2" spans="1:4" ht="15.75">
      <c r="A2" s="767">
        <v>43100</v>
      </c>
      <c r="B2" s="767"/>
      <c r="C2" s="767"/>
      <c r="D2" s="767"/>
    </row>
    <row r="3" spans="1:4" ht="15.75">
      <c r="A3" s="763" t="s">
        <v>1036</v>
      </c>
      <c r="B3" s="763"/>
      <c r="C3" s="763"/>
      <c r="D3" s="763"/>
    </row>
    <row r="6" spans="1:4" ht="15.75">
      <c r="B6" s="691"/>
      <c r="C6" s="691"/>
    </row>
    <row r="7" spans="1:4">
      <c r="A7" s="372" t="s">
        <v>795</v>
      </c>
      <c r="B7">
        <v>2464989.5612159995</v>
      </c>
      <c r="C7" s="159"/>
      <c r="D7" s="159"/>
    </row>
    <row r="8" spans="1:4">
      <c r="A8" s="372" t="s">
        <v>45</v>
      </c>
      <c r="B8">
        <v>9925.26</v>
      </c>
      <c r="C8" s="159"/>
      <c r="D8" s="159"/>
    </row>
    <row r="9" spans="1:4">
      <c r="A9" s="372" t="s">
        <v>1034</v>
      </c>
      <c r="B9">
        <v>193997.32593949998</v>
      </c>
      <c r="C9" s="159"/>
      <c r="D9" s="159"/>
    </row>
    <row r="10" spans="1:4">
      <c r="A10" t="s">
        <v>1035</v>
      </c>
      <c r="B10" s="242">
        <v>3887130.0410000002</v>
      </c>
      <c r="C10" s="159"/>
      <c r="D10" s="159"/>
    </row>
    <row r="11" spans="1:4">
      <c r="A11" t="s">
        <v>9</v>
      </c>
      <c r="B11">
        <f>SUM(B7:B10)</f>
        <v>6556042.1881554993</v>
      </c>
      <c r="C11" s="159"/>
      <c r="D11" s="159"/>
    </row>
    <row r="12" spans="1:4">
      <c r="C12" s="159"/>
      <c r="D12" s="159"/>
    </row>
    <row r="13" spans="1:4">
      <c r="C13" s="159"/>
      <c r="D13" s="159"/>
    </row>
    <row r="14" spans="1:4" ht="15.75">
      <c r="A14" s="493"/>
    </row>
    <row r="15" spans="1:4">
      <c r="A15" s="684" t="s">
        <v>1069</v>
      </c>
    </row>
  </sheetData>
  <mergeCells count="3">
    <mergeCell ref="A1:D1"/>
    <mergeCell ref="A2:D2"/>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zoomScaleNormal="100" zoomScaleSheetLayoutView="100" workbookViewId="0">
      <selection activeCell="F50" sqref="F50"/>
    </sheetView>
  </sheetViews>
  <sheetFormatPr defaultRowHeight="15"/>
  <cols>
    <col min="2" max="2" width="34.33203125" customWidth="1"/>
    <col min="3" max="3" width="12.77734375" customWidth="1"/>
    <col min="5" max="5" width="34.21875" customWidth="1"/>
    <col min="6" max="6" width="23.77734375" customWidth="1"/>
  </cols>
  <sheetData>
    <row r="1" spans="1:6" ht="15.75">
      <c r="A1" s="758" t="s">
        <v>446</v>
      </c>
      <c r="B1" s="758"/>
      <c r="C1" s="758"/>
      <c r="D1" s="758"/>
      <c r="E1" s="758"/>
      <c r="F1" s="758"/>
    </row>
    <row r="2" spans="1:6">
      <c r="A2" s="759" t="s">
        <v>516</v>
      </c>
      <c r="B2" s="759"/>
      <c r="C2" s="759"/>
      <c r="D2" s="759"/>
      <c r="E2" s="759"/>
      <c r="F2" s="759"/>
    </row>
    <row r="3" spans="1:6">
      <c r="A3" s="759" t="s">
        <v>517</v>
      </c>
      <c r="B3" s="759"/>
      <c r="C3" s="759"/>
      <c r="D3" s="759"/>
      <c r="E3" s="759"/>
      <c r="F3" s="759"/>
    </row>
    <row r="4" spans="1:6" ht="15.75">
      <c r="A4" s="760">
        <v>43100</v>
      </c>
      <c r="B4" s="760"/>
      <c r="C4" s="760"/>
      <c r="D4" s="760"/>
      <c r="E4" s="760"/>
      <c r="F4" s="760"/>
    </row>
    <row r="5" spans="1:6">
      <c r="A5" s="302"/>
      <c r="B5" s="302"/>
      <c r="C5" s="302"/>
      <c r="D5" s="302"/>
      <c r="E5" s="302"/>
      <c r="F5" s="655"/>
    </row>
    <row r="6" spans="1:6" ht="15.75">
      <c r="A6" s="761" t="s">
        <v>518</v>
      </c>
      <c r="B6" s="761"/>
      <c r="C6" s="761"/>
      <c r="D6" s="761"/>
      <c r="E6" s="761"/>
      <c r="F6" s="761"/>
    </row>
    <row r="7" spans="1:6">
      <c r="A7" s="303" t="s">
        <v>4</v>
      </c>
      <c r="B7" s="362"/>
      <c r="C7" s="363" t="s">
        <v>519</v>
      </c>
      <c r="D7" s="303" t="s">
        <v>4</v>
      </c>
      <c r="E7" s="362"/>
      <c r="F7" s="363" t="s">
        <v>519</v>
      </c>
    </row>
    <row r="8" spans="1:6">
      <c r="A8" s="306" t="s">
        <v>6</v>
      </c>
      <c r="B8" s="307" t="s">
        <v>520</v>
      </c>
      <c r="C8" s="307" t="s">
        <v>521</v>
      </c>
      <c r="D8" s="307" t="s">
        <v>522</v>
      </c>
      <c r="E8" s="307" t="s">
        <v>523</v>
      </c>
      <c r="F8" s="307" t="s">
        <v>521</v>
      </c>
    </row>
    <row r="9" spans="1:6">
      <c r="A9" s="308"/>
      <c r="B9" s="309" t="s">
        <v>524</v>
      </c>
      <c r="C9" s="310"/>
      <c r="D9" s="364"/>
      <c r="E9" s="309" t="s">
        <v>525</v>
      </c>
      <c r="F9" s="310"/>
    </row>
    <row r="10" spans="1:6">
      <c r="A10" s="351">
        <v>1</v>
      </c>
      <c r="B10" s="311" t="s">
        <v>526</v>
      </c>
      <c r="C10" s="312"/>
      <c r="D10" s="351"/>
      <c r="E10" s="311"/>
      <c r="F10" s="312"/>
    </row>
    <row r="11" spans="1:6">
      <c r="A11" s="352"/>
      <c r="B11" s="313" t="s">
        <v>527</v>
      </c>
      <c r="C11" s="314">
        <v>577253666.72999978</v>
      </c>
      <c r="D11" s="352">
        <v>29</v>
      </c>
      <c r="E11" s="315" t="s">
        <v>528</v>
      </c>
      <c r="F11" s="314">
        <v>0</v>
      </c>
    </row>
    <row r="12" spans="1:6">
      <c r="A12" s="353">
        <v>2</v>
      </c>
      <c r="B12" s="316" t="s">
        <v>529</v>
      </c>
      <c r="C12" s="317">
        <v>6958688</v>
      </c>
      <c r="D12" s="353">
        <v>30</v>
      </c>
      <c r="E12" s="318" t="s">
        <v>530</v>
      </c>
      <c r="F12" s="319">
        <v>0</v>
      </c>
    </row>
    <row r="13" spans="1:6">
      <c r="A13" s="351">
        <v>3</v>
      </c>
      <c r="B13" s="311" t="s">
        <v>531</v>
      </c>
      <c r="C13" s="312"/>
      <c r="D13" s="351"/>
      <c r="E13" s="311"/>
      <c r="F13" s="312"/>
    </row>
    <row r="14" spans="1:6">
      <c r="A14" s="351"/>
      <c r="B14" s="320" t="s">
        <v>532</v>
      </c>
      <c r="C14" s="312"/>
      <c r="D14" s="351">
        <v>31</v>
      </c>
      <c r="E14" s="311" t="s">
        <v>533</v>
      </c>
      <c r="F14" s="312"/>
    </row>
    <row r="15" spans="1:6" ht="15.75" thickBot="1">
      <c r="A15" s="352"/>
      <c r="B15" s="313" t="s">
        <v>534</v>
      </c>
      <c r="C15" s="321">
        <v>186348739</v>
      </c>
      <c r="D15" s="352"/>
      <c r="E15" s="313" t="s">
        <v>535</v>
      </c>
      <c r="F15" s="321">
        <v>278989521.41000003</v>
      </c>
    </row>
    <row r="16" spans="1:6" ht="15.75" thickBot="1">
      <c r="A16" s="353">
        <v>4</v>
      </c>
      <c r="B16" s="322" t="s">
        <v>536</v>
      </c>
      <c r="C16" s="369">
        <f>+C11+C12-C15</f>
        <v>397863615.72999978</v>
      </c>
      <c r="D16" s="365">
        <v>32</v>
      </c>
      <c r="E16" s="323" t="s">
        <v>537</v>
      </c>
      <c r="F16" s="369">
        <f>+F15+F11+F12</f>
        <v>278989521.41000003</v>
      </c>
    </row>
    <row r="17" spans="1:6">
      <c r="A17" s="354">
        <v>5</v>
      </c>
      <c r="B17" s="324" t="s">
        <v>538</v>
      </c>
      <c r="C17" s="325">
        <v>0</v>
      </c>
      <c r="D17" s="351"/>
      <c r="E17" s="326" t="s">
        <v>539</v>
      </c>
      <c r="F17" s="312"/>
    </row>
    <row r="18" spans="1:6">
      <c r="A18" s="355">
        <v>6</v>
      </c>
      <c r="B18" s="327" t="s">
        <v>531</v>
      </c>
      <c r="C18" s="312"/>
      <c r="D18" s="366"/>
      <c r="E18" s="311"/>
      <c r="F18" s="312"/>
    </row>
    <row r="19" spans="1:6">
      <c r="A19" s="351"/>
      <c r="B19" s="320" t="s">
        <v>540</v>
      </c>
      <c r="C19" s="312"/>
      <c r="D19" s="351"/>
      <c r="E19" s="311"/>
      <c r="F19" s="312"/>
    </row>
    <row r="20" spans="1:6">
      <c r="A20" s="351"/>
      <c r="B20" s="320" t="s">
        <v>541</v>
      </c>
      <c r="C20" s="321">
        <v>0</v>
      </c>
      <c r="D20" s="352">
        <v>33</v>
      </c>
      <c r="E20" s="315" t="s">
        <v>542</v>
      </c>
      <c r="F20" s="328">
        <v>387970000</v>
      </c>
    </row>
    <row r="21" spans="1:6" ht="15.75" thickBot="1">
      <c r="A21" s="356">
        <v>7</v>
      </c>
      <c r="B21" s="329" t="s">
        <v>543</v>
      </c>
      <c r="C21" s="330"/>
      <c r="D21" s="366">
        <v>34</v>
      </c>
      <c r="E21" s="324" t="s">
        <v>544</v>
      </c>
      <c r="F21" s="312"/>
    </row>
    <row r="22" spans="1:6" ht="15.75" thickBot="1">
      <c r="A22" s="352"/>
      <c r="B22" s="331" t="s">
        <v>545</v>
      </c>
      <c r="C22" s="369">
        <f>+C16+C17-C20</f>
        <v>397863615.72999978</v>
      </c>
      <c r="D22" s="367"/>
      <c r="E22" s="313" t="s">
        <v>546</v>
      </c>
      <c r="F22" s="332">
        <v>0</v>
      </c>
    </row>
    <row r="23" spans="1:6">
      <c r="A23" s="351"/>
      <c r="B23" s="333" t="s">
        <v>547</v>
      </c>
      <c r="C23" s="312"/>
      <c r="D23" s="351">
        <v>35</v>
      </c>
      <c r="E23" s="324" t="s">
        <v>548</v>
      </c>
      <c r="F23" s="312"/>
    </row>
    <row r="24" spans="1:6">
      <c r="A24" s="352">
        <v>8</v>
      </c>
      <c r="B24" s="315" t="s">
        <v>549</v>
      </c>
      <c r="C24" s="334">
        <v>0</v>
      </c>
      <c r="D24" s="352"/>
      <c r="E24" s="335" t="s">
        <v>550</v>
      </c>
      <c r="F24" s="334">
        <v>42170727</v>
      </c>
    </row>
    <row r="25" spans="1:6">
      <c r="A25" s="351">
        <v>9</v>
      </c>
      <c r="B25" s="311" t="s">
        <v>531</v>
      </c>
      <c r="C25" s="336"/>
      <c r="D25" s="351">
        <v>36</v>
      </c>
      <c r="E25" s="324" t="s">
        <v>551</v>
      </c>
      <c r="F25" s="336"/>
    </row>
    <row r="26" spans="1:6">
      <c r="A26" s="352"/>
      <c r="B26" s="313" t="s">
        <v>552</v>
      </c>
      <c r="C26" s="334">
        <v>0</v>
      </c>
      <c r="D26" s="352"/>
      <c r="E26" s="313" t="s">
        <v>553</v>
      </c>
      <c r="F26" s="334">
        <v>0</v>
      </c>
    </row>
    <row r="27" spans="1:6" ht="15.75" thickBot="1">
      <c r="A27" s="351">
        <v>10</v>
      </c>
      <c r="B27" s="311" t="s">
        <v>554</v>
      </c>
      <c r="C27" s="336"/>
      <c r="D27" s="351"/>
      <c r="E27" s="324"/>
      <c r="F27" s="336"/>
    </row>
    <row r="28" spans="1:6" ht="15.75" thickBot="1">
      <c r="A28" s="352"/>
      <c r="B28" s="313" t="s">
        <v>555</v>
      </c>
      <c r="C28" s="334">
        <v>123257114</v>
      </c>
      <c r="D28" s="352">
        <v>37</v>
      </c>
      <c r="E28" s="337" t="s">
        <v>556</v>
      </c>
      <c r="F28" s="370">
        <f>+F20+F22+F24-F26</f>
        <v>430140727</v>
      </c>
    </row>
    <row r="29" spans="1:6" ht="15.75" thickBot="1">
      <c r="A29" s="353">
        <v>11</v>
      </c>
      <c r="B29" s="316" t="s">
        <v>557</v>
      </c>
      <c r="C29" s="338">
        <v>138112276</v>
      </c>
      <c r="D29" s="352"/>
      <c r="E29" s="315"/>
      <c r="F29" s="339"/>
    </row>
    <row r="30" spans="1:6" ht="15.75" thickBot="1">
      <c r="A30" s="353">
        <v>12</v>
      </c>
      <c r="B30" s="340" t="s">
        <v>558</v>
      </c>
      <c r="C30" s="370">
        <f>+C24+C26+C28+C29</f>
        <v>261369390</v>
      </c>
      <c r="D30" s="367"/>
      <c r="E30" s="341" t="s">
        <v>559</v>
      </c>
      <c r="F30" s="339"/>
    </row>
    <row r="31" spans="1:6">
      <c r="A31" s="351"/>
      <c r="B31" s="333" t="s">
        <v>560</v>
      </c>
      <c r="C31" s="336"/>
      <c r="D31" s="353">
        <v>38</v>
      </c>
      <c r="E31" s="318" t="s">
        <v>561</v>
      </c>
      <c r="F31" s="328">
        <v>20599442</v>
      </c>
    </row>
    <row r="32" spans="1:6" ht="15.75" thickBot="1">
      <c r="A32" s="351">
        <v>13</v>
      </c>
      <c r="B32" s="311" t="s">
        <v>562</v>
      </c>
      <c r="C32" s="336"/>
      <c r="D32" s="353">
        <v>39</v>
      </c>
      <c r="E32" s="318" t="s">
        <v>563</v>
      </c>
      <c r="F32" s="338">
        <v>0</v>
      </c>
    </row>
    <row r="33" spans="1:6" ht="15.75" thickBot="1">
      <c r="A33" s="352"/>
      <c r="B33" s="313" t="s">
        <v>564</v>
      </c>
      <c r="C33" s="334">
        <v>89401300</v>
      </c>
      <c r="D33" s="352">
        <v>40</v>
      </c>
      <c r="E33" s="343" t="s">
        <v>565</v>
      </c>
      <c r="F33" s="370">
        <f>SUM(F31:F32)</f>
        <v>20599442</v>
      </c>
    </row>
    <row r="34" spans="1:6">
      <c r="A34" s="351">
        <v>14</v>
      </c>
      <c r="B34" s="311" t="s">
        <v>566</v>
      </c>
      <c r="C34" s="336"/>
      <c r="D34" s="351"/>
      <c r="E34" s="311"/>
      <c r="F34" s="336"/>
    </row>
    <row r="35" spans="1:6">
      <c r="A35" s="352"/>
      <c r="B35" s="313" t="s">
        <v>567</v>
      </c>
      <c r="C35" s="334">
        <v>4351011.8</v>
      </c>
      <c r="D35" s="352"/>
      <c r="E35" s="341" t="s">
        <v>568</v>
      </c>
      <c r="F35" s="339"/>
    </row>
    <row r="36" spans="1:6">
      <c r="A36" s="353">
        <v>15</v>
      </c>
      <c r="B36" s="316" t="s">
        <v>1005</v>
      </c>
      <c r="C36" s="342">
        <v>33193246</v>
      </c>
      <c r="D36" s="352">
        <v>41</v>
      </c>
      <c r="E36" s="315" t="s">
        <v>569</v>
      </c>
      <c r="F36" s="334">
        <v>0</v>
      </c>
    </row>
    <row r="37" spans="1:6">
      <c r="A37" s="351">
        <v>16</v>
      </c>
      <c r="B37" s="311" t="s">
        <v>531</v>
      </c>
      <c r="C37" s="336"/>
      <c r="D37" s="351"/>
      <c r="E37" s="311"/>
      <c r="F37" s="336"/>
    </row>
    <row r="38" spans="1:6">
      <c r="A38" s="352"/>
      <c r="B38" s="313" t="s">
        <v>570</v>
      </c>
      <c r="C38" s="334">
        <v>0</v>
      </c>
      <c r="D38" s="352">
        <v>42</v>
      </c>
      <c r="E38" s="315" t="s">
        <v>571</v>
      </c>
      <c r="F38" s="334">
        <v>29072143.379999999</v>
      </c>
    </row>
    <row r="39" spans="1:6">
      <c r="A39" s="351">
        <v>17</v>
      </c>
      <c r="B39" s="311" t="s">
        <v>572</v>
      </c>
      <c r="C39" s="336" t="s">
        <v>2</v>
      </c>
      <c r="D39" s="351">
        <v>43</v>
      </c>
      <c r="E39" s="324" t="s">
        <v>573</v>
      </c>
      <c r="F39" s="336"/>
    </row>
    <row r="40" spans="1:6">
      <c r="A40" s="352"/>
      <c r="B40" s="313" t="s">
        <v>574</v>
      </c>
      <c r="C40" s="334">
        <v>6470530</v>
      </c>
      <c r="D40" s="352"/>
      <c r="E40" s="313" t="s">
        <v>575</v>
      </c>
      <c r="F40" s="334">
        <v>0</v>
      </c>
    </row>
    <row r="41" spans="1:6">
      <c r="A41" s="353">
        <v>18</v>
      </c>
      <c r="B41" s="316" t="s">
        <v>576</v>
      </c>
      <c r="C41" s="342">
        <v>5138580</v>
      </c>
      <c r="D41" s="352">
        <v>44</v>
      </c>
      <c r="E41" s="315" t="s">
        <v>577</v>
      </c>
      <c r="F41" s="334">
        <v>0</v>
      </c>
    </row>
    <row r="42" spans="1:6">
      <c r="A42" s="353">
        <v>19</v>
      </c>
      <c r="B42" s="316" t="s">
        <v>578</v>
      </c>
      <c r="C42" s="342">
        <v>0</v>
      </c>
      <c r="D42" s="352">
        <v>45</v>
      </c>
      <c r="E42" s="315" t="s">
        <v>579</v>
      </c>
      <c r="F42" s="334">
        <v>565</v>
      </c>
    </row>
    <row r="43" spans="1:6">
      <c r="A43" s="353">
        <v>20</v>
      </c>
      <c r="B43" s="316" t="s">
        <v>580</v>
      </c>
      <c r="C43" s="342">
        <v>2350747</v>
      </c>
      <c r="D43" s="352">
        <v>46</v>
      </c>
      <c r="E43" s="315" t="s">
        <v>581</v>
      </c>
      <c r="F43" s="334">
        <v>9628784</v>
      </c>
    </row>
    <row r="44" spans="1:6" ht="15.75" thickBot="1">
      <c r="A44" s="357">
        <v>21</v>
      </c>
      <c r="B44" s="316" t="s">
        <v>582</v>
      </c>
      <c r="C44" s="342">
        <v>0</v>
      </c>
      <c r="D44" s="352">
        <v>47</v>
      </c>
      <c r="E44" s="315" t="s">
        <v>583</v>
      </c>
      <c r="F44" s="344">
        <v>909289</v>
      </c>
    </row>
    <row r="45" spans="1:6" ht="15.75" thickBot="1">
      <c r="A45" s="357">
        <v>22</v>
      </c>
      <c r="B45" s="316" t="s">
        <v>584</v>
      </c>
      <c r="C45" s="338">
        <v>656516</v>
      </c>
      <c r="D45" s="352">
        <v>48</v>
      </c>
      <c r="E45" s="343" t="s">
        <v>585</v>
      </c>
      <c r="F45" s="370">
        <f>+F44+F43+F42+F41+F40+F38+F36</f>
        <v>39610781.379999995</v>
      </c>
    </row>
    <row r="46" spans="1:6" ht="15.75" thickBot="1">
      <c r="A46" s="357">
        <v>23</v>
      </c>
      <c r="B46" s="340" t="s">
        <v>586</v>
      </c>
      <c r="C46" s="370">
        <f>+C33+C35+C36-C38+C40+C42+C43+C44+C45+C41</f>
        <v>141561930.80000001</v>
      </c>
      <c r="D46" s="367"/>
      <c r="E46" s="341" t="s">
        <v>587</v>
      </c>
      <c r="F46" s="339"/>
    </row>
    <row r="47" spans="1:6">
      <c r="A47" s="358"/>
      <c r="B47" s="333" t="s">
        <v>588</v>
      </c>
      <c r="C47" s="336"/>
      <c r="D47" s="355">
        <v>49</v>
      </c>
      <c r="E47" s="324" t="s">
        <v>589</v>
      </c>
      <c r="F47" s="336"/>
    </row>
    <row r="48" spans="1:6">
      <c r="A48" s="359">
        <v>24</v>
      </c>
      <c r="B48" s="315" t="s">
        <v>590</v>
      </c>
      <c r="C48" s="334">
        <v>2914996</v>
      </c>
      <c r="D48" s="352"/>
      <c r="E48" s="345" t="s">
        <v>591</v>
      </c>
      <c r="F48" s="334">
        <v>0</v>
      </c>
    </row>
    <row r="49" spans="1:6">
      <c r="A49" s="355">
        <v>25</v>
      </c>
      <c r="B49" s="311" t="s">
        <v>592</v>
      </c>
      <c r="C49" s="336"/>
      <c r="D49" s="355">
        <v>50</v>
      </c>
      <c r="E49" s="311" t="s">
        <v>593</v>
      </c>
      <c r="F49" s="336"/>
    </row>
    <row r="50" spans="1:6">
      <c r="A50" s="360"/>
      <c r="B50" s="313" t="s">
        <v>594</v>
      </c>
      <c r="C50" s="334">
        <v>588444</v>
      </c>
      <c r="D50" s="352"/>
      <c r="E50" s="313" t="s">
        <v>595</v>
      </c>
      <c r="F50" s="334">
        <v>56946281.219999999</v>
      </c>
    </row>
    <row r="51" spans="1:6">
      <c r="A51" s="355">
        <v>26</v>
      </c>
      <c r="B51" s="311" t="s">
        <v>596</v>
      </c>
      <c r="C51" s="336"/>
      <c r="D51" s="351"/>
      <c r="E51" s="311"/>
      <c r="F51" s="336"/>
    </row>
    <row r="52" spans="1:6">
      <c r="A52" s="351"/>
      <c r="B52" s="320" t="s">
        <v>597</v>
      </c>
      <c r="C52" s="336"/>
      <c r="D52" s="351">
        <v>51</v>
      </c>
      <c r="E52" s="311" t="s">
        <v>598</v>
      </c>
      <c r="F52" s="336"/>
    </row>
    <row r="53" spans="1:6" ht="15.75" thickBot="1">
      <c r="A53" s="352"/>
      <c r="B53" s="313" t="s">
        <v>599</v>
      </c>
      <c r="C53" s="344">
        <v>21988376.189999998</v>
      </c>
      <c r="D53" s="352"/>
      <c r="E53" s="345" t="s">
        <v>600</v>
      </c>
      <c r="F53" s="344">
        <v>0</v>
      </c>
    </row>
    <row r="54" spans="1:6" ht="15.75" thickBot="1">
      <c r="A54" s="353">
        <v>27</v>
      </c>
      <c r="B54" s="340" t="s">
        <v>601</v>
      </c>
      <c r="C54" s="370">
        <f>C48+C50+C53</f>
        <v>25491816.189999998</v>
      </c>
      <c r="D54" s="367">
        <v>52</v>
      </c>
      <c r="E54" s="343" t="s">
        <v>602</v>
      </c>
      <c r="F54" s="370">
        <f>+F53+F50+F48</f>
        <v>56946281.219999999</v>
      </c>
    </row>
    <row r="55" spans="1:6" ht="15.75" thickBot="1">
      <c r="A55" s="351"/>
      <c r="B55" s="346"/>
      <c r="C55" s="347"/>
      <c r="D55" s="351"/>
      <c r="E55" s="311"/>
      <c r="F55" s="336"/>
    </row>
    <row r="56" spans="1:6" ht="15.75" thickBot="1">
      <c r="A56" s="361">
        <v>28</v>
      </c>
      <c r="B56" s="348" t="s">
        <v>603</v>
      </c>
      <c r="C56" s="349">
        <f>+C54+C46+C21+C22+C30</f>
        <v>826286752.71999979</v>
      </c>
      <c r="D56" s="368">
        <v>53</v>
      </c>
      <c r="E56" s="348" t="s">
        <v>604</v>
      </c>
      <c r="F56" s="371">
        <f>+F54+F45+F28+F16+F33</f>
        <v>826286753.00999999</v>
      </c>
    </row>
  </sheetData>
  <mergeCells count="5">
    <mergeCell ref="A1:F1"/>
    <mergeCell ref="A2:F2"/>
    <mergeCell ref="A3:F3"/>
    <mergeCell ref="A4:F4"/>
    <mergeCell ref="A6:F6"/>
  </mergeCells>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BreakPreview" topLeftCell="A10" zoomScaleNormal="100" zoomScaleSheetLayoutView="100" workbookViewId="0">
      <selection activeCell="C36" sqref="C36"/>
    </sheetView>
  </sheetViews>
  <sheetFormatPr defaultRowHeight="15"/>
  <cols>
    <col min="2" max="2" width="69.21875" customWidth="1"/>
    <col min="3" max="3" width="21" customWidth="1"/>
    <col min="4" max="4" width="13.5546875" customWidth="1"/>
  </cols>
  <sheetData>
    <row r="1" spans="1:3" ht="15.75">
      <c r="A1" s="758" t="s">
        <v>446</v>
      </c>
      <c r="B1" s="758"/>
      <c r="C1" s="758"/>
    </row>
    <row r="2" spans="1:3">
      <c r="A2" s="759" t="s">
        <v>516</v>
      </c>
      <c r="B2" s="759"/>
      <c r="C2" s="759"/>
    </row>
    <row r="3" spans="1:3">
      <c r="A3" s="759" t="s">
        <v>605</v>
      </c>
      <c r="B3" s="759"/>
      <c r="C3" s="759"/>
    </row>
    <row r="4" spans="1:3" ht="15.75">
      <c r="A4" s="760">
        <v>43100</v>
      </c>
      <c r="B4" s="760"/>
      <c r="C4" s="760"/>
    </row>
    <row r="5" spans="1:3">
      <c r="A5" s="372"/>
      <c r="B5" s="372"/>
      <c r="C5" s="372"/>
    </row>
    <row r="6" spans="1:3" ht="15.75">
      <c r="A6" s="761" t="s">
        <v>606</v>
      </c>
      <c r="B6" s="761"/>
      <c r="C6" s="761"/>
    </row>
    <row r="7" spans="1:3">
      <c r="A7" s="362" t="s">
        <v>4</v>
      </c>
      <c r="B7" s="373"/>
      <c r="C7" s="363" t="s">
        <v>7</v>
      </c>
    </row>
    <row r="8" spans="1:3">
      <c r="A8" s="315" t="s">
        <v>6</v>
      </c>
      <c r="B8" s="374"/>
      <c r="C8" s="307" t="s">
        <v>521</v>
      </c>
    </row>
    <row r="9" spans="1:3">
      <c r="A9" s="352">
        <v>1</v>
      </c>
      <c r="B9" s="374" t="s">
        <v>607</v>
      </c>
      <c r="C9" s="718">
        <v>471302057</v>
      </c>
    </row>
    <row r="10" spans="1:3">
      <c r="A10" s="352">
        <v>2</v>
      </c>
      <c r="B10" s="374" t="s">
        <v>608</v>
      </c>
      <c r="C10" s="719">
        <v>405563819.04000002</v>
      </c>
    </row>
    <row r="11" spans="1:3">
      <c r="A11" s="352">
        <v>3</v>
      </c>
      <c r="B11" s="374" t="s">
        <v>609</v>
      </c>
      <c r="C11" s="719">
        <v>7373002.3099999996</v>
      </c>
    </row>
    <row r="12" spans="1:3">
      <c r="A12" s="353">
        <v>4</v>
      </c>
      <c r="B12" s="375" t="s">
        <v>610</v>
      </c>
      <c r="C12" s="720">
        <v>12665339.220000001</v>
      </c>
    </row>
    <row r="13" spans="1:3">
      <c r="A13" s="352">
        <v>5</v>
      </c>
      <c r="B13" s="374" t="s">
        <v>611</v>
      </c>
      <c r="C13" s="719">
        <v>935097.72</v>
      </c>
    </row>
    <row r="14" spans="1:3" ht="15.75" thickBot="1">
      <c r="A14" s="351">
        <v>6</v>
      </c>
      <c r="B14" s="304" t="s">
        <v>612</v>
      </c>
      <c r="C14" s="721">
        <v>7020077.9500000002</v>
      </c>
    </row>
    <row r="15" spans="1:3" ht="15.75" thickBot="1">
      <c r="A15" s="383">
        <v>7</v>
      </c>
      <c r="B15" s="376" t="s">
        <v>613</v>
      </c>
      <c r="C15" s="377">
        <f>SUM(C10:C14)</f>
        <v>433557336.24000007</v>
      </c>
    </row>
    <row r="16" spans="1:3" ht="15.75" thickBot="1">
      <c r="A16" s="383">
        <v>8</v>
      </c>
      <c r="B16" s="378" t="s">
        <v>614</v>
      </c>
      <c r="C16" s="377">
        <f>+C9-C15</f>
        <v>37744720.759999931</v>
      </c>
    </row>
    <row r="17" spans="1:3" ht="15.75" thickBot="1">
      <c r="A17" s="351">
        <v>9</v>
      </c>
      <c r="B17" s="304" t="s">
        <v>615</v>
      </c>
      <c r="C17" s="379"/>
    </row>
    <row r="18" spans="1:3" ht="15.75" thickBot="1">
      <c r="A18" s="384">
        <v>10</v>
      </c>
      <c r="B18" s="380" t="s">
        <v>616</v>
      </c>
      <c r="C18" s="377">
        <f>+C17+C16</f>
        <v>37744720.759999931</v>
      </c>
    </row>
    <row r="19" spans="1:3">
      <c r="A19" s="352">
        <v>11</v>
      </c>
      <c r="B19" s="374" t="s">
        <v>617</v>
      </c>
      <c r="C19" s="741">
        <v>13596606</v>
      </c>
    </row>
    <row r="20" spans="1:3">
      <c r="A20" s="352">
        <v>12</v>
      </c>
      <c r="B20" s="374" t="s">
        <v>618</v>
      </c>
      <c r="C20" s="741">
        <v>12445947</v>
      </c>
    </row>
    <row r="21" spans="1:3">
      <c r="A21" s="352">
        <v>13</v>
      </c>
      <c r="B21" s="374" t="s">
        <v>619</v>
      </c>
      <c r="C21" s="381">
        <v>172334.38</v>
      </c>
    </row>
    <row r="22" spans="1:3" ht="15.75" thickBot="1">
      <c r="A22" s="351">
        <v>14</v>
      </c>
      <c r="B22" s="304" t="s">
        <v>620</v>
      </c>
      <c r="C22" s="379">
        <v>0</v>
      </c>
    </row>
    <row r="23" spans="1:3" ht="15.75" thickBot="1">
      <c r="A23" s="383">
        <v>15</v>
      </c>
      <c r="B23" s="376" t="s">
        <v>621</v>
      </c>
      <c r="C23" s="742">
        <f>C18+C19+C21-C20-C22</f>
        <v>39067714.139999934</v>
      </c>
    </row>
    <row r="24" spans="1:3">
      <c r="A24" s="352">
        <v>16</v>
      </c>
      <c r="B24" s="374" t="s">
        <v>622</v>
      </c>
      <c r="C24" s="381">
        <v>19804818.760000002</v>
      </c>
    </row>
    <row r="25" spans="1:3">
      <c r="A25" s="352">
        <v>17</v>
      </c>
      <c r="B25" s="374" t="s">
        <v>623</v>
      </c>
      <c r="C25" s="381">
        <v>-1428553.58</v>
      </c>
    </row>
    <row r="26" spans="1:3" ht="15.75" thickBot="1">
      <c r="A26" s="351">
        <v>18</v>
      </c>
      <c r="B26" s="304" t="s">
        <v>624</v>
      </c>
      <c r="C26" s="379">
        <v>0</v>
      </c>
    </row>
    <row r="27" spans="1:3" ht="15.75" thickBot="1">
      <c r="A27" s="383">
        <v>19</v>
      </c>
      <c r="B27" s="376" t="s">
        <v>625</v>
      </c>
      <c r="C27" s="377">
        <f>SUM(C24:C26)</f>
        <v>18376265.18</v>
      </c>
    </row>
    <row r="28" spans="1:3" ht="15.75" thickBot="1">
      <c r="A28" s="383">
        <v>20</v>
      </c>
      <c r="B28" s="376" t="s">
        <v>626</v>
      </c>
      <c r="C28" s="377">
        <f>+C23-C27</f>
        <v>20691448.959999934</v>
      </c>
    </row>
    <row r="29" spans="1:3">
      <c r="A29" s="352">
        <v>21</v>
      </c>
      <c r="B29" s="374" t="s">
        <v>627</v>
      </c>
      <c r="C29" s="381">
        <v>0</v>
      </c>
    </row>
    <row r="30" spans="1:3" ht="15.75" thickBot="1">
      <c r="A30" s="351">
        <v>22</v>
      </c>
      <c r="B30" s="304" t="s">
        <v>628</v>
      </c>
      <c r="C30" s="379">
        <v>0</v>
      </c>
    </row>
    <row r="31" spans="1:3" ht="15.75" thickBot="1">
      <c r="A31" s="383">
        <v>23</v>
      </c>
      <c r="B31" s="378" t="s">
        <v>629</v>
      </c>
      <c r="C31" s="382">
        <f>SUM(C28:C30)</f>
        <v>20691448.959999934</v>
      </c>
    </row>
  </sheetData>
  <mergeCells count="5">
    <mergeCell ref="A1:C1"/>
    <mergeCell ref="A2:C2"/>
    <mergeCell ref="A3:C3"/>
    <mergeCell ref="A4:C4"/>
    <mergeCell ref="A6:C6"/>
  </mergeCells>
  <pageMargins left="0.7" right="0.7" top="0.75" bottom="0.75" header="0.3" footer="0.3"/>
  <pageSetup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opLeftCell="A4" zoomScaleNormal="100" zoomScaleSheetLayoutView="70" workbookViewId="0">
      <selection activeCell="D20" sqref="D20"/>
    </sheetView>
  </sheetViews>
  <sheetFormatPr defaultRowHeight="15"/>
  <cols>
    <col min="2" max="2" width="37.109375" customWidth="1"/>
    <col min="3" max="3" width="11" bestFit="1" customWidth="1"/>
    <col min="4" max="4" width="10.21875" bestFit="1" customWidth="1"/>
    <col min="5" max="5" width="10.44140625" bestFit="1" customWidth="1"/>
    <col min="6" max="6" width="9.33203125" bestFit="1" customWidth="1"/>
    <col min="7" max="7" width="10.21875" bestFit="1" customWidth="1"/>
    <col min="8" max="8" width="9.33203125" customWidth="1"/>
    <col min="9" max="9" width="14.44140625" bestFit="1" customWidth="1"/>
  </cols>
  <sheetData>
    <row r="1" spans="1:7" ht="15.75">
      <c r="A1" s="758" t="s">
        <v>446</v>
      </c>
      <c r="B1" s="758"/>
      <c r="C1" s="758"/>
      <c r="D1" s="758"/>
      <c r="E1" s="758"/>
      <c r="F1" s="758"/>
      <c r="G1" s="758"/>
    </row>
    <row r="2" spans="1:7">
      <c r="A2" s="759" t="s">
        <v>516</v>
      </c>
      <c r="B2" s="759"/>
      <c r="C2" s="759"/>
      <c r="D2" s="759"/>
      <c r="E2" s="759"/>
      <c r="F2" s="759"/>
      <c r="G2" s="759"/>
    </row>
    <row r="3" spans="1:7">
      <c r="A3" s="759" t="s">
        <v>630</v>
      </c>
      <c r="B3" s="759"/>
      <c r="C3" s="759"/>
      <c r="D3" s="759"/>
      <c r="E3" s="759"/>
      <c r="F3" s="759"/>
      <c r="G3" s="759"/>
    </row>
    <row r="4" spans="1:7" ht="15.75">
      <c r="A4" s="760">
        <v>43100</v>
      </c>
      <c r="B4" s="760"/>
      <c r="C4" s="760"/>
      <c r="D4" s="760"/>
      <c r="E4" s="760"/>
      <c r="F4" s="760"/>
      <c r="G4" s="760"/>
    </row>
    <row r="5" spans="1:7">
      <c r="A5" s="372"/>
      <c r="B5" s="372"/>
      <c r="C5" s="372"/>
      <c r="D5" s="302"/>
      <c r="E5" s="302"/>
      <c r="F5" s="302"/>
      <c r="G5" s="302"/>
    </row>
    <row r="6" spans="1:7" ht="15.75">
      <c r="A6" s="761" t="s">
        <v>524</v>
      </c>
      <c r="B6" s="761"/>
      <c r="C6" s="761"/>
      <c r="D6" s="761"/>
      <c r="E6" s="761"/>
      <c r="F6" s="761"/>
      <c r="G6" s="761"/>
    </row>
    <row r="7" spans="1:7">
      <c r="A7" s="303" t="s">
        <v>4</v>
      </c>
      <c r="B7" s="363"/>
      <c r="C7" s="363" t="s">
        <v>631</v>
      </c>
      <c r="D7" s="363"/>
      <c r="E7" s="363"/>
      <c r="F7" s="363"/>
      <c r="G7" s="363" t="s">
        <v>632</v>
      </c>
    </row>
    <row r="8" spans="1:7">
      <c r="A8" s="306" t="s">
        <v>6</v>
      </c>
      <c r="B8" s="307"/>
      <c r="C8" s="307" t="s">
        <v>633</v>
      </c>
      <c r="D8" s="307" t="s">
        <v>634</v>
      </c>
      <c r="E8" s="307" t="s">
        <v>635</v>
      </c>
      <c r="F8" s="307" t="s">
        <v>636</v>
      </c>
      <c r="G8" s="307" t="s">
        <v>633</v>
      </c>
    </row>
    <row r="9" spans="1:7">
      <c r="A9" s="353">
        <v>1</v>
      </c>
      <c r="B9" s="316" t="s">
        <v>637</v>
      </c>
      <c r="C9" s="385">
        <v>16166908.790000001</v>
      </c>
      <c r="D9" s="385">
        <v>0</v>
      </c>
      <c r="E9" s="385">
        <v>0</v>
      </c>
      <c r="F9" s="385">
        <v>0</v>
      </c>
      <c r="G9" s="386">
        <f t="shared" ref="G9" si="0">+C9+D9-E9-F9</f>
        <v>16166908.790000001</v>
      </c>
    </row>
    <row r="10" spans="1:7">
      <c r="A10" s="353"/>
      <c r="B10" s="316"/>
      <c r="C10" s="387"/>
      <c r="D10" s="387"/>
      <c r="E10" s="387"/>
      <c r="F10" s="387"/>
      <c r="G10" s="386"/>
    </row>
    <row r="11" spans="1:7">
      <c r="A11" s="353">
        <v>2</v>
      </c>
      <c r="B11" s="316" t="s">
        <v>638</v>
      </c>
      <c r="C11" s="388">
        <v>410527786.75999999</v>
      </c>
      <c r="D11" s="388">
        <v>0</v>
      </c>
      <c r="E11" s="388">
        <v>3364016.58</v>
      </c>
      <c r="F11" s="388">
        <v>3298637.85</v>
      </c>
      <c r="G11" s="389">
        <f>+C11+D11-E11+F11</f>
        <v>410462408.03000003</v>
      </c>
    </row>
    <row r="12" spans="1:7">
      <c r="A12" s="353">
        <v>3</v>
      </c>
      <c r="B12" s="316" t="s">
        <v>639</v>
      </c>
      <c r="C12" s="388">
        <v>0</v>
      </c>
      <c r="D12" s="388">
        <v>0</v>
      </c>
      <c r="E12" s="388">
        <v>0</v>
      </c>
      <c r="F12" s="388">
        <v>0</v>
      </c>
      <c r="G12" s="391">
        <f t="shared" ref="G12:G13" si="1">+C12+D12-E12+F12</f>
        <v>0</v>
      </c>
    </row>
    <row r="13" spans="1:7">
      <c r="A13" s="353">
        <v>4</v>
      </c>
      <c r="B13" s="316" t="s">
        <v>640</v>
      </c>
      <c r="C13" s="388">
        <v>0</v>
      </c>
      <c r="D13" s="388">
        <v>0</v>
      </c>
      <c r="E13" s="388">
        <v>0</v>
      </c>
      <c r="F13" s="388">
        <v>0</v>
      </c>
      <c r="G13" s="391">
        <f t="shared" si="1"/>
        <v>0</v>
      </c>
    </row>
    <row r="14" spans="1:7" ht="15.75" thickBot="1">
      <c r="A14" s="353">
        <v>5</v>
      </c>
      <c r="B14" s="316" t="s">
        <v>641</v>
      </c>
      <c r="C14" s="390">
        <v>97366350.370000005</v>
      </c>
      <c r="D14" s="390">
        <v>16614.96</v>
      </c>
      <c r="E14" s="390">
        <v>787694.48</v>
      </c>
      <c r="F14" s="390">
        <v>2324995.75</v>
      </c>
      <c r="G14" s="391">
        <f>+C14+D14-E14+F14</f>
        <v>98920266.599999994</v>
      </c>
    </row>
    <row r="15" spans="1:7" ht="15.75" thickBot="1">
      <c r="A15" s="353">
        <v>6</v>
      </c>
      <c r="B15" s="340" t="s">
        <v>642</v>
      </c>
      <c r="C15" s="392">
        <f>SUM(C11:C14)</f>
        <v>507894137.13</v>
      </c>
      <c r="D15" s="393">
        <f>SUM(D11:D14)</f>
        <v>16614.96</v>
      </c>
      <c r="E15" s="393">
        <f>SUM(E11:E14)</f>
        <v>4151711.06</v>
      </c>
      <c r="F15" s="393">
        <f>SUM(F11:F14)</f>
        <v>5623633.5999999996</v>
      </c>
      <c r="G15" s="391">
        <f t="shared" ref="G15:G28" si="2">+C15+D15-E15+F15</f>
        <v>509382674.63</v>
      </c>
    </row>
    <row r="16" spans="1:7">
      <c r="A16" s="353"/>
      <c r="B16" s="394"/>
      <c r="C16" s="395"/>
      <c r="D16" s="395"/>
      <c r="E16" s="395"/>
      <c r="F16" s="395"/>
      <c r="G16" s="391">
        <f t="shared" si="2"/>
        <v>0</v>
      </c>
    </row>
    <row r="17" spans="1:8">
      <c r="A17" s="353">
        <v>7</v>
      </c>
      <c r="B17" s="316" t="s">
        <v>643</v>
      </c>
      <c r="C17" s="388">
        <v>15945717.65</v>
      </c>
      <c r="D17" s="388">
        <v>0</v>
      </c>
      <c r="E17" s="388">
        <v>477057.38</v>
      </c>
      <c r="F17" s="388">
        <v>0</v>
      </c>
      <c r="G17" s="391">
        <f t="shared" si="2"/>
        <v>15468660.27</v>
      </c>
    </row>
    <row r="18" spans="1:8">
      <c r="A18" s="353">
        <v>8</v>
      </c>
      <c r="B18" s="316" t="s">
        <v>644</v>
      </c>
      <c r="C18" s="388">
        <v>765848.92</v>
      </c>
      <c r="D18" s="388">
        <v>12079.64</v>
      </c>
      <c r="E18" s="388">
        <v>0</v>
      </c>
      <c r="F18" s="388">
        <v>0</v>
      </c>
      <c r="G18" s="391">
        <f t="shared" si="2"/>
        <v>777928.56</v>
      </c>
    </row>
    <row r="19" spans="1:8" ht="15.75" thickBot="1">
      <c r="A19" s="353">
        <v>9</v>
      </c>
      <c r="B19" s="316" t="s">
        <v>645</v>
      </c>
      <c r="C19" s="390">
        <v>15646461.619999999</v>
      </c>
      <c r="D19" s="390">
        <v>584826.28</v>
      </c>
      <c r="E19" s="390">
        <v>81736.94</v>
      </c>
      <c r="F19" s="390">
        <v>648013.48</v>
      </c>
      <c r="G19" s="391">
        <f t="shared" si="2"/>
        <v>16797564.439999998</v>
      </c>
    </row>
    <row r="20" spans="1:8" ht="15.75" thickBot="1">
      <c r="A20" s="353">
        <v>10</v>
      </c>
      <c r="B20" s="340" t="s">
        <v>646</v>
      </c>
      <c r="C20" s="392">
        <f>SUM(C15:C19)+C9</f>
        <v>556419074.1099999</v>
      </c>
      <c r="D20" s="392">
        <f>SUM(D15:D19)+D9</f>
        <v>613520.88</v>
      </c>
      <c r="E20" s="392">
        <f>SUM(E15:E19)+E9</f>
        <v>4710505.3800000008</v>
      </c>
      <c r="F20" s="392">
        <f>SUM(F15:F19)+F9</f>
        <v>6271647.0800000001</v>
      </c>
      <c r="G20" s="391">
        <f t="shared" si="2"/>
        <v>558593736.68999994</v>
      </c>
    </row>
    <row r="21" spans="1:8">
      <c r="A21" s="353"/>
      <c r="B21" s="394"/>
      <c r="C21" s="395"/>
      <c r="D21" s="395"/>
      <c r="E21" s="395"/>
      <c r="F21" s="395"/>
      <c r="G21" s="391">
        <f t="shared" si="2"/>
        <v>0</v>
      </c>
    </row>
    <row r="22" spans="1:8">
      <c r="A22" s="353">
        <v>11</v>
      </c>
      <c r="B22" s="316" t="s">
        <v>647</v>
      </c>
      <c r="C22" s="388">
        <v>0</v>
      </c>
      <c r="D22" s="388">
        <v>0</v>
      </c>
      <c r="E22" s="388">
        <v>0</v>
      </c>
      <c r="F22" s="388">
        <v>0</v>
      </c>
      <c r="G22" s="391">
        <f t="shared" si="2"/>
        <v>0</v>
      </c>
    </row>
    <row r="23" spans="1:8">
      <c r="A23" s="353">
        <v>12</v>
      </c>
      <c r="B23" s="316" t="s">
        <v>648</v>
      </c>
      <c r="C23" s="388">
        <v>0</v>
      </c>
      <c r="D23" s="388">
        <v>0</v>
      </c>
      <c r="E23" s="388">
        <v>0</v>
      </c>
      <c r="F23" s="388">
        <v>0</v>
      </c>
      <c r="G23" s="391">
        <f t="shared" si="2"/>
        <v>0</v>
      </c>
    </row>
    <row r="24" spans="1:8" ht="15.75" thickBot="1">
      <c r="A24" s="353">
        <v>13</v>
      </c>
      <c r="B24" s="316" t="s">
        <v>649</v>
      </c>
      <c r="C24" s="390">
        <v>18659930.039999999</v>
      </c>
      <c r="D24" s="390">
        <v>0</v>
      </c>
      <c r="E24" s="390">
        <v>0</v>
      </c>
      <c r="F24" s="390">
        <v>0</v>
      </c>
      <c r="G24" s="391">
        <f t="shared" si="2"/>
        <v>18659930.039999999</v>
      </c>
    </row>
    <row r="25" spans="1:8" ht="15.75" thickBot="1">
      <c r="A25" s="353">
        <v>14</v>
      </c>
      <c r="B25" s="340" t="s">
        <v>526</v>
      </c>
      <c r="C25" s="392">
        <f>SUM(C20:C24)</f>
        <v>575079004.14999986</v>
      </c>
      <c r="D25" s="393">
        <f>SUM(D20:D24)</f>
        <v>613520.88</v>
      </c>
      <c r="E25" s="393">
        <f>SUM(E20:E24)</f>
        <v>4710505.3800000008</v>
      </c>
      <c r="F25" s="393">
        <f>SUM(F20:F24)</f>
        <v>6271647.0800000001</v>
      </c>
      <c r="G25" s="391">
        <f t="shared" si="2"/>
        <v>577253666.7299999</v>
      </c>
      <c r="H25" s="694">
        <f>G25-'Schd 2 Balance Sheet'!C11</f>
        <v>0</v>
      </c>
    </row>
    <row r="26" spans="1:8">
      <c r="A26" s="353"/>
      <c r="B26" s="394"/>
      <c r="C26" s="396"/>
      <c r="D26" s="396"/>
      <c r="E26" s="396"/>
      <c r="F26" s="396"/>
      <c r="G26" s="391">
        <f t="shared" si="2"/>
        <v>0</v>
      </c>
      <c r="H26" s="658"/>
    </row>
    <row r="27" spans="1:8" ht="15.75" thickBot="1">
      <c r="A27" s="353">
        <v>15</v>
      </c>
      <c r="B27" s="316" t="s">
        <v>650</v>
      </c>
      <c r="C27" s="390">
        <v>4412677.6500000004</v>
      </c>
      <c r="D27" s="390">
        <v>8816466.7699999996</v>
      </c>
      <c r="E27" s="390">
        <v>0</v>
      </c>
      <c r="F27" s="390">
        <v>-6270455.6900000004</v>
      </c>
      <c r="G27" s="391">
        <f t="shared" si="2"/>
        <v>6958688.7299999995</v>
      </c>
      <c r="H27" s="722">
        <f>G27-'Schd 2 Balance Sheet'!C12</f>
        <v>0.72999999951571226</v>
      </c>
    </row>
    <row r="28" spans="1:8" ht="15.75" thickBot="1">
      <c r="A28" s="353">
        <v>16</v>
      </c>
      <c r="B28" s="340" t="s">
        <v>651</v>
      </c>
      <c r="C28" s="392">
        <f>SUM(C25:C27)</f>
        <v>579491681.79999983</v>
      </c>
      <c r="D28" s="393">
        <f>SUM(D25:D27)</f>
        <v>9429987.6500000004</v>
      </c>
      <c r="E28" s="393">
        <f>SUM(E25:E27)</f>
        <v>4710505.3800000008</v>
      </c>
      <c r="F28" s="393">
        <f>SUM(F25:F27)</f>
        <v>1191.3899999996647</v>
      </c>
      <c r="G28" s="389">
        <f t="shared" si="2"/>
        <v>584212355.4599998</v>
      </c>
    </row>
    <row r="29" spans="1:8">
      <c r="A29" s="302"/>
      <c r="B29" s="302" t="s">
        <v>652</v>
      </c>
      <c r="C29" s="302"/>
      <c r="D29" s="302"/>
      <c r="E29" s="302"/>
      <c r="F29" s="302"/>
      <c r="G29" s="397" t="s">
        <v>2</v>
      </c>
    </row>
  </sheetData>
  <mergeCells count="5">
    <mergeCell ref="A1:G1"/>
    <mergeCell ref="A2:G2"/>
    <mergeCell ref="A3:G3"/>
    <mergeCell ref="A4:G4"/>
    <mergeCell ref="A6:G6"/>
  </mergeCells>
  <pageMargins left="0.7" right="0.7" top="0.75" bottom="0.75" header="0.3" footer="0.3"/>
  <pageSetup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80" zoomScaleNormal="80" workbookViewId="0">
      <selection activeCell="E12" sqref="E12"/>
    </sheetView>
  </sheetViews>
  <sheetFormatPr defaultRowHeight="15"/>
  <cols>
    <col min="5" max="5" width="13.88671875" customWidth="1"/>
    <col min="8" max="8" width="11.44140625" customWidth="1"/>
    <col min="11" max="11" width="9.33203125" customWidth="1"/>
  </cols>
  <sheetData>
    <row r="1" spans="1:14" ht="15.75">
      <c r="E1" s="301" t="s">
        <v>446</v>
      </c>
    </row>
    <row r="2" spans="1:14">
      <c r="E2" s="635" t="s">
        <v>998</v>
      </c>
    </row>
    <row r="3" spans="1:14">
      <c r="E3" s="635" t="s">
        <v>1002</v>
      </c>
    </row>
    <row r="4" spans="1:14" ht="15.75">
      <c r="E4" s="301">
        <v>43100</v>
      </c>
      <c r="F4" s="634"/>
      <c r="G4" s="634"/>
      <c r="H4" s="634"/>
      <c r="I4" s="634"/>
      <c r="J4" s="634"/>
    </row>
    <row r="5" spans="1:14" ht="15.75">
      <c r="A5" s="763"/>
      <c r="B5" s="763"/>
      <c r="C5" s="763"/>
      <c r="D5" s="763"/>
      <c r="E5" s="763"/>
      <c r="F5" s="479"/>
      <c r="G5" s="479"/>
      <c r="H5" s="479"/>
      <c r="I5" s="479"/>
      <c r="J5" s="479"/>
      <c r="K5" s="479"/>
      <c r="L5" s="479"/>
      <c r="M5" s="479"/>
      <c r="N5" s="479"/>
    </row>
    <row r="6" spans="1:14" ht="21">
      <c r="A6" s="522" t="s">
        <v>899</v>
      </c>
      <c r="B6" s="522"/>
      <c r="C6" s="522"/>
      <c r="D6" s="522"/>
      <c r="E6" s="479"/>
      <c r="F6" s="479"/>
      <c r="G6" s="479"/>
      <c r="H6" s="479"/>
      <c r="I6" s="479"/>
      <c r="J6" s="479"/>
      <c r="K6" s="479"/>
      <c r="L6" s="479"/>
      <c r="M6" s="479"/>
      <c r="N6" s="479"/>
    </row>
    <row r="7" spans="1:14" ht="15.75">
      <c r="A7" s="479"/>
      <c r="B7" s="479"/>
      <c r="C7" s="479"/>
      <c r="D7" s="479"/>
      <c r="E7" s="479"/>
      <c r="F7" s="479"/>
      <c r="G7" s="479"/>
      <c r="H7" s="479"/>
      <c r="I7" s="479"/>
      <c r="J7" s="479"/>
      <c r="K7" s="479"/>
      <c r="L7" s="479"/>
      <c r="M7" s="479"/>
      <c r="N7" s="479"/>
    </row>
    <row r="8" spans="1:14" ht="15.75">
      <c r="A8" s="479" t="s">
        <v>900</v>
      </c>
      <c r="B8" s="479"/>
      <c r="C8" s="479"/>
      <c r="D8" s="479"/>
      <c r="E8" s="630">
        <v>804813.05</v>
      </c>
      <c r="F8" s="479"/>
      <c r="G8" s="479"/>
      <c r="H8" s="479"/>
      <c r="I8" s="479"/>
      <c r="J8" s="479"/>
      <c r="K8" s="479"/>
      <c r="L8" s="479"/>
      <c r="M8" s="479"/>
      <c r="N8" s="479"/>
    </row>
    <row r="9" spans="1:14" ht="15.75">
      <c r="A9" s="479" t="s">
        <v>901</v>
      </c>
      <c r="B9" s="479"/>
      <c r="C9" s="479"/>
      <c r="D9" s="479"/>
      <c r="E9" s="630">
        <v>0</v>
      </c>
      <c r="F9" s="479"/>
      <c r="G9" s="479"/>
      <c r="H9" s="479"/>
      <c r="I9" s="479"/>
      <c r="J9" s="479"/>
      <c r="K9" s="479"/>
      <c r="L9" s="479"/>
      <c r="M9" s="479"/>
      <c r="N9" s="479"/>
    </row>
    <row r="10" spans="1:14" ht="15.75">
      <c r="A10" s="479" t="s">
        <v>902</v>
      </c>
      <c r="B10" s="479"/>
      <c r="C10" s="479"/>
      <c r="D10" s="479"/>
      <c r="E10" s="630">
        <v>6030687.9100000001</v>
      </c>
      <c r="F10" s="479"/>
      <c r="G10" s="762"/>
      <c r="H10" s="762"/>
      <c r="I10" s="762"/>
      <c r="J10" s="762"/>
      <c r="K10" s="762"/>
      <c r="L10" s="762"/>
      <c r="M10" s="762"/>
      <c r="N10" s="762"/>
    </row>
    <row r="11" spans="1:14" ht="15.75">
      <c r="A11" s="479" t="s">
        <v>903</v>
      </c>
      <c r="B11" s="479"/>
      <c r="C11" s="479"/>
      <c r="D11" s="479"/>
      <c r="E11" s="630">
        <v>0</v>
      </c>
      <c r="F11" s="479"/>
      <c r="G11" s="762"/>
      <c r="H11" s="762"/>
      <c r="I11" s="762"/>
      <c r="J11" s="762"/>
      <c r="K11" s="762"/>
      <c r="L11" s="762"/>
      <c r="M11" s="762"/>
      <c r="N11" s="762"/>
    </row>
    <row r="12" spans="1:14" ht="15.75">
      <c r="A12" s="479" t="s">
        <v>904</v>
      </c>
      <c r="B12" s="479"/>
      <c r="C12" s="479"/>
      <c r="D12" s="479"/>
      <c r="E12" s="631">
        <v>84576.99</v>
      </c>
      <c r="F12" s="479"/>
      <c r="G12" s="479"/>
      <c r="H12" s="479"/>
      <c r="I12" s="479"/>
      <c r="J12" s="479"/>
      <c r="K12" s="479"/>
      <c r="L12" s="479"/>
      <c r="M12" s="479"/>
      <c r="N12" s="479"/>
    </row>
    <row r="13" spans="1:14" ht="15.75">
      <c r="A13" s="479" t="s">
        <v>905</v>
      </c>
      <c r="B13" s="479"/>
      <c r="C13" s="479"/>
      <c r="D13" s="479"/>
      <c r="E13" s="632">
        <v>100000</v>
      </c>
      <c r="F13" s="479"/>
      <c r="G13" s="488"/>
      <c r="H13" s="479"/>
      <c r="I13" s="479"/>
      <c r="J13" s="479"/>
      <c r="K13" s="479"/>
      <c r="L13" s="479"/>
      <c r="M13" s="479"/>
      <c r="N13" s="479"/>
    </row>
    <row r="14" spans="1:14" ht="15.75">
      <c r="A14" s="479" t="s">
        <v>906</v>
      </c>
      <c r="B14" s="479"/>
      <c r="C14" s="479"/>
      <c r="D14" s="479"/>
      <c r="E14" s="633">
        <v>0</v>
      </c>
      <c r="F14" s="479"/>
      <c r="G14" s="479"/>
      <c r="H14" s="479"/>
      <c r="I14" s="479"/>
      <c r="J14" s="479"/>
      <c r="K14" s="479"/>
      <c r="L14" s="479"/>
      <c r="M14" s="479"/>
      <c r="N14" s="479"/>
    </row>
    <row r="15" spans="1:14" ht="15.75">
      <c r="A15" s="479" t="s">
        <v>9</v>
      </c>
      <c r="B15" s="479"/>
      <c r="C15" s="479"/>
      <c r="D15" s="479"/>
      <c r="E15" s="601">
        <f>SUM(E8:E14)</f>
        <v>7020077.9500000002</v>
      </c>
      <c r="F15" s="479"/>
      <c r="G15" s="479" t="s">
        <v>907</v>
      </c>
      <c r="H15" s="479"/>
      <c r="I15" s="479"/>
      <c r="J15" s="479"/>
      <c r="K15" s="479"/>
      <c r="L15" s="479"/>
      <c r="M15" s="479"/>
      <c r="N15" s="479"/>
    </row>
    <row r="16" spans="1:14" ht="15.75">
      <c r="A16" s="479"/>
      <c r="B16" s="479"/>
      <c r="C16" s="479"/>
      <c r="D16" s="479"/>
      <c r="E16" s="479"/>
      <c r="F16" s="479"/>
      <c r="G16" s="479" t="s">
        <v>908</v>
      </c>
      <c r="H16" s="479"/>
      <c r="I16" s="479"/>
      <c r="J16" s="479"/>
      <c r="K16" s="479"/>
      <c r="L16" s="479"/>
      <c r="M16" s="479"/>
      <c r="N16" s="479"/>
    </row>
    <row r="17" spans="1:14" ht="15.75">
      <c r="A17" s="479"/>
      <c r="B17" s="479"/>
      <c r="C17" s="479"/>
      <c r="D17" s="479"/>
      <c r="E17" s="479"/>
      <c r="F17" s="479"/>
      <c r="G17" s="479" t="s">
        <v>909</v>
      </c>
      <c r="H17" s="479"/>
      <c r="I17" s="479"/>
      <c r="J17" s="479"/>
      <c r="K17" s="479"/>
      <c r="L17" s="479"/>
      <c r="M17" s="479"/>
      <c r="N17" s="479"/>
    </row>
    <row r="18" spans="1:14" ht="15.75">
      <c r="A18" s="479"/>
      <c r="B18" s="479"/>
      <c r="C18" s="479"/>
      <c r="D18" s="479"/>
      <c r="E18" s="479"/>
      <c r="F18" s="479"/>
      <c r="G18" s="479" t="s">
        <v>910</v>
      </c>
      <c r="H18" s="479"/>
      <c r="I18" s="479"/>
      <c r="J18" s="479"/>
      <c r="K18" s="479"/>
      <c r="L18" s="479"/>
      <c r="M18" s="479"/>
      <c r="N18" s="479"/>
    </row>
    <row r="19" spans="1:14" ht="15.75">
      <c r="A19" s="479"/>
      <c r="B19" s="479"/>
      <c r="C19" s="479"/>
      <c r="D19" s="479"/>
      <c r="E19" s="479"/>
      <c r="F19" s="479"/>
      <c r="G19" s="479"/>
      <c r="H19" s="479"/>
      <c r="I19" s="479"/>
      <c r="J19" s="479"/>
      <c r="K19" s="479"/>
      <c r="L19" s="479"/>
      <c r="M19" s="479"/>
      <c r="N19" s="479"/>
    </row>
    <row r="20" spans="1:14" ht="15.75">
      <c r="A20" s="627"/>
      <c r="B20" s="479"/>
      <c r="C20" s="479"/>
      <c r="D20" s="479"/>
      <c r="E20" s="479"/>
      <c r="F20" s="479"/>
      <c r="G20" s="479"/>
      <c r="H20" s="479"/>
      <c r="I20" s="479"/>
      <c r="J20" s="479"/>
      <c r="K20" s="479"/>
      <c r="L20" s="479"/>
      <c r="M20" s="479"/>
      <c r="N20" s="479"/>
    </row>
    <row r="21" spans="1:14" ht="15.75">
      <c r="A21" s="629" t="s">
        <v>911</v>
      </c>
      <c r="B21" s="479"/>
      <c r="C21" s="479"/>
      <c r="D21" s="479"/>
      <c r="E21" s="479"/>
      <c r="F21" s="479"/>
      <c r="G21" s="479"/>
      <c r="H21" s="479"/>
      <c r="I21" s="479"/>
      <c r="J21" s="479"/>
      <c r="K21" s="479"/>
      <c r="L21" s="479"/>
      <c r="M21" s="479"/>
      <c r="N21" s="479"/>
    </row>
    <row r="22" spans="1:14">
      <c r="A22" s="628"/>
    </row>
    <row r="23" spans="1:14" ht="15.75">
      <c r="A23" s="674" t="s">
        <v>946</v>
      </c>
    </row>
    <row r="24" spans="1:14" ht="15.75">
      <c r="A24" s="675" t="s">
        <v>1023</v>
      </c>
    </row>
  </sheetData>
  <mergeCells count="3">
    <mergeCell ref="G11:N11"/>
    <mergeCell ref="A5:E5"/>
    <mergeCell ref="G10:N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13" zoomScaleNormal="100" zoomScaleSheetLayoutView="100" workbookViewId="0">
      <selection activeCell="I38" sqref="I38"/>
    </sheetView>
  </sheetViews>
  <sheetFormatPr defaultRowHeight="15"/>
  <cols>
    <col min="2" max="2" width="46.6640625" customWidth="1"/>
    <col min="3" max="3" width="16.21875" customWidth="1"/>
    <col min="4" max="4" width="14.5546875" customWidth="1"/>
    <col min="5" max="5" width="13.44140625" customWidth="1"/>
    <col min="6" max="6" width="14" customWidth="1"/>
    <col min="10" max="10" width="14.77734375" style="693" bestFit="1" customWidth="1"/>
    <col min="12" max="12" width="12.33203125" bestFit="1" customWidth="1"/>
  </cols>
  <sheetData>
    <row r="1" spans="1:6" ht="15.75">
      <c r="A1" s="758" t="str">
        <f>'Schd 5 Taxes'!E1</f>
        <v>WPPI Energy</v>
      </c>
      <c r="B1" s="758"/>
      <c r="C1" s="758"/>
      <c r="D1" s="758"/>
      <c r="E1" s="758"/>
      <c r="F1" s="758"/>
    </row>
    <row r="2" spans="1:6">
      <c r="A2" s="759" t="s">
        <v>516</v>
      </c>
      <c r="B2" s="759"/>
      <c r="C2" s="759"/>
      <c r="D2" s="759"/>
      <c r="E2" s="759"/>
      <c r="F2" s="759"/>
    </row>
    <row r="3" spans="1:6">
      <c r="A3" s="759" t="s">
        <v>653</v>
      </c>
      <c r="B3" s="759"/>
      <c r="C3" s="759"/>
      <c r="D3" s="759"/>
      <c r="E3" s="759"/>
      <c r="F3" s="759"/>
    </row>
    <row r="4" spans="1:6" ht="15.75">
      <c r="A4" s="760">
        <v>43100</v>
      </c>
      <c r="B4" s="760"/>
      <c r="C4" s="760"/>
      <c r="D4" s="760"/>
      <c r="E4" s="760"/>
      <c r="F4" s="760"/>
    </row>
    <row r="5" spans="1:6">
      <c r="A5" s="302"/>
      <c r="B5" s="302"/>
      <c r="C5" s="302"/>
      <c r="D5" s="302"/>
      <c r="E5" s="302"/>
      <c r="F5" s="302"/>
    </row>
    <row r="6" spans="1:6">
      <c r="A6" s="766" t="s">
        <v>654</v>
      </c>
      <c r="B6" s="766"/>
      <c r="C6" s="766"/>
      <c r="D6" s="766"/>
      <c r="E6" s="766"/>
      <c r="F6" s="766"/>
    </row>
    <row r="7" spans="1:6">
      <c r="A7" s="303" t="s">
        <v>4</v>
      </c>
      <c r="B7" s="305"/>
      <c r="C7" s="305" t="s">
        <v>655</v>
      </c>
      <c r="D7" s="305" t="s">
        <v>656</v>
      </c>
      <c r="E7" s="305" t="s">
        <v>657</v>
      </c>
      <c r="F7" s="305" t="s">
        <v>658</v>
      </c>
    </row>
    <row r="8" spans="1:6">
      <c r="A8" s="306" t="s">
        <v>522</v>
      </c>
      <c r="B8" s="307"/>
      <c r="C8" s="305" t="s">
        <v>659</v>
      </c>
      <c r="D8" s="307" t="s">
        <v>660</v>
      </c>
      <c r="E8" s="307" t="s">
        <v>661</v>
      </c>
      <c r="F8" s="307" t="s">
        <v>9</v>
      </c>
    </row>
    <row r="9" spans="1:6">
      <c r="A9" s="358">
        <v>1</v>
      </c>
      <c r="B9" s="398" t="s">
        <v>662</v>
      </c>
      <c r="C9" s="399"/>
      <c r="D9" s="400"/>
      <c r="E9" s="400"/>
      <c r="F9" s="400"/>
    </row>
    <row r="10" spans="1:6">
      <c r="A10" s="360"/>
      <c r="B10" s="401" t="s">
        <v>663</v>
      </c>
      <c r="C10" s="314">
        <v>31543954</v>
      </c>
      <c r="D10" s="402">
        <v>3578591</v>
      </c>
      <c r="E10" s="433">
        <v>5488564</v>
      </c>
      <c r="F10" s="565">
        <f>SUM(C10:E10)</f>
        <v>40611109</v>
      </c>
    </row>
    <row r="11" spans="1:6">
      <c r="A11" s="360">
        <v>2</v>
      </c>
      <c r="B11" s="401" t="s">
        <v>664</v>
      </c>
      <c r="C11" s="403">
        <v>0</v>
      </c>
      <c r="D11" s="404">
        <v>0</v>
      </c>
      <c r="E11" s="404">
        <v>0</v>
      </c>
      <c r="F11" s="405">
        <f>SUM(C11:E11)</f>
        <v>0</v>
      </c>
    </row>
    <row r="12" spans="1:6">
      <c r="A12" s="358">
        <v>3</v>
      </c>
      <c r="B12" s="398" t="s">
        <v>665</v>
      </c>
      <c r="C12" s="406"/>
      <c r="D12" s="407"/>
      <c r="E12" s="407"/>
      <c r="F12" s="408"/>
    </row>
    <row r="13" spans="1:6">
      <c r="A13" s="360"/>
      <c r="B13" s="409" t="s">
        <v>666</v>
      </c>
      <c r="C13" s="403">
        <v>0</v>
      </c>
      <c r="D13" s="404">
        <v>0</v>
      </c>
      <c r="E13" s="404">
        <v>0</v>
      </c>
      <c r="F13" s="405">
        <f>SUM(C13:E13)</f>
        <v>0</v>
      </c>
    </row>
    <row r="14" spans="1:6">
      <c r="A14" s="430">
        <v>4</v>
      </c>
      <c r="B14" s="410" t="s">
        <v>667</v>
      </c>
      <c r="C14" s="406"/>
      <c r="D14" s="407"/>
      <c r="E14" s="407"/>
      <c r="F14" s="408"/>
    </row>
    <row r="15" spans="1:6">
      <c r="A15" s="360"/>
      <c r="B15" s="411" t="s">
        <v>668</v>
      </c>
      <c r="C15" s="403">
        <v>1035073</v>
      </c>
      <c r="D15" s="404">
        <v>1035131</v>
      </c>
      <c r="E15" s="434">
        <v>1177847</v>
      </c>
      <c r="F15" s="566">
        <f>SUM(C15:E15)</f>
        <v>3248051</v>
      </c>
    </row>
    <row r="16" spans="1:6">
      <c r="A16" s="431">
        <v>5</v>
      </c>
      <c r="B16" s="412" t="s">
        <v>669</v>
      </c>
      <c r="C16" s="388">
        <v>0</v>
      </c>
      <c r="D16" s="413">
        <v>288272821</v>
      </c>
      <c r="E16" s="413">
        <v>0</v>
      </c>
      <c r="F16" s="414">
        <f>SUM(C16:E16)</f>
        <v>288272821</v>
      </c>
    </row>
    <row r="17" spans="1:6">
      <c r="A17" s="358">
        <v>6</v>
      </c>
      <c r="B17" s="398" t="s">
        <v>670</v>
      </c>
      <c r="C17" s="406"/>
      <c r="D17" s="407"/>
      <c r="E17" s="407"/>
      <c r="F17" s="408"/>
    </row>
    <row r="18" spans="1:6" ht="15.75" thickBot="1">
      <c r="A18" s="360"/>
      <c r="B18" s="409" t="s">
        <v>671</v>
      </c>
      <c r="C18" s="406">
        <v>0</v>
      </c>
      <c r="D18" s="407">
        <v>3234665</v>
      </c>
      <c r="E18" s="407">
        <v>0</v>
      </c>
      <c r="F18" s="408">
        <f>SUM(C18:E18)</f>
        <v>3234665</v>
      </c>
    </row>
    <row r="19" spans="1:6" ht="15.75" thickBot="1">
      <c r="A19" s="432">
        <v>7</v>
      </c>
      <c r="B19" s="415" t="s">
        <v>672</v>
      </c>
      <c r="C19" s="392">
        <f>SUM(C10:C18)</f>
        <v>32579027</v>
      </c>
      <c r="D19" s="416">
        <f>SUM(D10:D18)</f>
        <v>296121208</v>
      </c>
      <c r="E19" s="416">
        <f>SUM(E10:E18)</f>
        <v>6666411</v>
      </c>
      <c r="F19" s="417">
        <f>SUM(C19:E19)</f>
        <v>335366646</v>
      </c>
    </row>
    <row r="20" spans="1:6">
      <c r="A20" s="358">
        <v>8</v>
      </c>
      <c r="B20" s="304" t="s">
        <v>673</v>
      </c>
      <c r="C20" s="418"/>
      <c r="D20" s="418"/>
      <c r="E20" s="418"/>
      <c r="F20" s="400"/>
    </row>
    <row r="21" spans="1:6">
      <c r="A21" s="360"/>
      <c r="B21" s="419" t="s">
        <v>674</v>
      </c>
      <c r="C21" s="420" t="s">
        <v>675</v>
      </c>
      <c r="D21" s="404">
        <v>60155959</v>
      </c>
      <c r="E21" s="404">
        <v>0</v>
      </c>
      <c r="F21" s="421">
        <f>SUM(D21:E21)</f>
        <v>60155959</v>
      </c>
    </row>
    <row r="22" spans="1:6">
      <c r="A22" s="358">
        <v>9</v>
      </c>
      <c r="B22" s="304" t="s">
        <v>676</v>
      </c>
      <c r="C22" s="422"/>
      <c r="D22" s="407"/>
      <c r="E22" s="407"/>
      <c r="F22" s="423"/>
    </row>
    <row r="23" spans="1:6">
      <c r="A23" s="360"/>
      <c r="B23" s="419" t="s">
        <v>677</v>
      </c>
      <c r="C23" s="420" t="s">
        <v>675</v>
      </c>
      <c r="D23" s="404">
        <v>70604</v>
      </c>
      <c r="E23" s="404">
        <v>291996</v>
      </c>
      <c r="F23" s="421">
        <f>+D23+E23</f>
        <v>362600</v>
      </c>
    </row>
    <row r="24" spans="1:6">
      <c r="A24" s="358">
        <v>10</v>
      </c>
      <c r="B24" s="304" t="s">
        <v>678</v>
      </c>
      <c r="C24" s="422"/>
      <c r="D24" s="407"/>
      <c r="E24" s="407"/>
      <c r="F24" s="423"/>
    </row>
    <row r="25" spans="1:6">
      <c r="A25" s="360"/>
      <c r="B25" s="419" t="s">
        <v>679</v>
      </c>
      <c r="C25" s="420" t="s">
        <v>675</v>
      </c>
      <c r="D25" s="404">
        <v>166503</v>
      </c>
      <c r="E25" s="404">
        <v>0</v>
      </c>
      <c r="F25" s="421">
        <f>+D25+E25</f>
        <v>166503</v>
      </c>
    </row>
    <row r="26" spans="1:6">
      <c r="A26" s="358">
        <v>11</v>
      </c>
      <c r="B26" s="304" t="s">
        <v>680</v>
      </c>
      <c r="C26" s="422"/>
      <c r="D26" s="407"/>
      <c r="E26" s="407"/>
      <c r="F26" s="423"/>
    </row>
    <row r="27" spans="1:6">
      <c r="A27" s="360"/>
      <c r="B27" s="419" t="s">
        <v>681</v>
      </c>
      <c r="C27" s="420" t="s">
        <v>675</v>
      </c>
      <c r="D27" s="404">
        <v>7692196</v>
      </c>
      <c r="E27" s="404">
        <v>0</v>
      </c>
      <c r="F27" s="421">
        <f>+D27+E27</f>
        <v>7692196</v>
      </c>
    </row>
    <row r="28" spans="1:6">
      <c r="A28" s="432">
        <v>12</v>
      </c>
      <c r="B28" s="375" t="s">
        <v>682</v>
      </c>
      <c r="C28" s="424" t="s">
        <v>675</v>
      </c>
      <c r="D28" s="413">
        <v>0</v>
      </c>
      <c r="E28" s="413">
        <v>0</v>
      </c>
      <c r="F28" s="421">
        <f>+D28+E28</f>
        <v>0</v>
      </c>
    </row>
    <row r="29" spans="1:6">
      <c r="A29" s="432">
        <v>13</v>
      </c>
      <c r="B29" s="375" t="s">
        <v>683</v>
      </c>
      <c r="C29" s="424" t="s">
        <v>675</v>
      </c>
      <c r="D29" s="413">
        <v>8778135</v>
      </c>
      <c r="E29" s="413">
        <v>414595</v>
      </c>
      <c r="F29" s="421">
        <f>+D29+E29</f>
        <v>9192730</v>
      </c>
    </row>
    <row r="30" spans="1:6" ht="15.75" thickBot="1">
      <c r="A30" s="358">
        <v>14</v>
      </c>
      <c r="B30" s="304" t="s">
        <v>684</v>
      </c>
      <c r="C30" s="425"/>
      <c r="D30" s="418"/>
      <c r="E30" s="418"/>
      <c r="F30" s="400"/>
    </row>
    <row r="31" spans="1:6" ht="15.75" thickBot="1">
      <c r="A31" s="315"/>
      <c r="B31" s="409" t="s">
        <v>685</v>
      </c>
      <c r="C31" s="392" t="s">
        <v>686</v>
      </c>
      <c r="D31" s="416">
        <f>SUM(D19:D29)</f>
        <v>372984605</v>
      </c>
      <c r="E31" s="416">
        <f>SUM(E19:E29)</f>
        <v>7373002</v>
      </c>
      <c r="F31" s="417">
        <f>SUM(F19:F30)</f>
        <v>412936634</v>
      </c>
    </row>
    <row r="32" spans="1:6">
      <c r="A32" s="302"/>
      <c r="B32" s="302"/>
      <c r="C32" s="397"/>
      <c r="D32" s="397"/>
      <c r="E32" s="397"/>
      <c r="F32" s="397"/>
    </row>
    <row r="33" spans="1:6">
      <c r="A33" s="302"/>
      <c r="B33" s="764" t="s">
        <v>687</v>
      </c>
      <c r="C33" s="765"/>
      <c r="D33" s="426">
        <v>103</v>
      </c>
      <c r="E33" s="397"/>
      <c r="F33" s="397"/>
    </row>
    <row r="34" spans="1:6">
      <c r="A34" s="302"/>
      <c r="B34" s="427" t="s">
        <v>688</v>
      </c>
      <c r="C34" s="428"/>
      <c r="D34" s="429">
        <v>2</v>
      </c>
      <c r="E34" s="397"/>
      <c r="F34" s="397"/>
    </row>
    <row r="35" spans="1:6">
      <c r="A35" s="302"/>
      <c r="B35" s="302"/>
      <c r="C35" s="397"/>
      <c r="D35" s="397"/>
      <c r="E35" s="397"/>
      <c r="F35" s="397"/>
    </row>
    <row r="36" spans="1:6">
      <c r="A36" s="302"/>
      <c r="B36" s="302" t="s">
        <v>689</v>
      </c>
      <c r="C36" s="302"/>
      <c r="D36" s="302"/>
      <c r="E36" s="302"/>
      <c r="F36" s="302"/>
    </row>
    <row r="37" spans="1:6">
      <c r="A37" s="302"/>
      <c r="B37" s="302"/>
      <c r="C37" s="302"/>
      <c r="D37" s="302"/>
      <c r="E37" s="302"/>
      <c r="F37" s="302"/>
    </row>
  </sheetData>
  <mergeCells count="6">
    <mergeCell ref="B33:C33"/>
    <mergeCell ref="A1:F1"/>
    <mergeCell ref="A2:F2"/>
    <mergeCell ref="A3:F3"/>
    <mergeCell ref="A4:F4"/>
    <mergeCell ref="A6:F6"/>
  </mergeCells>
  <pageMargins left="0.7" right="0.7" top="0.75" bottom="0.75" header="0.3" footer="0.3"/>
  <pageSetup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70" zoomScaleNormal="70" workbookViewId="0">
      <selection activeCell="G46" sqref="G46"/>
    </sheetView>
  </sheetViews>
  <sheetFormatPr defaultRowHeight="15"/>
  <sheetData>
    <row r="1" spans="1:15" ht="15.75">
      <c r="A1" s="763" t="s">
        <v>446</v>
      </c>
      <c r="B1" s="763"/>
      <c r="C1" s="763"/>
      <c r="D1" s="763"/>
      <c r="E1" s="763"/>
      <c r="F1" s="763"/>
      <c r="G1" s="435"/>
      <c r="H1" s="479"/>
      <c r="I1" s="479"/>
      <c r="J1" s="479"/>
      <c r="K1" s="479"/>
      <c r="L1" s="479"/>
      <c r="M1" s="479"/>
      <c r="N1" s="479"/>
      <c r="O1" s="479"/>
    </row>
    <row r="2" spans="1:15" ht="15.75">
      <c r="A2" s="767">
        <v>43100</v>
      </c>
      <c r="B2" s="763"/>
      <c r="C2" s="763"/>
      <c r="D2" s="763"/>
      <c r="E2" s="763"/>
      <c r="F2" s="763"/>
      <c r="G2" s="435"/>
      <c r="H2" s="479"/>
      <c r="I2" s="479"/>
      <c r="J2" s="479"/>
      <c r="K2" s="479"/>
      <c r="L2" s="479"/>
      <c r="M2" s="479"/>
      <c r="N2" s="479"/>
      <c r="O2" s="479"/>
    </row>
    <row r="3" spans="1:15" ht="15.75">
      <c r="A3" s="763" t="s">
        <v>947</v>
      </c>
      <c r="B3" s="763"/>
      <c r="C3" s="763"/>
      <c r="D3" s="763"/>
      <c r="E3" s="763"/>
      <c r="F3" s="763"/>
      <c r="G3" s="561"/>
      <c r="H3" s="479"/>
      <c r="I3" s="479"/>
      <c r="J3" s="479"/>
      <c r="K3" s="479"/>
      <c r="L3" s="479"/>
      <c r="M3" s="479"/>
      <c r="N3" s="479"/>
      <c r="O3" s="479"/>
    </row>
    <row r="4" spans="1:15" ht="22.5">
      <c r="A4" s="562" t="s">
        <v>999</v>
      </c>
      <c r="B4" s="479"/>
      <c r="C4" s="479"/>
      <c r="D4" s="479"/>
      <c r="E4" s="479"/>
      <c r="F4" s="479"/>
      <c r="G4" s="479"/>
      <c r="H4" s="479"/>
      <c r="I4" s="479"/>
      <c r="J4" s="479"/>
      <c r="K4" s="479"/>
      <c r="L4" s="479"/>
      <c r="M4" s="479"/>
      <c r="N4" s="479"/>
      <c r="O4" s="479"/>
    </row>
    <row r="5" spans="1:15" ht="15.75">
      <c r="A5" s="675" t="s">
        <v>1000</v>
      </c>
      <c r="B5" s="675"/>
      <c r="C5" s="675"/>
      <c r="D5" s="675"/>
      <c r="E5" s="675"/>
      <c r="F5" s="675"/>
      <c r="G5" s="675"/>
      <c r="H5" s="675"/>
      <c r="I5" s="479"/>
      <c r="J5" s="479"/>
      <c r="K5" s="479"/>
      <c r="L5" s="479"/>
      <c r="M5" s="479"/>
      <c r="N5" s="479"/>
      <c r="O5" s="479"/>
    </row>
    <row r="6" spans="1:15" ht="15.75">
      <c r="A6" s="479"/>
      <c r="B6" s="479"/>
      <c r="C6" s="479"/>
      <c r="D6" s="479"/>
      <c r="E6" s="479"/>
      <c r="F6" s="479"/>
      <c r="G6" s="479"/>
      <c r="H6" s="479"/>
      <c r="I6" s="479"/>
      <c r="J6" s="479"/>
      <c r="K6" s="479"/>
      <c r="L6" s="479"/>
      <c r="M6" s="479"/>
      <c r="N6" s="479"/>
      <c r="O6" s="479"/>
    </row>
    <row r="7" spans="1:15" ht="15.75">
      <c r="A7" s="487" t="s">
        <v>948</v>
      </c>
      <c r="B7" s="487"/>
      <c r="C7" s="487"/>
      <c r="D7" s="487"/>
      <c r="E7" s="479"/>
      <c r="F7" s="479"/>
      <c r="G7" s="479"/>
      <c r="H7" s="479"/>
      <c r="I7" s="479"/>
      <c r="J7" s="479"/>
      <c r="K7" s="479"/>
      <c r="L7" s="479"/>
      <c r="M7" s="479"/>
      <c r="N7" s="479"/>
      <c r="O7" s="479"/>
    </row>
    <row r="8" spans="1:15" ht="15.75">
      <c r="A8" s="479"/>
      <c r="B8" s="479"/>
      <c r="C8" s="479"/>
      <c r="D8" s="479"/>
      <c r="E8" s="479"/>
      <c r="F8" s="479"/>
      <c r="G8" s="479"/>
      <c r="H8" s="479"/>
      <c r="I8" s="479"/>
      <c r="J8" s="479"/>
      <c r="K8" s="479"/>
      <c r="L8" s="479"/>
      <c r="M8" s="479"/>
      <c r="N8" s="479"/>
      <c r="O8" s="479"/>
    </row>
    <row r="9" spans="1:15" ht="15.75">
      <c r="A9" s="479" t="s">
        <v>949</v>
      </c>
      <c r="B9" s="563">
        <v>0</v>
      </c>
      <c r="C9" s="479"/>
      <c r="D9" s="564"/>
      <c r="E9" s="479"/>
      <c r="F9" s="479"/>
      <c r="G9" s="479"/>
      <c r="H9" s="479"/>
      <c r="I9" s="479"/>
      <c r="J9" s="479"/>
      <c r="K9" s="479"/>
      <c r="L9" s="479"/>
      <c r="M9" s="479"/>
      <c r="N9" s="479"/>
      <c r="O9" s="479"/>
    </row>
    <row r="10" spans="1:15" ht="15.75">
      <c r="A10" s="479" t="s">
        <v>950</v>
      </c>
      <c r="B10" s="563">
        <v>0</v>
      </c>
      <c r="C10" s="479"/>
      <c r="D10" s="479"/>
      <c r="E10" s="479"/>
      <c r="F10" s="479"/>
      <c r="G10" s="479"/>
      <c r="H10" s="479"/>
      <c r="I10" s="479"/>
      <c r="J10" s="479"/>
      <c r="K10" s="479"/>
      <c r="L10" s="479"/>
      <c r="M10" s="479"/>
      <c r="N10" s="479"/>
      <c r="O10" s="479"/>
    </row>
    <row r="11" spans="1:15" ht="15.75">
      <c r="A11" s="479" t="s">
        <v>951</v>
      </c>
      <c r="B11" s="563">
        <v>0</v>
      </c>
      <c r="C11" s="479"/>
      <c r="D11" s="479"/>
      <c r="E11" s="479"/>
      <c r="F11" s="479"/>
      <c r="G11" s="479"/>
      <c r="H11" s="479"/>
      <c r="I11" s="479"/>
      <c r="J11" s="479"/>
      <c r="K11" s="479"/>
      <c r="L11" s="479"/>
      <c r="M11" s="479"/>
      <c r="N11" s="479"/>
      <c r="O11" s="479"/>
    </row>
    <row r="12" spans="1:15" ht="15.75">
      <c r="A12" s="479" t="s">
        <v>952</v>
      </c>
      <c r="B12" s="563">
        <v>0</v>
      </c>
      <c r="C12" s="479"/>
      <c r="D12" s="479"/>
      <c r="E12" s="479"/>
      <c r="F12" s="479"/>
      <c r="G12" s="479"/>
      <c r="H12" s="479"/>
      <c r="I12" s="479"/>
      <c r="J12" s="479"/>
      <c r="K12" s="479"/>
      <c r="L12" s="479"/>
      <c r="M12" s="479"/>
      <c r="N12" s="479"/>
      <c r="O12" s="479"/>
    </row>
    <row r="13" spans="1:15" ht="15.75">
      <c r="A13" s="479" t="s">
        <v>953</v>
      </c>
      <c r="B13" s="563">
        <v>0</v>
      </c>
      <c r="C13" s="479"/>
      <c r="D13" s="479"/>
      <c r="E13" s="479"/>
      <c r="F13" s="479"/>
      <c r="G13" s="479"/>
      <c r="H13" s="479"/>
      <c r="I13" s="479"/>
      <c r="J13" s="479"/>
      <c r="K13" s="479"/>
      <c r="L13" s="479"/>
      <c r="M13" s="479"/>
      <c r="N13" s="479"/>
      <c r="O13" s="479"/>
    </row>
    <row r="14" spans="1:15" ht="15.75">
      <c r="A14" s="479" t="s">
        <v>954</v>
      </c>
      <c r="B14" s="563">
        <v>0</v>
      </c>
      <c r="C14" s="479"/>
      <c r="D14" s="479"/>
      <c r="E14" s="479"/>
      <c r="F14" s="479"/>
      <c r="G14" s="479"/>
      <c r="H14" s="479"/>
      <c r="I14" s="479"/>
      <c r="J14" s="479"/>
      <c r="K14" s="479"/>
      <c r="L14" s="479"/>
      <c r="M14" s="479"/>
      <c r="N14" s="479"/>
      <c r="O14" s="479"/>
    </row>
    <row r="15" spans="1:15" ht="15.75">
      <c r="A15" s="479" t="s">
        <v>955</v>
      </c>
      <c r="B15" s="563">
        <v>0</v>
      </c>
      <c r="C15" s="479"/>
      <c r="D15" s="479"/>
      <c r="E15" s="479"/>
      <c r="F15" s="479"/>
      <c r="G15" s="479"/>
      <c r="H15" s="479"/>
      <c r="I15" s="479"/>
      <c r="J15" s="479"/>
      <c r="K15" s="479"/>
      <c r="L15" s="479"/>
      <c r="M15" s="479"/>
      <c r="N15" s="479"/>
      <c r="O15" s="479"/>
    </row>
    <row r="16" spans="1:15" ht="15.75">
      <c r="A16" s="479" t="s">
        <v>956</v>
      </c>
      <c r="B16" s="563">
        <v>0</v>
      </c>
      <c r="C16" s="479"/>
      <c r="D16" s="479"/>
      <c r="E16" s="479"/>
      <c r="F16" s="479"/>
      <c r="G16" s="479"/>
      <c r="H16" s="479"/>
      <c r="I16" s="479"/>
      <c r="J16" s="479"/>
      <c r="K16" s="479"/>
      <c r="L16" s="479"/>
      <c r="M16" s="479"/>
      <c r="N16" s="479"/>
      <c r="O16" s="479"/>
    </row>
    <row r="17" spans="1:15" ht="15.75">
      <c r="A17" s="479" t="s">
        <v>957</v>
      </c>
      <c r="B17" s="563">
        <v>0</v>
      </c>
      <c r="C17" s="479"/>
      <c r="D17" s="479"/>
      <c r="E17" s="479"/>
      <c r="F17" s="479"/>
      <c r="G17" s="479"/>
      <c r="H17" s="479"/>
      <c r="I17" s="479"/>
      <c r="J17" s="479"/>
      <c r="K17" s="479"/>
      <c r="L17" s="479"/>
      <c r="M17" s="479"/>
      <c r="N17" s="479"/>
      <c r="O17" s="479"/>
    </row>
    <row r="18" spans="1:15" ht="15.75">
      <c r="A18" s="479" t="s">
        <v>958</v>
      </c>
      <c r="B18" s="563">
        <v>0</v>
      </c>
      <c r="C18" s="479"/>
      <c r="D18" s="479"/>
      <c r="E18" s="479"/>
      <c r="F18" s="479"/>
      <c r="G18" s="479"/>
      <c r="H18" s="479"/>
      <c r="I18" s="479"/>
      <c r="J18" s="479"/>
      <c r="K18" s="479"/>
      <c r="L18" s="479"/>
      <c r="M18" s="479"/>
      <c r="N18" s="479"/>
      <c r="O18" s="479"/>
    </row>
    <row r="19" spans="1:15" ht="15.75">
      <c r="A19" s="479" t="s">
        <v>959</v>
      </c>
      <c r="B19" s="563">
        <v>0</v>
      </c>
      <c r="C19" s="479"/>
      <c r="D19" s="479"/>
      <c r="E19" s="479"/>
      <c r="F19" s="479"/>
      <c r="G19" s="479"/>
      <c r="H19" s="479"/>
      <c r="I19" s="479"/>
      <c r="J19" s="479"/>
      <c r="K19" s="479"/>
      <c r="L19" s="479"/>
      <c r="M19" s="479"/>
      <c r="N19" s="479"/>
      <c r="O19" s="479"/>
    </row>
    <row r="20" spans="1:15" ht="15.75">
      <c r="A20" s="479" t="s">
        <v>960</v>
      </c>
      <c r="B20" s="563">
        <v>0</v>
      </c>
      <c r="C20" s="479"/>
      <c r="D20" s="479"/>
      <c r="E20" s="479"/>
      <c r="F20" s="479"/>
      <c r="G20" s="479"/>
      <c r="H20" s="479"/>
      <c r="I20" s="479"/>
      <c r="J20" s="479"/>
      <c r="K20" s="479"/>
      <c r="L20" s="479"/>
      <c r="M20" s="479"/>
      <c r="N20" s="479"/>
      <c r="O20" s="479"/>
    </row>
    <row r="21" spans="1:15" ht="15.75">
      <c r="A21" s="485" t="s">
        <v>961</v>
      </c>
      <c r="B21" s="482">
        <f>SUM(B9:B20)</f>
        <v>0</v>
      </c>
      <c r="C21" s="479"/>
      <c r="D21" s="479"/>
      <c r="E21" s="479"/>
      <c r="F21" s="479"/>
      <c r="G21" s="479"/>
      <c r="H21" s="479"/>
      <c r="I21" s="479"/>
      <c r="J21" s="479"/>
      <c r="K21" s="479"/>
      <c r="L21" s="479"/>
      <c r="M21" s="479"/>
      <c r="N21" s="479"/>
      <c r="O21" s="479"/>
    </row>
    <row r="22" spans="1:15" ht="15.75">
      <c r="A22" s="479"/>
      <c r="B22" s="482"/>
      <c r="C22" s="479"/>
      <c r="D22" s="479"/>
      <c r="E22" s="479"/>
      <c r="F22" s="479"/>
      <c r="G22" s="479"/>
      <c r="H22" s="479"/>
      <c r="I22" s="479"/>
      <c r="J22" s="479"/>
      <c r="K22" s="479"/>
      <c r="L22" s="479"/>
      <c r="M22" s="479"/>
      <c r="N22" s="479"/>
      <c r="O22" s="479"/>
    </row>
    <row r="23" spans="1:15" ht="15.75">
      <c r="A23" s="479" t="s">
        <v>962</v>
      </c>
      <c r="B23" s="481">
        <f>B21/12</f>
        <v>0</v>
      </c>
      <c r="C23" s="479"/>
      <c r="D23" s="479"/>
      <c r="E23" s="479"/>
      <c r="F23" s="479"/>
      <c r="G23" s="479"/>
      <c r="H23" s="479"/>
      <c r="I23" s="479"/>
      <c r="J23" s="479"/>
      <c r="K23" s="479"/>
      <c r="L23" s="479"/>
      <c r="M23" s="479"/>
      <c r="N23" s="479"/>
      <c r="O23" s="479"/>
    </row>
    <row r="24" spans="1:15" ht="15.75">
      <c r="A24" s="479"/>
      <c r="B24" s="479"/>
      <c r="C24" s="479"/>
      <c r="D24" s="479"/>
      <c r="E24" s="479"/>
      <c r="F24" s="479"/>
      <c r="G24" s="479"/>
      <c r="H24" s="479"/>
      <c r="I24" s="479"/>
      <c r="J24" s="479"/>
      <c r="K24" s="479"/>
      <c r="L24" s="479"/>
      <c r="M24" s="479"/>
      <c r="N24" s="479"/>
      <c r="O24" s="479"/>
    </row>
    <row r="25" spans="1:15" ht="15.75">
      <c r="A25" s="479"/>
      <c r="B25" s="479"/>
      <c r="C25" s="479"/>
      <c r="D25" s="479"/>
      <c r="E25" s="479"/>
      <c r="F25" s="479"/>
      <c r="G25" s="479"/>
      <c r="H25" s="479"/>
      <c r="I25" s="479"/>
      <c r="J25" s="479"/>
      <c r="K25" s="479"/>
      <c r="L25" s="479"/>
      <c r="M25" s="479"/>
      <c r="N25" s="479"/>
      <c r="O25" s="479"/>
    </row>
    <row r="26" spans="1:15" ht="15.75">
      <c r="A26" s="479" t="s">
        <v>963</v>
      </c>
      <c r="B26" s="479"/>
      <c r="C26" s="479"/>
      <c r="D26" s="479"/>
      <c r="E26" s="479"/>
      <c r="F26" s="479"/>
      <c r="G26" s="479"/>
      <c r="H26" s="515"/>
      <c r="I26" s="479"/>
      <c r="J26" s="479"/>
      <c r="K26" s="479"/>
      <c r="L26" s="479"/>
      <c r="M26" s="479"/>
      <c r="N26" s="479"/>
      <c r="O26" s="479"/>
    </row>
    <row r="27" spans="1:15" ht="15.75">
      <c r="A27" s="479" t="s">
        <v>964</v>
      </c>
      <c r="B27" s="487" t="s">
        <v>965</v>
      </c>
      <c r="C27" s="479"/>
      <c r="D27" s="479"/>
      <c r="E27" s="479"/>
      <c r="F27" s="479"/>
      <c r="G27" s="479"/>
      <c r="H27" s="479"/>
      <c r="I27" s="479"/>
      <c r="J27" s="479"/>
      <c r="K27" s="479"/>
      <c r="L27" s="479"/>
      <c r="M27" s="479"/>
      <c r="N27" s="479"/>
      <c r="O27" s="479"/>
    </row>
    <row r="28" spans="1:15" ht="15.75">
      <c r="A28" s="479"/>
      <c r="B28" s="479"/>
      <c r="C28" s="479"/>
      <c r="D28" s="479"/>
      <c r="E28" s="479"/>
      <c r="F28" s="479"/>
      <c r="G28" s="479"/>
      <c r="H28" s="479"/>
      <c r="I28" s="479"/>
      <c r="J28" s="479"/>
      <c r="K28" s="479"/>
      <c r="L28" s="479"/>
      <c r="M28" s="479"/>
      <c r="N28" s="479"/>
      <c r="O28" s="479"/>
    </row>
    <row r="29" spans="1:15" ht="15.75">
      <c r="A29" s="479"/>
      <c r="B29" s="499" t="s">
        <v>949</v>
      </c>
      <c r="C29" s="499" t="s">
        <v>950</v>
      </c>
      <c r="D29" s="499" t="s">
        <v>951</v>
      </c>
      <c r="E29" s="499" t="s">
        <v>952</v>
      </c>
      <c r="F29" s="499" t="s">
        <v>953</v>
      </c>
      <c r="G29" s="499" t="s">
        <v>966</v>
      </c>
      <c r="H29" s="499" t="s">
        <v>955</v>
      </c>
      <c r="I29" s="499" t="s">
        <v>956</v>
      </c>
      <c r="J29" s="499" t="s">
        <v>957</v>
      </c>
      <c r="K29" s="499" t="s">
        <v>958</v>
      </c>
      <c r="L29" s="499" t="s">
        <v>959</v>
      </c>
      <c r="M29" s="499" t="s">
        <v>960</v>
      </c>
      <c r="N29" s="499" t="s">
        <v>9</v>
      </c>
      <c r="O29" s="499" t="s">
        <v>962</v>
      </c>
    </row>
    <row r="30" spans="1:15" ht="15.75">
      <c r="A30" s="479"/>
      <c r="B30" s="479"/>
      <c r="C30" s="479"/>
      <c r="D30" s="479"/>
      <c r="E30" s="479"/>
      <c r="F30" s="479"/>
      <c r="G30" s="479"/>
      <c r="H30" s="479"/>
      <c r="I30" s="479"/>
      <c r="J30" s="479"/>
      <c r="K30" s="479"/>
      <c r="L30" s="479"/>
      <c r="M30" s="479"/>
      <c r="N30" s="479"/>
      <c r="O30" s="479"/>
    </row>
    <row r="31" spans="1:15" ht="15.75">
      <c r="A31" s="479" t="s">
        <v>967</v>
      </c>
      <c r="B31" s="482"/>
      <c r="C31" s="482"/>
      <c r="D31" s="482"/>
      <c r="E31" s="482"/>
      <c r="F31" s="482"/>
      <c r="G31" s="482"/>
      <c r="H31" s="482"/>
      <c r="I31" s="482"/>
      <c r="J31" s="482"/>
      <c r="K31" s="482"/>
      <c r="L31" s="482"/>
      <c r="M31" s="482"/>
      <c r="N31" s="482"/>
      <c r="O31" s="482"/>
    </row>
    <row r="32" spans="1:15" ht="15.75">
      <c r="A32" s="485" t="s">
        <v>968</v>
      </c>
      <c r="B32" s="482"/>
      <c r="C32" s="482"/>
      <c r="D32" s="482"/>
      <c r="E32" s="482"/>
      <c r="F32" s="482"/>
      <c r="G32" s="482"/>
      <c r="H32" s="482"/>
      <c r="I32" s="482"/>
      <c r="J32" s="482"/>
      <c r="K32" s="482"/>
      <c r="L32" s="482"/>
      <c r="M32" s="482"/>
      <c r="N32" s="482">
        <f>SUM(B32:M32)</f>
        <v>0</v>
      </c>
      <c r="O32" s="482">
        <f>N32/12</f>
        <v>0</v>
      </c>
    </row>
    <row r="33" spans="1:15" ht="15.75">
      <c r="A33" s="485" t="s">
        <v>969</v>
      </c>
      <c r="B33" s="482"/>
      <c r="C33" s="482"/>
      <c r="D33" s="482"/>
      <c r="E33" s="482"/>
      <c r="F33" s="482"/>
      <c r="G33" s="482"/>
      <c r="H33" s="482"/>
      <c r="I33" s="482"/>
      <c r="J33" s="482"/>
      <c r="K33" s="482"/>
      <c r="L33" s="482"/>
      <c r="M33" s="482"/>
      <c r="N33" s="482">
        <f>SUM(B33:M33)</f>
        <v>0</v>
      </c>
      <c r="O33" s="482">
        <f>N33/12</f>
        <v>0</v>
      </c>
    </row>
    <row r="34" spans="1:15" ht="15.75">
      <c r="A34" s="479"/>
      <c r="B34" s="482"/>
      <c r="C34" s="482"/>
      <c r="D34" s="482"/>
      <c r="E34" s="482"/>
      <c r="F34" s="482"/>
      <c r="G34" s="482"/>
      <c r="H34" s="482"/>
      <c r="I34" s="482"/>
      <c r="J34" s="482"/>
      <c r="K34" s="482"/>
      <c r="L34" s="482"/>
      <c r="M34" s="482"/>
      <c r="N34" s="482"/>
      <c r="O34" s="482"/>
    </row>
    <row r="35" spans="1:15" ht="15.75">
      <c r="A35" s="479" t="s">
        <v>967</v>
      </c>
      <c r="B35" s="482"/>
      <c r="C35" s="482"/>
      <c r="D35" s="482"/>
      <c r="E35" s="482"/>
      <c r="F35" s="482"/>
      <c r="G35" s="482"/>
      <c r="H35" s="482"/>
      <c r="I35" s="482"/>
      <c r="J35" s="482"/>
      <c r="K35" s="482"/>
      <c r="L35" s="482"/>
      <c r="M35" s="482"/>
      <c r="N35" s="482"/>
      <c r="O35" s="482"/>
    </row>
    <row r="36" spans="1:15" ht="15.75">
      <c r="A36" s="485" t="s">
        <v>968</v>
      </c>
      <c r="B36" s="482"/>
      <c r="C36" s="482"/>
      <c r="D36" s="482"/>
      <c r="E36" s="482"/>
      <c r="F36" s="482"/>
      <c r="G36" s="482"/>
      <c r="H36" s="482"/>
      <c r="I36" s="482"/>
      <c r="J36" s="482"/>
      <c r="K36" s="482"/>
      <c r="L36" s="482"/>
      <c r="M36" s="482"/>
      <c r="N36" s="482">
        <f>SUM(B36:M36)</f>
        <v>0</v>
      </c>
      <c r="O36" s="482">
        <f>N36/12</f>
        <v>0</v>
      </c>
    </row>
    <row r="37" spans="1:15" ht="15.75">
      <c r="A37" s="485" t="s">
        <v>969</v>
      </c>
      <c r="B37" s="482"/>
      <c r="C37" s="482"/>
      <c r="D37" s="482"/>
      <c r="E37" s="482"/>
      <c r="F37" s="482"/>
      <c r="G37" s="482"/>
      <c r="H37" s="482"/>
      <c r="I37" s="482"/>
      <c r="J37" s="482"/>
      <c r="K37" s="482"/>
      <c r="L37" s="482"/>
      <c r="M37" s="482"/>
      <c r="N37" s="482">
        <f>SUM(B37:M37)</f>
        <v>0</v>
      </c>
      <c r="O37" s="482">
        <f>N37/12</f>
        <v>0</v>
      </c>
    </row>
    <row r="38" spans="1:15" ht="15.75">
      <c r="A38" s="479"/>
      <c r="B38" s="482"/>
      <c r="C38" s="482"/>
      <c r="D38" s="482"/>
      <c r="E38" s="482"/>
      <c r="F38" s="482"/>
      <c r="G38" s="482"/>
      <c r="H38" s="482"/>
      <c r="I38" s="482"/>
      <c r="J38" s="482"/>
      <c r="K38" s="482"/>
      <c r="L38" s="482"/>
      <c r="M38" s="482"/>
      <c r="N38" s="482"/>
      <c r="O38" s="482"/>
    </row>
    <row r="39" spans="1:15" ht="15.75">
      <c r="A39" s="479" t="s">
        <v>967</v>
      </c>
      <c r="B39" s="482"/>
      <c r="C39" s="482"/>
      <c r="D39" s="482"/>
      <c r="E39" s="482"/>
      <c r="F39" s="482"/>
      <c r="G39" s="482"/>
      <c r="H39" s="482"/>
      <c r="I39" s="482"/>
      <c r="J39" s="482"/>
      <c r="K39" s="482"/>
      <c r="L39" s="482"/>
      <c r="M39" s="482"/>
      <c r="N39" s="482"/>
      <c r="O39" s="482"/>
    </row>
    <row r="40" spans="1:15" ht="15.75">
      <c r="A40" s="485" t="s">
        <v>968</v>
      </c>
      <c r="B40" s="482"/>
      <c r="C40" s="482"/>
      <c r="D40" s="482"/>
      <c r="E40" s="482"/>
      <c r="F40" s="482"/>
      <c r="G40" s="482"/>
      <c r="H40" s="482"/>
      <c r="I40" s="482"/>
      <c r="J40" s="482"/>
      <c r="K40" s="482"/>
      <c r="L40" s="482"/>
      <c r="M40" s="482"/>
      <c r="N40" s="482">
        <f>SUM(B40:M40)</f>
        <v>0</v>
      </c>
      <c r="O40" s="482">
        <f>N40/12</f>
        <v>0</v>
      </c>
    </row>
    <row r="41" spans="1:15" ht="15.75">
      <c r="A41" s="485" t="s">
        <v>969</v>
      </c>
      <c r="B41" s="482"/>
      <c r="C41" s="482"/>
      <c r="D41" s="482"/>
      <c r="E41" s="482"/>
      <c r="F41" s="482"/>
      <c r="G41" s="482"/>
      <c r="H41" s="482"/>
      <c r="I41" s="482"/>
      <c r="J41" s="482"/>
      <c r="K41" s="482"/>
      <c r="L41" s="482"/>
      <c r="M41" s="482"/>
      <c r="N41" s="482">
        <f>SUM(B41:M41)</f>
        <v>0</v>
      </c>
      <c r="O41" s="482">
        <f>N41/12</f>
        <v>0</v>
      </c>
    </row>
    <row r="42" spans="1:15" ht="15.75">
      <c r="A42" s="479"/>
      <c r="B42" s="482"/>
      <c r="C42" s="482"/>
      <c r="D42" s="482"/>
      <c r="E42" s="482"/>
      <c r="F42" s="482"/>
      <c r="G42" s="482"/>
      <c r="H42" s="482"/>
      <c r="I42" s="482"/>
      <c r="J42" s="482"/>
      <c r="K42" s="482"/>
      <c r="L42" s="482"/>
      <c r="M42" s="482"/>
      <c r="N42" s="482"/>
      <c r="O42" s="482"/>
    </row>
    <row r="43" spans="1:15" ht="15.75">
      <c r="A43" s="479"/>
      <c r="B43" s="479"/>
      <c r="C43" s="479"/>
      <c r="D43" s="479"/>
      <c r="E43" s="479"/>
      <c r="F43" s="479"/>
      <c r="G43" s="479"/>
      <c r="H43" s="479"/>
      <c r="I43" s="479"/>
      <c r="J43" s="479"/>
      <c r="K43" s="479"/>
      <c r="L43" s="479"/>
      <c r="M43" s="479"/>
      <c r="N43" s="479"/>
      <c r="O43" s="479"/>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topLeftCell="A91" zoomScale="80" zoomScaleNormal="80" workbookViewId="0">
      <selection activeCell="A79" sqref="A79"/>
    </sheetView>
  </sheetViews>
  <sheetFormatPr defaultRowHeight="15"/>
  <cols>
    <col min="1" max="1" width="45.6640625" customWidth="1"/>
    <col min="2" max="2" width="14.21875" customWidth="1"/>
    <col min="3" max="3" width="13.5546875" bestFit="1" customWidth="1"/>
    <col min="4" max="4" width="13.44140625" bestFit="1" customWidth="1"/>
    <col min="5" max="5" width="14.109375" customWidth="1"/>
    <col min="6" max="6" width="18.21875" customWidth="1"/>
    <col min="7" max="7" width="15.88671875" customWidth="1"/>
    <col min="8" max="8" width="12.21875" style="693" customWidth="1"/>
    <col min="9" max="9" width="21.109375" customWidth="1"/>
    <col min="10" max="10" width="18.33203125" style="693" customWidth="1"/>
    <col min="11" max="11" width="13.77734375" bestFit="1" customWidth="1"/>
    <col min="12" max="12" width="11.21875" bestFit="1" customWidth="1"/>
    <col min="14" max="17" width="9" bestFit="1" customWidth="1"/>
    <col min="19" max="22" width="9" bestFit="1" customWidth="1"/>
    <col min="24" max="27" width="9" bestFit="1" customWidth="1"/>
  </cols>
  <sheetData>
    <row r="1" spans="1:28" ht="15.75">
      <c r="A1" s="763" t="s">
        <v>446</v>
      </c>
      <c r="B1" s="763"/>
      <c r="C1" s="763"/>
      <c r="D1" s="763"/>
      <c r="E1" s="763"/>
      <c r="F1" s="763"/>
      <c r="G1" s="435"/>
      <c r="H1" s="725"/>
      <c r="I1" s="436"/>
      <c r="J1" s="700"/>
      <c r="K1" s="437"/>
      <c r="L1" s="437"/>
      <c r="M1" s="437"/>
      <c r="N1" s="437"/>
      <c r="O1" s="437"/>
      <c r="P1" s="437"/>
      <c r="Q1" s="437"/>
      <c r="R1" s="437"/>
      <c r="S1" s="437"/>
      <c r="T1" s="437"/>
      <c r="U1" s="437"/>
      <c r="V1" s="437"/>
      <c r="W1" s="437"/>
      <c r="X1" s="437"/>
      <c r="Y1" s="437"/>
      <c r="Z1" s="437"/>
      <c r="AA1" s="437"/>
      <c r="AB1" s="437"/>
    </row>
    <row r="2" spans="1:28" ht="15.75">
      <c r="A2" s="767">
        <f>'A. Divsor Load'!A2:F2</f>
        <v>43100</v>
      </c>
      <c r="B2" s="763"/>
      <c r="C2" s="763"/>
      <c r="D2" s="763"/>
      <c r="E2" s="763"/>
      <c r="F2" s="763"/>
      <c r="G2" s="435"/>
      <c r="H2" s="726"/>
      <c r="I2" s="436"/>
      <c r="J2" s="700"/>
      <c r="K2" s="437"/>
      <c r="L2" s="437"/>
      <c r="M2" s="437"/>
      <c r="N2" s="437"/>
      <c r="O2" s="437"/>
      <c r="P2" s="437"/>
      <c r="Q2" s="437"/>
      <c r="R2" s="437"/>
      <c r="S2" s="437"/>
      <c r="T2" s="437"/>
      <c r="U2" s="437"/>
      <c r="V2" s="437"/>
      <c r="W2" s="437"/>
      <c r="X2" s="437"/>
      <c r="Y2" s="437"/>
      <c r="Z2" s="437"/>
      <c r="AA2" s="437"/>
      <c r="AB2" s="437"/>
    </row>
    <row r="3" spans="1:28" ht="15.75">
      <c r="A3" s="763" t="s">
        <v>690</v>
      </c>
      <c r="B3" s="763"/>
      <c r="C3" s="763"/>
      <c r="D3" s="763"/>
      <c r="E3" s="763"/>
      <c r="F3" s="763"/>
      <c r="G3" s="436"/>
      <c r="H3" s="700"/>
      <c r="I3" s="436"/>
      <c r="J3" s="700"/>
      <c r="K3" s="437"/>
      <c r="L3" s="437"/>
      <c r="M3" s="437"/>
      <c r="N3" s="437"/>
      <c r="O3" s="437"/>
      <c r="P3" s="437"/>
      <c r="Q3" s="437"/>
      <c r="R3" s="437"/>
      <c r="S3" s="437"/>
      <c r="T3" s="437"/>
      <c r="U3" s="437"/>
      <c r="V3" s="437"/>
      <c r="W3" s="437"/>
      <c r="X3" s="437"/>
      <c r="Y3" s="437"/>
      <c r="Z3" s="437"/>
      <c r="AA3" s="437"/>
      <c r="AB3" s="437"/>
    </row>
    <row r="4" spans="1:28" ht="15.75">
      <c r="A4" s="438" t="s">
        <v>1007</v>
      </c>
      <c r="B4" s="439"/>
      <c r="C4" s="439"/>
      <c r="D4" s="439"/>
      <c r="E4" s="439"/>
      <c r="F4" s="439"/>
      <c r="G4" s="439"/>
      <c r="H4" s="727"/>
      <c r="I4" s="440"/>
      <c r="J4" s="701"/>
      <c r="K4" s="441"/>
      <c r="L4" s="441"/>
      <c r="M4" s="441"/>
      <c r="N4" s="441"/>
      <c r="O4" s="441"/>
      <c r="P4" s="441"/>
      <c r="Q4" s="441"/>
      <c r="R4" s="441"/>
      <c r="S4" s="441"/>
      <c r="T4" s="441"/>
      <c r="U4" s="441"/>
      <c r="V4" s="441"/>
      <c r="W4" s="441"/>
      <c r="X4" s="441"/>
      <c r="Y4" s="441"/>
      <c r="Z4" s="441"/>
      <c r="AA4" s="441"/>
      <c r="AB4" s="437"/>
    </row>
    <row r="5" spans="1:28" ht="15.75">
      <c r="A5" s="440"/>
      <c r="B5" s="439"/>
      <c r="C5" s="439"/>
      <c r="D5" s="439"/>
      <c r="E5" s="439"/>
      <c r="F5" s="439"/>
      <c r="G5" s="439"/>
      <c r="H5" s="727"/>
      <c r="I5" s="442"/>
      <c r="J5" s="702"/>
      <c r="K5" s="443"/>
      <c r="L5" s="443"/>
      <c r="M5" s="441"/>
      <c r="N5" s="441"/>
      <c r="O5" s="441"/>
      <c r="P5" s="441"/>
      <c r="Q5" s="441"/>
      <c r="R5" s="441"/>
      <c r="S5" s="441"/>
      <c r="T5" s="441"/>
      <c r="U5" s="441"/>
      <c r="V5" s="441"/>
      <c r="W5" s="441"/>
      <c r="X5" s="441"/>
      <c r="Y5" s="441"/>
      <c r="Z5" s="441"/>
      <c r="AA5" s="441"/>
      <c r="AB5" s="437"/>
    </row>
    <row r="6" spans="1:28" ht="15.75">
      <c r="A6" s="440"/>
      <c r="B6" s="440"/>
      <c r="C6" s="437"/>
      <c r="D6" s="440"/>
      <c r="E6" s="444" t="s">
        <v>691</v>
      </c>
      <c r="F6" s="444" t="s">
        <v>692</v>
      </c>
      <c r="G6" s="444" t="s">
        <v>693</v>
      </c>
      <c r="H6" s="703"/>
      <c r="I6" s="440"/>
      <c r="J6" s="703"/>
      <c r="K6" s="444"/>
      <c r="L6" s="444"/>
      <c r="M6" s="441"/>
      <c r="N6" s="440"/>
      <c r="O6" s="444"/>
      <c r="P6" s="444"/>
      <c r="Q6" s="444"/>
      <c r="R6" s="441"/>
      <c r="S6" s="440"/>
      <c r="T6" s="444"/>
      <c r="U6" s="444"/>
      <c r="V6" s="444"/>
      <c r="W6" s="441"/>
      <c r="X6" s="440"/>
      <c r="Y6" s="444"/>
      <c r="Z6" s="444"/>
      <c r="AA6" s="444"/>
      <c r="AB6" s="437"/>
    </row>
    <row r="7" spans="1:28" ht="17.25">
      <c r="A7" s="440"/>
      <c r="B7" s="445" t="s">
        <v>694</v>
      </c>
      <c r="C7" s="445"/>
      <c r="D7" s="445"/>
      <c r="E7" s="445" t="s">
        <v>693</v>
      </c>
      <c r="F7" s="445" t="s">
        <v>695</v>
      </c>
      <c r="G7" s="445" t="s">
        <v>696</v>
      </c>
      <c r="H7" s="704"/>
      <c r="I7" s="445"/>
      <c r="J7" s="704"/>
      <c r="K7" s="445"/>
      <c r="L7" s="445"/>
      <c r="M7" s="441"/>
      <c r="N7" s="445"/>
      <c r="O7" s="445"/>
      <c r="P7" s="445"/>
      <c r="Q7" s="445"/>
      <c r="R7" s="441"/>
      <c r="S7" s="445"/>
      <c r="T7" s="445"/>
      <c r="U7" s="445"/>
      <c r="V7" s="445"/>
      <c r="W7" s="441"/>
      <c r="X7" s="445"/>
      <c r="Y7" s="445"/>
      <c r="Z7" s="445"/>
      <c r="AA7" s="445"/>
      <c r="AB7" s="437"/>
    </row>
    <row r="8" spans="1:28" ht="15.75">
      <c r="A8" s="446" t="s">
        <v>697</v>
      </c>
      <c r="B8" s="437"/>
      <c r="C8" s="437"/>
      <c r="D8" s="437"/>
      <c r="E8" s="437"/>
      <c r="F8" s="437"/>
      <c r="G8" s="437"/>
      <c r="H8" s="700"/>
      <c r="I8" s="442"/>
      <c r="J8" s="701"/>
      <c r="K8" s="441"/>
      <c r="L8" s="441"/>
      <c r="M8" s="441"/>
      <c r="N8" s="441"/>
      <c r="O8" s="441"/>
      <c r="P8" s="441"/>
      <c r="Q8" s="441"/>
      <c r="R8" s="441"/>
      <c r="S8" s="441"/>
      <c r="T8" s="441"/>
      <c r="U8" s="441"/>
      <c r="V8" s="441"/>
      <c r="W8" s="441"/>
      <c r="X8" s="441"/>
      <c r="Y8" s="441"/>
      <c r="Z8" s="441"/>
      <c r="AA8" s="441"/>
      <c r="AB8" s="437"/>
    </row>
    <row r="9" spans="1:28" ht="15.75">
      <c r="A9" s="446"/>
      <c r="B9" s="447"/>
      <c r="C9" s="447"/>
      <c r="D9" s="447"/>
      <c r="E9" s="447"/>
      <c r="F9" s="447"/>
      <c r="G9" s="447"/>
      <c r="H9" s="728"/>
      <c r="I9" s="442"/>
      <c r="J9" s="701"/>
      <c r="K9" s="441"/>
      <c r="L9" s="441"/>
      <c r="M9" s="441"/>
      <c r="N9" s="441"/>
      <c r="O9" s="441"/>
      <c r="P9" s="441"/>
      <c r="Q9" s="441"/>
      <c r="R9" s="441"/>
      <c r="S9" s="441"/>
      <c r="T9" s="441"/>
      <c r="U9" s="441"/>
      <c r="V9" s="441"/>
      <c r="W9" s="441"/>
      <c r="X9" s="441"/>
      <c r="Y9" s="441"/>
      <c r="Z9" s="441"/>
      <c r="AA9" s="441"/>
      <c r="AB9" s="437"/>
    </row>
    <row r="10" spans="1:28" ht="15.75">
      <c r="A10" s="448" t="s">
        <v>698</v>
      </c>
      <c r="B10" s="632"/>
      <c r="C10" s="632"/>
      <c r="D10" s="632"/>
      <c r="E10" s="632"/>
      <c r="F10" s="632"/>
      <c r="G10" s="632"/>
      <c r="H10" s="729"/>
      <c r="I10" s="450"/>
      <c r="J10" s="701"/>
      <c r="K10" s="451"/>
      <c r="L10" s="451"/>
      <c r="M10" s="451"/>
      <c r="N10" s="451"/>
      <c r="O10" s="451"/>
      <c r="P10" s="451"/>
      <c r="Q10" s="451"/>
      <c r="R10" s="451"/>
      <c r="S10" s="451"/>
      <c r="T10" s="451"/>
      <c r="U10" s="451"/>
      <c r="V10" s="451"/>
      <c r="W10" s="451"/>
      <c r="X10" s="451"/>
      <c r="Y10" s="451"/>
      <c r="Z10" s="451"/>
      <c r="AA10" s="451"/>
      <c r="AB10" s="452"/>
    </row>
    <row r="11" spans="1:28" ht="15.75">
      <c r="A11" s="453" t="s">
        <v>699</v>
      </c>
      <c r="B11" s="632">
        <v>551055.19999999995</v>
      </c>
      <c r="C11" s="632"/>
      <c r="D11" s="632"/>
      <c r="E11" s="656">
        <v>0</v>
      </c>
      <c r="F11" s="632">
        <v>0</v>
      </c>
      <c r="G11" s="632">
        <v>0</v>
      </c>
      <c r="H11" s="729"/>
      <c r="I11" s="455"/>
      <c r="J11" s="701"/>
      <c r="K11" s="451"/>
      <c r="L11" s="451"/>
      <c r="M11" s="451"/>
      <c r="N11" s="451"/>
      <c r="O11" s="451"/>
      <c r="P11" s="451"/>
      <c r="Q11" s="451"/>
      <c r="R11" s="451"/>
      <c r="S11" s="451"/>
      <c r="T11" s="451"/>
      <c r="U11" s="451"/>
      <c r="V11" s="451"/>
      <c r="W11" s="451"/>
      <c r="X11" s="451"/>
      <c r="Y11" s="451"/>
      <c r="Z11" s="451"/>
      <c r="AA11" s="451"/>
      <c r="AB11" s="452"/>
    </row>
    <row r="12" spans="1:28" ht="15.75">
      <c r="A12" s="453" t="s">
        <v>700</v>
      </c>
      <c r="B12" s="632">
        <v>22476048.690000001</v>
      </c>
      <c r="C12" s="632"/>
      <c r="D12" s="632"/>
      <c r="E12" s="632">
        <v>10321639.59</v>
      </c>
      <c r="F12" s="632">
        <f t="shared" ref="F12:F17" si="0">B12-E12</f>
        <v>12154409.100000001</v>
      </c>
      <c r="G12" s="632">
        <v>282499.37</v>
      </c>
      <c r="H12" s="729"/>
      <c r="I12" s="696"/>
      <c r="J12" s="705"/>
      <c r="K12" s="451"/>
      <c r="L12" s="451"/>
      <c r="M12" s="451"/>
      <c r="N12" s="451"/>
      <c r="O12" s="451"/>
      <c r="P12" s="451"/>
      <c r="Q12" s="451"/>
      <c r="R12" s="451"/>
      <c r="S12" s="451"/>
      <c r="T12" s="451"/>
      <c r="U12" s="451"/>
      <c r="V12" s="451"/>
      <c r="W12" s="451"/>
      <c r="X12" s="451"/>
      <c r="Y12" s="451"/>
      <c r="Z12" s="451"/>
      <c r="AA12" s="451"/>
      <c r="AB12" s="452"/>
    </row>
    <row r="13" spans="1:28" ht="15.75">
      <c r="A13" s="453" t="s">
        <v>701</v>
      </c>
      <c r="B13" s="632">
        <v>351232930.14999998</v>
      </c>
      <c r="C13" s="632"/>
      <c r="D13" s="632"/>
      <c r="E13" s="632">
        <v>65217438.890000001</v>
      </c>
      <c r="F13" s="632">
        <f t="shared" si="0"/>
        <v>286015491.25999999</v>
      </c>
      <c r="G13" s="632">
        <v>7872502.5099999998</v>
      </c>
      <c r="H13" s="729"/>
      <c r="I13" s="698"/>
      <c r="J13" s="705"/>
      <c r="K13" s="451"/>
      <c r="L13" s="451"/>
      <c r="M13" s="451"/>
      <c r="N13" s="451"/>
      <c r="O13" s="451"/>
      <c r="P13" s="451"/>
      <c r="Q13" s="451"/>
      <c r="R13" s="451"/>
      <c r="S13" s="451"/>
      <c r="T13" s="451"/>
      <c r="U13" s="451"/>
      <c r="V13" s="451"/>
      <c r="W13" s="451"/>
      <c r="X13" s="451"/>
      <c r="Y13" s="451"/>
      <c r="Z13" s="451"/>
      <c r="AA13" s="451"/>
      <c r="AB13" s="452"/>
    </row>
    <row r="14" spans="1:28" ht="15.75">
      <c r="A14" s="453" t="s">
        <v>702</v>
      </c>
      <c r="B14" s="632"/>
      <c r="C14" s="632"/>
      <c r="D14" s="632"/>
      <c r="E14" s="632">
        <v>0</v>
      </c>
      <c r="F14" s="632">
        <f t="shared" si="0"/>
        <v>0</v>
      </c>
      <c r="G14" s="632">
        <v>0</v>
      </c>
      <c r="H14" s="729"/>
      <c r="I14" s="698"/>
      <c r="J14" s="705"/>
      <c r="K14" s="451"/>
      <c r="L14" s="451"/>
      <c r="M14" s="451"/>
      <c r="N14" s="451"/>
      <c r="O14" s="451"/>
      <c r="P14" s="451"/>
      <c r="Q14" s="451"/>
      <c r="R14" s="451"/>
      <c r="S14" s="451"/>
      <c r="T14" s="451"/>
      <c r="U14" s="451"/>
      <c r="V14" s="451"/>
      <c r="W14" s="451"/>
      <c r="X14" s="451"/>
      <c r="Y14" s="451"/>
      <c r="Z14" s="451"/>
      <c r="AA14" s="451"/>
      <c r="AB14" s="452"/>
    </row>
    <row r="15" spans="1:28" ht="15.75">
      <c r="A15" s="453" t="s">
        <v>703</v>
      </c>
      <c r="B15" s="632">
        <v>18159626.07</v>
      </c>
      <c r="C15" s="632"/>
      <c r="D15" s="632"/>
      <c r="E15" s="632">
        <v>5258341.78</v>
      </c>
      <c r="F15" s="632">
        <f t="shared" si="0"/>
        <v>12901284.289999999</v>
      </c>
      <c r="G15" s="632">
        <v>388509.25</v>
      </c>
      <c r="H15" s="729"/>
      <c r="I15" s="698"/>
      <c r="J15" s="705"/>
      <c r="K15" s="451"/>
      <c r="L15" s="451"/>
      <c r="M15" s="451"/>
      <c r="N15" s="451"/>
      <c r="O15" s="451"/>
      <c r="P15" s="451"/>
      <c r="Q15" s="451"/>
      <c r="R15" s="451"/>
      <c r="S15" s="451"/>
      <c r="T15" s="451"/>
      <c r="U15" s="451"/>
      <c r="V15" s="451"/>
      <c r="W15" s="451"/>
      <c r="X15" s="451"/>
      <c r="Y15" s="451"/>
      <c r="Z15" s="451"/>
      <c r="AA15" s="451"/>
      <c r="AB15" s="452"/>
    </row>
    <row r="16" spans="1:28" ht="15.75">
      <c r="A16" s="453" t="s">
        <v>704</v>
      </c>
      <c r="B16" s="632">
        <v>17045757.52</v>
      </c>
      <c r="C16" s="632"/>
      <c r="D16" s="632"/>
      <c r="E16" s="632">
        <v>6943077.8099999996</v>
      </c>
      <c r="F16" s="632">
        <f t="shared" si="0"/>
        <v>10102679.710000001</v>
      </c>
      <c r="G16" s="632">
        <v>283892.57</v>
      </c>
      <c r="H16" s="729"/>
      <c r="I16" s="699"/>
      <c r="J16" s="705"/>
      <c r="K16" s="451"/>
      <c r="L16" s="451"/>
      <c r="M16" s="451"/>
      <c r="N16" s="451"/>
      <c r="O16" s="451"/>
      <c r="P16" s="451"/>
      <c r="Q16" s="451"/>
      <c r="R16" s="451"/>
      <c r="S16" s="451"/>
      <c r="T16" s="451"/>
      <c r="U16" s="451"/>
      <c r="V16" s="451"/>
      <c r="W16" s="451"/>
      <c r="X16" s="451"/>
      <c r="Y16" s="451"/>
      <c r="Z16" s="451"/>
      <c r="AA16" s="451"/>
      <c r="AB16" s="452"/>
    </row>
    <row r="17" spans="1:28" ht="18">
      <c r="A17" s="453" t="s">
        <v>705</v>
      </c>
      <c r="B17" s="643">
        <v>996990.4</v>
      </c>
      <c r="C17" s="643"/>
      <c r="D17" s="643"/>
      <c r="E17" s="643">
        <v>507786.17</v>
      </c>
      <c r="F17" s="643">
        <f t="shared" si="0"/>
        <v>489204.23000000004</v>
      </c>
      <c r="G17" s="643">
        <v>15188.85</v>
      </c>
      <c r="H17" s="730"/>
      <c r="I17" s="699"/>
      <c r="J17" s="705"/>
      <c r="K17" s="451"/>
      <c r="L17" s="451"/>
      <c r="M17" s="451"/>
      <c r="N17" s="451"/>
      <c r="O17" s="451"/>
      <c r="P17" s="451"/>
      <c r="Q17" s="451"/>
      <c r="R17" s="451"/>
      <c r="S17" s="451"/>
      <c r="T17" s="451"/>
      <c r="U17" s="451"/>
      <c r="V17" s="451"/>
      <c r="W17" s="451"/>
      <c r="X17" s="451"/>
      <c r="Y17" s="451"/>
      <c r="Z17" s="451"/>
      <c r="AA17" s="451"/>
      <c r="AB17" s="452"/>
    </row>
    <row r="18" spans="1:28" ht="15.75">
      <c r="A18" s="457" t="s">
        <v>706</v>
      </c>
      <c r="B18" s="632">
        <f>SUM(B11:B17)</f>
        <v>410462408.02999991</v>
      </c>
      <c r="C18" s="644"/>
      <c r="D18" s="644"/>
      <c r="E18" s="644">
        <f>SUM(E10:E17)</f>
        <v>88248284.24000001</v>
      </c>
      <c r="F18" s="644">
        <f>B18-E18</f>
        <v>322214123.7899999</v>
      </c>
      <c r="G18" s="644">
        <f>SUM(G10:G17)</f>
        <v>8842592.5499999989</v>
      </c>
      <c r="H18" s="727"/>
      <c r="I18" s="699"/>
      <c r="J18" s="705"/>
      <c r="K18" s="451"/>
      <c r="L18" s="451"/>
      <c r="M18" s="451"/>
      <c r="N18" s="451"/>
      <c r="O18" s="451"/>
      <c r="P18" s="451"/>
      <c r="Q18" s="451"/>
      <c r="R18" s="451"/>
      <c r="S18" s="451"/>
      <c r="T18" s="451"/>
      <c r="U18" s="451"/>
      <c r="V18" s="451"/>
      <c r="W18" s="451"/>
      <c r="X18" s="451"/>
      <c r="Y18" s="451"/>
      <c r="Z18" s="451"/>
      <c r="AA18" s="451"/>
      <c r="AB18" s="452"/>
    </row>
    <row r="19" spans="1:28" ht="15.75">
      <c r="A19" s="457"/>
      <c r="B19" s="644"/>
      <c r="C19" s="644"/>
      <c r="D19" s="644"/>
      <c r="E19" s="644"/>
      <c r="F19" s="644"/>
      <c r="G19" s="644"/>
      <c r="H19" s="727"/>
      <c r="I19" s="699"/>
      <c r="J19" s="705"/>
      <c r="K19" s="451"/>
      <c r="L19" s="451"/>
      <c r="M19" s="451"/>
      <c r="N19" s="451"/>
      <c r="O19" s="451"/>
      <c r="P19" s="451"/>
      <c r="Q19" s="451"/>
      <c r="R19" s="451"/>
      <c r="S19" s="451"/>
      <c r="T19" s="451"/>
      <c r="U19" s="451"/>
      <c r="V19" s="451"/>
      <c r="W19" s="451"/>
      <c r="X19" s="451"/>
      <c r="Y19" s="451"/>
      <c r="Z19" s="451"/>
      <c r="AA19" s="451"/>
      <c r="AB19" s="452"/>
    </row>
    <row r="20" spans="1:28" ht="15.75">
      <c r="A20" s="448" t="s">
        <v>707</v>
      </c>
      <c r="B20" s="644"/>
      <c r="C20" s="644"/>
      <c r="D20" s="644"/>
      <c r="E20" s="644"/>
      <c r="F20" s="644"/>
      <c r="G20" s="644"/>
      <c r="H20" s="727"/>
      <c r="I20" s="699"/>
      <c r="J20" s="705"/>
      <c r="K20" s="451"/>
      <c r="L20" s="451"/>
      <c r="M20" s="451"/>
      <c r="N20" s="451"/>
      <c r="O20" s="451"/>
      <c r="P20" s="451"/>
      <c r="Q20" s="451"/>
      <c r="R20" s="451"/>
      <c r="S20" s="451"/>
      <c r="T20" s="451"/>
      <c r="U20" s="451"/>
      <c r="V20" s="451"/>
      <c r="W20" s="451"/>
      <c r="X20" s="451"/>
      <c r="Y20" s="451"/>
      <c r="Z20" s="451"/>
      <c r="AA20" s="451"/>
      <c r="AB20" s="452"/>
    </row>
    <row r="21" spans="1:28" ht="15.75">
      <c r="A21" s="458" t="s">
        <v>708</v>
      </c>
      <c r="B21" s="632">
        <v>0</v>
      </c>
      <c r="C21" s="632"/>
      <c r="D21" s="632"/>
      <c r="E21" s="632">
        <v>0</v>
      </c>
      <c r="F21" s="632">
        <f>B21-E21</f>
        <v>0</v>
      </c>
      <c r="G21" s="632">
        <v>0</v>
      </c>
      <c r="H21" s="729"/>
      <c r="I21" s="699"/>
      <c r="J21" s="705"/>
      <c r="K21" s="451"/>
      <c r="L21" s="451"/>
      <c r="M21" s="451"/>
      <c r="N21" s="451"/>
      <c r="O21" s="451"/>
      <c r="P21" s="451"/>
      <c r="Q21" s="451"/>
      <c r="R21" s="451"/>
      <c r="S21" s="451"/>
      <c r="T21" s="451"/>
      <c r="U21" s="451"/>
      <c r="V21" s="451"/>
      <c r="W21" s="451"/>
      <c r="X21" s="451"/>
      <c r="Y21" s="451"/>
      <c r="Z21" s="451"/>
      <c r="AA21" s="451"/>
      <c r="AB21" s="452"/>
    </row>
    <row r="22" spans="1:28" ht="15.75">
      <c r="A22" s="458" t="s">
        <v>709</v>
      </c>
      <c r="B22" s="632">
        <v>0</v>
      </c>
      <c r="C22" s="632"/>
      <c r="D22" s="632"/>
      <c r="E22" s="632">
        <v>0</v>
      </c>
      <c r="F22" s="632">
        <f t="shared" ref="F22:F26" si="1">B22-E22</f>
        <v>0</v>
      </c>
      <c r="G22" s="632">
        <v>0</v>
      </c>
      <c r="H22" s="729"/>
      <c r="I22" s="699"/>
      <c r="J22" s="705"/>
      <c r="K22" s="451"/>
      <c r="L22" s="451"/>
      <c r="M22" s="451"/>
      <c r="N22" s="451"/>
      <c r="O22" s="451"/>
      <c r="P22" s="451"/>
      <c r="Q22" s="451"/>
      <c r="R22" s="451"/>
      <c r="S22" s="451"/>
      <c r="T22" s="451"/>
      <c r="U22" s="451"/>
      <c r="V22" s="451"/>
      <c r="W22" s="451"/>
      <c r="X22" s="451"/>
      <c r="Y22" s="451"/>
      <c r="Z22" s="451"/>
      <c r="AA22" s="451"/>
      <c r="AB22" s="452"/>
    </row>
    <row r="23" spans="1:28" ht="15.75">
      <c r="A23" s="458" t="s">
        <v>710</v>
      </c>
      <c r="B23" s="632">
        <v>0</v>
      </c>
      <c r="C23" s="632"/>
      <c r="D23" s="632"/>
      <c r="E23" s="632">
        <v>0</v>
      </c>
      <c r="F23" s="632">
        <f t="shared" si="1"/>
        <v>0</v>
      </c>
      <c r="G23" s="632">
        <v>0</v>
      </c>
      <c r="H23" s="729"/>
      <c r="I23" s="699"/>
      <c r="J23" s="705"/>
      <c r="K23" s="451"/>
      <c r="L23" s="451"/>
      <c r="M23" s="451"/>
      <c r="N23" s="451"/>
      <c r="O23" s="451"/>
      <c r="P23" s="451"/>
      <c r="Q23" s="451"/>
      <c r="R23" s="451"/>
      <c r="S23" s="451"/>
      <c r="T23" s="451"/>
      <c r="U23" s="451"/>
      <c r="V23" s="451"/>
      <c r="W23" s="451"/>
      <c r="X23" s="451"/>
      <c r="Y23" s="451"/>
      <c r="Z23" s="451"/>
      <c r="AA23" s="451"/>
      <c r="AB23" s="452"/>
    </row>
    <row r="24" spans="1:28" ht="15.75">
      <c r="A24" s="458" t="s">
        <v>711</v>
      </c>
      <c r="B24" s="632">
        <v>0</v>
      </c>
      <c r="C24" s="632"/>
      <c r="D24" s="632"/>
      <c r="E24" s="632">
        <v>0</v>
      </c>
      <c r="F24" s="632">
        <f t="shared" si="1"/>
        <v>0</v>
      </c>
      <c r="G24" s="632">
        <v>0</v>
      </c>
      <c r="H24" s="729"/>
      <c r="I24" s="699"/>
      <c r="J24" s="705"/>
      <c r="K24" s="451"/>
      <c r="L24" s="451"/>
      <c r="M24" s="451"/>
      <c r="N24" s="451"/>
      <c r="O24" s="451"/>
      <c r="P24" s="451"/>
      <c r="Q24" s="451"/>
      <c r="R24" s="451"/>
      <c r="S24" s="451"/>
      <c r="T24" s="451"/>
      <c r="U24" s="451"/>
      <c r="V24" s="451"/>
      <c r="W24" s="451"/>
      <c r="X24" s="451"/>
      <c r="Y24" s="451"/>
      <c r="Z24" s="451"/>
      <c r="AA24" s="451"/>
      <c r="AB24" s="452"/>
    </row>
    <row r="25" spans="1:28" ht="15.75">
      <c r="A25" s="458" t="s">
        <v>712</v>
      </c>
      <c r="B25" s="632">
        <v>0</v>
      </c>
      <c r="C25" s="632"/>
      <c r="D25" s="632"/>
      <c r="E25" s="632">
        <v>0</v>
      </c>
      <c r="F25" s="632">
        <f t="shared" si="1"/>
        <v>0</v>
      </c>
      <c r="G25" s="632">
        <v>0</v>
      </c>
      <c r="H25" s="729"/>
      <c r="I25" s="699"/>
      <c r="J25" s="705"/>
      <c r="K25" s="451"/>
      <c r="L25" s="451"/>
      <c r="M25" s="451"/>
      <c r="N25" s="451"/>
      <c r="O25" s="451"/>
      <c r="P25" s="451"/>
      <c r="Q25" s="451"/>
      <c r="R25" s="451"/>
      <c r="S25" s="451"/>
      <c r="T25" s="451"/>
      <c r="U25" s="451"/>
      <c r="V25" s="451"/>
      <c r="W25" s="451"/>
      <c r="X25" s="451"/>
      <c r="Y25" s="451"/>
      <c r="Z25" s="451"/>
      <c r="AA25" s="451"/>
      <c r="AB25" s="452"/>
    </row>
    <row r="26" spans="1:28" ht="18">
      <c r="A26" s="458" t="s">
        <v>713</v>
      </c>
      <c r="B26" s="643">
        <v>0</v>
      </c>
      <c r="C26" s="643"/>
      <c r="D26" s="643"/>
      <c r="E26" s="643">
        <v>0</v>
      </c>
      <c r="F26" s="643">
        <f t="shared" si="1"/>
        <v>0</v>
      </c>
      <c r="G26" s="643">
        <v>0</v>
      </c>
      <c r="H26" s="730"/>
      <c r="I26" s="697"/>
      <c r="J26" s="705"/>
      <c r="K26" s="451"/>
      <c r="L26" s="451"/>
      <c r="M26" s="451"/>
      <c r="N26" s="451"/>
      <c r="O26" s="451"/>
      <c r="P26" s="451"/>
      <c r="Q26" s="451"/>
      <c r="R26" s="451"/>
      <c r="S26" s="451"/>
      <c r="T26" s="451"/>
      <c r="U26" s="451"/>
      <c r="V26" s="451"/>
      <c r="W26" s="451"/>
      <c r="X26" s="451"/>
      <c r="Y26" s="451"/>
      <c r="Z26" s="451"/>
      <c r="AA26" s="451"/>
      <c r="AB26" s="452"/>
    </row>
    <row r="27" spans="1:28" ht="15.75">
      <c r="A27" s="458" t="s">
        <v>714</v>
      </c>
      <c r="B27" s="632">
        <f>SUM(B21:B26)</f>
        <v>0</v>
      </c>
      <c r="C27" s="644"/>
      <c r="D27" s="644"/>
      <c r="E27" s="632">
        <f>SUM(E21:E26)</f>
        <v>0</v>
      </c>
      <c r="F27" s="632">
        <f>SUM(F21:F26)</f>
        <v>0</v>
      </c>
      <c r="G27" s="632">
        <f>SUM(G21:G26)</f>
        <v>0</v>
      </c>
      <c r="H27" s="729"/>
      <c r="I27" s="697"/>
      <c r="J27" s="705"/>
      <c r="K27" s="451"/>
      <c r="L27" s="451"/>
      <c r="M27" s="451"/>
      <c r="N27" s="451"/>
      <c r="O27" s="451"/>
      <c r="P27" s="451"/>
      <c r="Q27" s="451"/>
      <c r="R27" s="451"/>
      <c r="S27" s="451"/>
      <c r="T27" s="451"/>
      <c r="U27" s="451"/>
      <c r="V27" s="451"/>
      <c r="W27" s="451"/>
      <c r="X27" s="451"/>
      <c r="Y27" s="451"/>
      <c r="Z27" s="451"/>
      <c r="AA27" s="451"/>
      <c r="AB27" s="452"/>
    </row>
    <row r="28" spans="1:28" ht="15.75">
      <c r="A28" s="458" t="s">
        <v>715</v>
      </c>
      <c r="B28" s="644"/>
      <c r="C28" s="644"/>
      <c r="D28" s="644"/>
      <c r="E28" s="644"/>
      <c r="F28" s="644"/>
      <c r="G28" s="644"/>
      <c r="H28" s="727"/>
      <c r="I28" s="697"/>
      <c r="J28" s="705"/>
      <c r="K28" s="451"/>
      <c r="L28" s="451"/>
      <c r="M28" s="451"/>
      <c r="N28" s="451"/>
      <c r="O28" s="451"/>
      <c r="P28" s="451"/>
      <c r="Q28" s="451"/>
      <c r="R28" s="451"/>
      <c r="S28" s="451"/>
      <c r="T28" s="451"/>
      <c r="U28" s="451"/>
      <c r="V28" s="451"/>
      <c r="W28" s="451"/>
      <c r="X28" s="451"/>
      <c r="Y28" s="451"/>
      <c r="Z28" s="451"/>
      <c r="AA28" s="451"/>
      <c r="AB28" s="452"/>
    </row>
    <row r="29" spans="1:28" ht="15.75">
      <c r="A29" s="458"/>
      <c r="B29" s="614"/>
      <c r="C29" s="614"/>
      <c r="D29" s="614"/>
      <c r="E29" s="614"/>
      <c r="F29" s="614"/>
      <c r="G29" s="614"/>
      <c r="H29" s="700"/>
      <c r="I29" s="697"/>
      <c r="J29" s="705"/>
      <c r="K29" s="451"/>
      <c r="L29" s="451"/>
      <c r="M29" s="451"/>
      <c r="N29" s="451"/>
      <c r="O29" s="451"/>
      <c r="P29" s="451"/>
      <c r="Q29" s="451"/>
      <c r="R29" s="451"/>
      <c r="S29" s="451"/>
      <c r="T29" s="451"/>
      <c r="U29" s="451"/>
      <c r="V29" s="451"/>
      <c r="W29" s="451"/>
      <c r="X29" s="451"/>
      <c r="Y29" s="451"/>
      <c r="Z29" s="451"/>
      <c r="AA29" s="451"/>
      <c r="AB29" s="452"/>
    </row>
    <row r="30" spans="1:28" ht="15.75">
      <c r="A30" s="448" t="s">
        <v>716</v>
      </c>
      <c r="B30" s="614"/>
      <c r="C30" s="614"/>
      <c r="D30" s="614"/>
      <c r="E30" s="614"/>
      <c r="F30" s="614"/>
      <c r="G30" s="614"/>
      <c r="H30" s="701"/>
      <c r="I30" s="697"/>
      <c r="J30" s="705"/>
      <c r="K30" s="451"/>
      <c r="L30" s="451"/>
      <c r="M30" s="451"/>
      <c r="N30" s="451"/>
      <c r="O30" s="451"/>
      <c r="P30" s="451"/>
      <c r="Q30" s="451"/>
      <c r="R30" s="451"/>
      <c r="S30" s="451"/>
      <c r="T30" s="451"/>
      <c r="U30" s="451"/>
      <c r="V30" s="451"/>
      <c r="W30" s="451"/>
      <c r="X30" s="451"/>
      <c r="Y30" s="451"/>
      <c r="Z30" s="451"/>
      <c r="AA30" s="451"/>
      <c r="AB30" s="452"/>
    </row>
    <row r="31" spans="1:28" ht="15.75">
      <c r="A31" s="458" t="s">
        <v>717</v>
      </c>
      <c r="B31" s="632">
        <v>0</v>
      </c>
      <c r="C31" s="632"/>
      <c r="D31" s="632"/>
      <c r="E31" s="632">
        <v>0</v>
      </c>
      <c r="F31" s="632">
        <f>B31-E31</f>
        <v>0</v>
      </c>
      <c r="G31" s="632">
        <v>0</v>
      </c>
      <c r="H31" s="729"/>
      <c r="I31" s="697"/>
      <c r="J31" s="705"/>
      <c r="K31" s="451"/>
      <c r="L31" s="451"/>
      <c r="M31" s="451"/>
      <c r="N31" s="451"/>
      <c r="O31" s="451"/>
      <c r="P31" s="451"/>
      <c r="Q31" s="451"/>
      <c r="R31" s="451"/>
      <c r="S31" s="451"/>
      <c r="T31" s="451"/>
      <c r="U31" s="451"/>
      <c r="V31" s="451"/>
      <c r="W31" s="451"/>
      <c r="X31" s="451"/>
      <c r="Y31" s="451"/>
      <c r="Z31" s="451"/>
      <c r="AA31" s="451"/>
      <c r="AB31" s="452"/>
    </row>
    <row r="32" spans="1:28" ht="15.75">
      <c r="A32" s="458" t="s">
        <v>718</v>
      </c>
      <c r="B32" s="632">
        <v>0</v>
      </c>
      <c r="C32" s="632"/>
      <c r="D32" s="632"/>
      <c r="E32" s="632">
        <v>0</v>
      </c>
      <c r="F32" s="632">
        <f t="shared" ref="F32:F38" si="2">B32-E32</f>
        <v>0</v>
      </c>
      <c r="G32" s="632">
        <v>0</v>
      </c>
      <c r="H32" s="729"/>
      <c r="I32" s="697"/>
      <c r="J32" s="705"/>
      <c r="K32" s="451"/>
      <c r="L32" s="451"/>
      <c r="M32" s="451"/>
      <c r="N32" s="451"/>
      <c r="O32" s="451"/>
      <c r="P32" s="451"/>
      <c r="Q32" s="451"/>
      <c r="R32" s="451"/>
      <c r="S32" s="451"/>
      <c r="T32" s="451"/>
      <c r="U32" s="451"/>
      <c r="V32" s="451"/>
      <c r="W32" s="451"/>
      <c r="X32" s="451"/>
      <c r="Y32" s="451"/>
      <c r="Z32" s="451"/>
      <c r="AA32" s="451"/>
      <c r="AB32" s="452"/>
    </row>
    <row r="33" spans="1:28" ht="15.75">
      <c r="A33" s="458" t="s">
        <v>719</v>
      </c>
      <c r="B33" s="632">
        <v>0</v>
      </c>
      <c r="C33" s="632"/>
      <c r="D33" s="632"/>
      <c r="E33" s="632">
        <v>0</v>
      </c>
      <c r="F33" s="632">
        <f t="shared" si="2"/>
        <v>0</v>
      </c>
      <c r="G33" s="632">
        <v>0</v>
      </c>
      <c r="H33" s="729"/>
      <c r="I33" s="697"/>
      <c r="J33" s="705"/>
      <c r="K33" s="451"/>
      <c r="L33" s="451"/>
      <c r="M33" s="451"/>
      <c r="N33" s="451"/>
      <c r="O33" s="451"/>
      <c r="P33" s="451"/>
      <c r="Q33" s="451"/>
      <c r="R33" s="451"/>
      <c r="S33" s="451"/>
      <c r="T33" s="451"/>
      <c r="U33" s="451"/>
      <c r="V33" s="451"/>
      <c r="W33" s="451"/>
      <c r="X33" s="451"/>
      <c r="Y33" s="451"/>
      <c r="Z33" s="451"/>
      <c r="AA33" s="451"/>
      <c r="AB33" s="452"/>
    </row>
    <row r="34" spans="1:28" ht="15.75">
      <c r="A34" s="458" t="s">
        <v>720</v>
      </c>
      <c r="B34" s="632">
        <v>0</v>
      </c>
      <c r="C34" s="632"/>
      <c r="D34" s="632"/>
      <c r="E34" s="632">
        <v>0</v>
      </c>
      <c r="F34" s="632">
        <f t="shared" si="2"/>
        <v>0</v>
      </c>
      <c r="G34" s="632">
        <v>0</v>
      </c>
      <c r="H34" s="729"/>
      <c r="I34" s="697"/>
      <c r="J34" s="705"/>
      <c r="K34" s="451"/>
      <c r="L34" s="451"/>
      <c r="M34" s="451"/>
      <c r="N34" s="451"/>
      <c r="O34" s="451"/>
      <c r="P34" s="451"/>
      <c r="Q34" s="451"/>
      <c r="R34" s="451"/>
      <c r="S34" s="451"/>
      <c r="T34" s="451"/>
      <c r="U34" s="451"/>
      <c r="V34" s="451"/>
      <c r="W34" s="451"/>
      <c r="X34" s="451"/>
      <c r="Y34" s="451"/>
      <c r="Z34" s="451"/>
      <c r="AA34" s="451"/>
      <c r="AB34" s="452"/>
    </row>
    <row r="35" spans="1:28" ht="15.75">
      <c r="A35" s="458" t="s">
        <v>721</v>
      </c>
      <c r="B35" s="632">
        <v>0</v>
      </c>
      <c r="C35" s="632"/>
      <c r="D35" s="632"/>
      <c r="E35" s="632">
        <v>0</v>
      </c>
      <c r="F35" s="632">
        <f t="shared" si="2"/>
        <v>0</v>
      </c>
      <c r="G35" s="632">
        <v>0</v>
      </c>
      <c r="H35" s="729"/>
      <c r="I35" s="697"/>
      <c r="J35" s="705"/>
      <c r="K35" s="451"/>
      <c r="L35" s="451"/>
      <c r="M35" s="451"/>
      <c r="N35" s="451"/>
      <c r="O35" s="451"/>
      <c r="P35" s="451"/>
      <c r="Q35" s="451"/>
      <c r="R35" s="451"/>
      <c r="S35" s="451"/>
      <c r="T35" s="451"/>
      <c r="U35" s="451"/>
      <c r="V35" s="451"/>
      <c r="W35" s="451"/>
      <c r="X35" s="451"/>
      <c r="Y35" s="451"/>
      <c r="Z35" s="451"/>
      <c r="AA35" s="451"/>
      <c r="AB35" s="452"/>
    </row>
    <row r="36" spans="1:28" ht="15.75">
      <c r="A36" s="458" t="s">
        <v>722</v>
      </c>
      <c r="B36" s="632">
        <v>0</v>
      </c>
      <c r="C36" s="632"/>
      <c r="D36" s="632"/>
      <c r="E36" s="632">
        <v>0</v>
      </c>
      <c r="F36" s="632">
        <f t="shared" si="2"/>
        <v>0</v>
      </c>
      <c r="G36" s="632">
        <v>0</v>
      </c>
      <c r="H36" s="729"/>
      <c r="I36" s="697"/>
      <c r="J36" s="705"/>
      <c r="K36" s="451"/>
      <c r="L36" s="451"/>
      <c r="M36" s="451"/>
      <c r="N36" s="451"/>
      <c r="O36" s="451"/>
      <c r="P36" s="451"/>
      <c r="Q36" s="451"/>
      <c r="R36" s="451"/>
      <c r="S36" s="451"/>
      <c r="T36" s="451"/>
      <c r="U36" s="451"/>
      <c r="V36" s="451"/>
      <c r="W36" s="451"/>
      <c r="X36" s="451"/>
      <c r="Y36" s="451"/>
      <c r="Z36" s="451"/>
      <c r="AA36" s="451"/>
      <c r="AB36" s="452"/>
    </row>
    <row r="37" spans="1:28" ht="15.75">
      <c r="A37" s="458" t="s">
        <v>723</v>
      </c>
      <c r="B37" s="632">
        <v>0</v>
      </c>
      <c r="C37" s="632"/>
      <c r="D37" s="632"/>
      <c r="E37" s="632">
        <v>0</v>
      </c>
      <c r="F37" s="632">
        <f t="shared" si="2"/>
        <v>0</v>
      </c>
      <c r="G37" s="632">
        <v>0</v>
      </c>
      <c r="H37" s="729"/>
      <c r="I37" s="697"/>
      <c r="J37" s="705"/>
      <c r="K37" s="451"/>
      <c r="L37" s="451"/>
      <c r="M37" s="451"/>
      <c r="N37" s="451"/>
      <c r="O37" s="451"/>
      <c r="P37" s="451"/>
      <c r="Q37" s="451"/>
      <c r="R37" s="451"/>
      <c r="S37" s="451"/>
      <c r="T37" s="451"/>
      <c r="U37" s="451"/>
      <c r="V37" s="451"/>
      <c r="W37" s="451"/>
      <c r="X37" s="451"/>
      <c r="Y37" s="451"/>
      <c r="Z37" s="451"/>
      <c r="AA37" s="451"/>
      <c r="AB37" s="452"/>
    </row>
    <row r="38" spans="1:28" ht="18">
      <c r="A38" s="458" t="s">
        <v>724</v>
      </c>
      <c r="B38" s="643">
        <v>0</v>
      </c>
      <c r="C38" s="643"/>
      <c r="D38" s="643"/>
      <c r="E38" s="643">
        <v>0</v>
      </c>
      <c r="F38" s="643">
        <f t="shared" si="2"/>
        <v>0</v>
      </c>
      <c r="G38" s="643">
        <v>0</v>
      </c>
      <c r="H38" s="730"/>
      <c r="I38" s="697"/>
      <c r="J38" s="705"/>
      <c r="K38" s="451"/>
      <c r="L38" s="451"/>
      <c r="M38" s="451"/>
      <c r="N38" s="451"/>
      <c r="O38" s="451"/>
      <c r="P38" s="451"/>
      <c r="Q38" s="451"/>
      <c r="R38" s="451"/>
      <c r="S38" s="451"/>
      <c r="T38" s="451"/>
      <c r="U38" s="451"/>
      <c r="V38" s="451"/>
      <c r="W38" s="451"/>
      <c r="X38" s="451"/>
      <c r="Y38" s="451"/>
      <c r="Z38" s="451"/>
      <c r="AA38" s="451"/>
      <c r="AB38" s="452"/>
    </row>
    <row r="39" spans="1:28" ht="15.75">
      <c r="A39" s="459" t="s">
        <v>725</v>
      </c>
      <c r="B39" s="645">
        <f>SUM(B31:B38)</f>
        <v>0</v>
      </c>
      <c r="C39" s="644"/>
      <c r="D39" s="644"/>
      <c r="E39" s="614">
        <f>SUM(E31:E38)</f>
        <v>0</v>
      </c>
      <c r="F39" s="614">
        <f>SUM(F31:F38)</f>
        <v>0</v>
      </c>
      <c r="G39" s="614">
        <f>SUM(G31:G38)</f>
        <v>0</v>
      </c>
      <c r="H39" s="701"/>
      <c r="I39" s="697"/>
      <c r="J39" s="705"/>
      <c r="K39" s="451"/>
      <c r="L39" s="451"/>
      <c r="M39" s="451"/>
      <c r="N39" s="451"/>
      <c r="O39" s="451"/>
      <c r="P39" s="451"/>
      <c r="Q39" s="451"/>
      <c r="R39" s="451"/>
      <c r="S39" s="451"/>
      <c r="T39" s="451"/>
      <c r="U39" s="451"/>
      <c r="V39" s="451"/>
      <c r="W39" s="451"/>
      <c r="X39" s="451"/>
      <c r="Y39" s="451"/>
      <c r="Z39" s="451"/>
      <c r="AA39" s="451"/>
      <c r="AB39" s="452"/>
    </row>
    <row r="40" spans="1:28" ht="15.75">
      <c r="A40" s="460"/>
      <c r="B40" s="614"/>
      <c r="C40" s="614"/>
      <c r="D40" s="614"/>
      <c r="E40" s="614"/>
      <c r="F40" s="614"/>
      <c r="G40" s="614"/>
      <c r="H40" s="701"/>
      <c r="I40" s="697"/>
      <c r="J40" s="705"/>
      <c r="K40" s="451"/>
      <c r="L40" s="451"/>
      <c r="M40" s="451"/>
      <c r="N40" s="451"/>
      <c r="O40" s="451"/>
      <c r="P40" s="451"/>
      <c r="Q40" s="451"/>
      <c r="R40" s="451"/>
      <c r="S40" s="451"/>
      <c r="T40" s="451"/>
      <c r="U40" s="451"/>
      <c r="V40" s="451"/>
      <c r="W40" s="451"/>
      <c r="X40" s="451"/>
      <c r="Y40" s="451"/>
      <c r="Z40" s="451"/>
      <c r="AA40" s="451"/>
      <c r="AB40" s="452"/>
    </row>
    <row r="41" spans="1:28" ht="15.75">
      <c r="A41" s="448" t="s">
        <v>726</v>
      </c>
      <c r="B41" s="614"/>
      <c r="C41" s="614"/>
      <c r="D41" s="614"/>
      <c r="E41" s="614"/>
      <c r="F41" s="614"/>
      <c r="G41" s="614"/>
      <c r="H41" s="701"/>
      <c r="I41" s="451"/>
      <c r="J41" s="701"/>
      <c r="K41" s="451"/>
      <c r="L41" s="451"/>
      <c r="M41" s="451"/>
      <c r="N41" s="451"/>
      <c r="O41" s="451"/>
      <c r="P41" s="451"/>
      <c r="Q41" s="451"/>
      <c r="R41" s="451"/>
      <c r="S41" s="451"/>
      <c r="T41" s="451"/>
      <c r="U41" s="451"/>
      <c r="V41" s="451"/>
      <c r="W41" s="451"/>
      <c r="X41" s="451"/>
      <c r="Y41" s="451"/>
      <c r="Z41" s="451"/>
      <c r="AA41" s="451"/>
      <c r="AB41" s="452"/>
    </row>
    <row r="42" spans="1:28" ht="15.75">
      <c r="A42" s="458" t="s">
        <v>727</v>
      </c>
      <c r="B42" s="632">
        <v>263384.39</v>
      </c>
      <c r="C42" s="632"/>
      <c r="D42" s="632"/>
      <c r="E42" s="632">
        <v>194703.27</v>
      </c>
      <c r="F42" s="632">
        <f>B42-E42</f>
        <v>68681.120000000024</v>
      </c>
      <c r="G42" s="632">
        <v>4098.92</v>
      </c>
      <c r="H42" s="729"/>
      <c r="I42" s="451"/>
      <c r="J42" s="701"/>
      <c r="K42" s="451"/>
      <c r="L42" s="451"/>
      <c r="M42" s="451"/>
      <c r="N42" s="451"/>
      <c r="O42" s="451"/>
      <c r="P42" s="451"/>
      <c r="Q42" s="451"/>
      <c r="R42" s="451"/>
      <c r="S42" s="451"/>
      <c r="T42" s="451"/>
      <c r="U42" s="451"/>
      <c r="V42" s="451"/>
      <c r="W42" s="451"/>
      <c r="X42" s="451"/>
      <c r="Y42" s="451"/>
      <c r="Z42" s="451"/>
      <c r="AA42" s="451"/>
      <c r="AB42" s="452"/>
    </row>
    <row r="43" spans="1:28" ht="15.75">
      <c r="A43" s="458" t="s">
        <v>728</v>
      </c>
      <c r="B43" s="632">
        <v>3858756.15</v>
      </c>
      <c r="C43" s="632"/>
      <c r="D43" s="632"/>
      <c r="E43" s="632">
        <v>2568818.39</v>
      </c>
      <c r="F43" s="632">
        <f t="shared" ref="F43:F49" si="3">B43-E43</f>
        <v>1289937.7599999998</v>
      </c>
      <c r="G43" s="632">
        <v>96266.11</v>
      </c>
      <c r="H43" s="729"/>
      <c r="I43" s="451"/>
      <c r="J43" s="701"/>
      <c r="K43" s="451"/>
      <c r="L43" s="451"/>
      <c r="M43" s="451"/>
      <c r="N43" s="451"/>
      <c r="O43" s="451"/>
      <c r="P43" s="451"/>
      <c r="Q43" s="451"/>
      <c r="R43" s="451"/>
      <c r="S43" s="451"/>
      <c r="T43" s="451"/>
      <c r="U43" s="451"/>
      <c r="V43" s="451"/>
      <c r="W43" s="451"/>
      <c r="X43" s="451"/>
      <c r="Y43" s="451"/>
      <c r="Z43" s="451"/>
      <c r="AA43" s="451"/>
      <c r="AB43" s="452"/>
    </row>
    <row r="44" spans="1:28" ht="15.75">
      <c r="A44" s="458" t="s">
        <v>729</v>
      </c>
      <c r="B44" s="632">
        <v>7413060.9000000004</v>
      </c>
      <c r="C44" s="632"/>
      <c r="D44" s="632"/>
      <c r="E44" s="632">
        <v>4382116.5199999996</v>
      </c>
      <c r="F44" s="632">
        <f t="shared" si="3"/>
        <v>3030944.3800000008</v>
      </c>
      <c r="G44" s="632">
        <v>181715.44</v>
      </c>
      <c r="H44" s="729"/>
      <c r="I44" s="451"/>
      <c r="J44" s="701"/>
      <c r="K44" s="451"/>
      <c r="L44" s="451"/>
      <c r="M44" s="451"/>
      <c r="N44" s="451"/>
      <c r="O44" s="451"/>
      <c r="P44" s="451"/>
      <c r="Q44" s="451"/>
      <c r="R44" s="451"/>
      <c r="S44" s="451"/>
      <c r="T44" s="451"/>
      <c r="U44" s="451"/>
      <c r="V44" s="451"/>
      <c r="W44" s="451"/>
      <c r="X44" s="451"/>
      <c r="Y44" s="451"/>
      <c r="Z44" s="451"/>
      <c r="AA44" s="451"/>
      <c r="AB44" s="452"/>
    </row>
    <row r="45" spans="1:28" ht="15.75">
      <c r="A45" s="458" t="s">
        <v>730</v>
      </c>
      <c r="B45" s="632">
        <v>55695701.390000001</v>
      </c>
      <c r="C45" s="632"/>
      <c r="D45" s="632"/>
      <c r="E45" s="632">
        <v>34381488.299999997</v>
      </c>
      <c r="F45" s="632">
        <f t="shared" si="3"/>
        <v>21314213.090000004</v>
      </c>
      <c r="G45" s="632">
        <v>1227852.06</v>
      </c>
      <c r="H45" s="729"/>
      <c r="I45" s="451"/>
      <c r="J45" s="701"/>
      <c r="K45" s="451"/>
      <c r="L45" s="451"/>
      <c r="M45" s="451"/>
      <c r="N45" s="451"/>
      <c r="O45" s="451"/>
      <c r="P45" s="451"/>
      <c r="Q45" s="451"/>
      <c r="R45" s="451"/>
      <c r="S45" s="451"/>
      <c r="T45" s="451"/>
      <c r="U45" s="451"/>
      <c r="V45" s="451"/>
      <c r="W45" s="451"/>
      <c r="X45" s="451"/>
      <c r="Y45" s="451"/>
      <c r="Z45" s="451"/>
      <c r="AA45" s="451"/>
      <c r="AB45" s="452"/>
    </row>
    <row r="46" spans="1:28" ht="15.75">
      <c r="A46" s="458" t="s">
        <v>731</v>
      </c>
      <c r="B46" s="632">
        <v>13108961.460000001</v>
      </c>
      <c r="C46" s="632"/>
      <c r="D46" s="632"/>
      <c r="E46" s="632">
        <v>8831269.1300000008</v>
      </c>
      <c r="F46" s="632">
        <f t="shared" si="3"/>
        <v>4277692.33</v>
      </c>
      <c r="G46" s="632">
        <v>329560.01</v>
      </c>
      <c r="H46" s="729"/>
      <c r="I46" s="451"/>
      <c r="J46" s="701"/>
      <c r="K46" s="451"/>
      <c r="L46" s="451"/>
      <c r="M46" s="451"/>
      <c r="N46" s="451"/>
      <c r="O46" s="451"/>
      <c r="P46" s="451"/>
      <c r="Q46" s="451"/>
      <c r="R46" s="451"/>
      <c r="S46" s="451"/>
      <c r="T46" s="451"/>
      <c r="U46" s="451"/>
      <c r="V46" s="451"/>
      <c r="W46" s="451"/>
      <c r="X46" s="451"/>
      <c r="Y46" s="451"/>
      <c r="Z46" s="451"/>
      <c r="AA46" s="451"/>
      <c r="AB46" s="452"/>
    </row>
    <row r="47" spans="1:28" ht="15.75">
      <c r="A47" s="458" t="s">
        <v>732</v>
      </c>
      <c r="B47" s="632">
        <v>12854398.210000001</v>
      </c>
      <c r="C47" s="632"/>
      <c r="D47" s="632"/>
      <c r="E47" s="632">
        <v>7871028.0199999996</v>
      </c>
      <c r="F47" s="632">
        <f t="shared" si="3"/>
        <v>4983370.1900000013</v>
      </c>
      <c r="G47" s="632">
        <v>295561.83</v>
      </c>
      <c r="H47" s="729"/>
      <c r="I47" s="451"/>
      <c r="J47" s="701"/>
      <c r="K47" s="451"/>
      <c r="L47" s="451"/>
      <c r="M47" s="451"/>
      <c r="N47" s="451"/>
      <c r="O47" s="451"/>
      <c r="P47" s="451"/>
      <c r="Q47" s="451"/>
      <c r="R47" s="451"/>
      <c r="S47" s="451"/>
      <c r="T47" s="451"/>
      <c r="U47" s="451"/>
      <c r="V47" s="451"/>
      <c r="W47" s="451"/>
      <c r="X47" s="451"/>
      <c r="Y47" s="451"/>
      <c r="Z47" s="451"/>
      <c r="AA47" s="451"/>
      <c r="AB47" s="452"/>
    </row>
    <row r="48" spans="1:28" ht="15.75">
      <c r="A48" s="458" t="s">
        <v>733</v>
      </c>
      <c r="B48" s="632">
        <v>5726004.0999999996</v>
      </c>
      <c r="C48" s="632"/>
      <c r="D48" s="632"/>
      <c r="E48" s="632">
        <v>3058265.65</v>
      </c>
      <c r="F48" s="632">
        <f t="shared" si="3"/>
        <v>2667738.4499999997</v>
      </c>
      <c r="G48" s="632">
        <v>160331.21</v>
      </c>
      <c r="H48" s="729"/>
      <c r="I48" s="451"/>
      <c r="J48" s="701"/>
      <c r="K48" s="451"/>
      <c r="L48" s="451"/>
      <c r="M48" s="451"/>
      <c r="N48" s="451"/>
      <c r="O48" s="451"/>
      <c r="P48" s="451"/>
      <c r="Q48" s="451"/>
      <c r="R48" s="451"/>
      <c r="S48" s="451"/>
      <c r="T48" s="451"/>
      <c r="U48" s="451"/>
      <c r="V48" s="451"/>
      <c r="W48" s="451"/>
      <c r="X48" s="451"/>
      <c r="Y48" s="451"/>
      <c r="Z48" s="451"/>
      <c r="AA48" s="451"/>
      <c r="AB48" s="452"/>
    </row>
    <row r="49" spans="1:28" ht="18">
      <c r="A49" s="458" t="s">
        <v>734</v>
      </c>
      <c r="B49" s="643">
        <v>0</v>
      </c>
      <c r="C49" s="643"/>
      <c r="D49" s="643"/>
      <c r="E49" s="643">
        <v>0</v>
      </c>
      <c r="F49" s="643">
        <f t="shared" si="3"/>
        <v>0</v>
      </c>
      <c r="G49" s="643">
        <v>0</v>
      </c>
      <c r="H49" s="730"/>
      <c r="I49" s="451"/>
      <c r="J49" s="701"/>
      <c r="K49" s="451"/>
      <c r="L49" s="451"/>
      <c r="M49" s="451"/>
      <c r="N49" s="451"/>
      <c r="O49" s="451"/>
      <c r="P49" s="451"/>
      <c r="Q49" s="451"/>
      <c r="R49" s="451"/>
      <c r="S49" s="451"/>
      <c r="T49" s="451"/>
      <c r="U49" s="451"/>
      <c r="V49" s="451"/>
      <c r="W49" s="451"/>
      <c r="X49" s="451"/>
      <c r="Y49" s="451"/>
      <c r="Z49" s="451"/>
      <c r="AA49" s="451"/>
      <c r="AB49" s="452"/>
    </row>
    <row r="50" spans="1:28" ht="15.75">
      <c r="A50" s="458" t="s">
        <v>735</v>
      </c>
      <c r="B50" s="645">
        <f>SUM(B42:B49)</f>
        <v>98920266.599999994</v>
      </c>
      <c r="C50" s="644"/>
      <c r="D50" s="644"/>
      <c r="E50" s="614">
        <f>SUM(E42:E49)</f>
        <v>61287689.279999994</v>
      </c>
      <c r="F50" s="614">
        <f>SUM(F42:F49)</f>
        <v>37632577.320000008</v>
      </c>
      <c r="G50" s="614">
        <f>SUM(G42:G49)</f>
        <v>2295385.58</v>
      </c>
      <c r="H50" s="701"/>
      <c r="I50" s="451"/>
      <c r="J50" s="701"/>
      <c r="K50" s="451"/>
      <c r="L50" s="451"/>
      <c r="M50" s="451"/>
      <c r="N50" s="451"/>
      <c r="O50" s="451"/>
      <c r="P50" s="451"/>
      <c r="Q50" s="451"/>
      <c r="R50" s="451"/>
      <c r="S50" s="451"/>
      <c r="T50" s="451"/>
      <c r="U50" s="451"/>
      <c r="V50" s="451"/>
      <c r="W50" s="451"/>
      <c r="X50" s="451"/>
      <c r="Y50" s="451"/>
      <c r="Z50" s="451"/>
      <c r="AA50" s="451"/>
      <c r="AB50" s="452"/>
    </row>
    <row r="51" spans="1:28" ht="15.75">
      <c r="A51" s="458"/>
      <c r="B51" s="614"/>
      <c r="C51" s="614"/>
      <c r="D51" s="614"/>
      <c r="E51" s="614"/>
      <c r="F51" s="614"/>
      <c r="G51" s="614"/>
      <c r="H51" s="701"/>
      <c r="I51" s="451"/>
      <c r="J51" s="701"/>
      <c r="K51" s="451"/>
      <c r="L51" s="451"/>
      <c r="M51" s="451"/>
      <c r="N51" s="451"/>
      <c r="O51" s="451"/>
      <c r="P51" s="451"/>
      <c r="Q51" s="451"/>
      <c r="R51" s="451"/>
      <c r="S51" s="451"/>
      <c r="T51" s="451"/>
      <c r="U51" s="451"/>
      <c r="V51" s="451"/>
      <c r="W51" s="451"/>
      <c r="X51" s="451"/>
      <c r="Y51" s="451"/>
      <c r="Z51" s="451"/>
      <c r="AA51" s="451"/>
      <c r="AB51" s="452"/>
    </row>
    <row r="52" spans="1:28" ht="15.75">
      <c r="A52" s="458"/>
      <c r="B52" s="646"/>
      <c r="C52" s="614"/>
      <c r="D52" s="614"/>
      <c r="E52" s="646"/>
      <c r="F52" s="614"/>
      <c r="G52" s="614"/>
      <c r="H52" s="701"/>
      <c r="I52" s="451"/>
      <c r="J52" s="701"/>
      <c r="K52" s="451"/>
      <c r="L52" s="451"/>
      <c r="M52" s="451"/>
      <c r="N52" s="451"/>
      <c r="O52" s="451"/>
      <c r="P52" s="451"/>
      <c r="Q52" s="451"/>
      <c r="R52" s="451"/>
      <c r="S52" s="451"/>
      <c r="T52" s="451"/>
      <c r="U52" s="451"/>
      <c r="V52" s="451"/>
      <c r="W52" s="451"/>
      <c r="X52" s="451"/>
      <c r="Y52" s="451"/>
      <c r="Z52" s="451"/>
      <c r="AA52" s="451"/>
      <c r="AB52" s="452"/>
    </row>
    <row r="53" spans="1:28" ht="15.75">
      <c r="A53" s="461" t="s">
        <v>642</v>
      </c>
      <c r="B53" s="616">
        <f>B18+B27+B39+B50</f>
        <v>509382674.62999988</v>
      </c>
      <c r="C53" s="711">
        <f>B53-'Schd 4 Electric Plant'!G15</f>
        <v>0</v>
      </c>
      <c r="D53" s="644"/>
      <c r="E53" s="616">
        <f>E18+E27+E39+E50</f>
        <v>149535973.52000001</v>
      </c>
      <c r="F53" s="614">
        <f>F18+F27+F39+F50</f>
        <v>359846701.1099999</v>
      </c>
      <c r="G53" s="614">
        <f>G18+G27+G39+G50</f>
        <v>11137978.129999999</v>
      </c>
      <c r="H53" s="701"/>
      <c r="I53" s="451"/>
      <c r="J53" s="701"/>
      <c r="K53" s="451"/>
      <c r="L53" s="451"/>
      <c r="M53" s="451"/>
      <c r="N53" s="451"/>
      <c r="O53" s="451"/>
      <c r="P53" s="451"/>
      <c r="Q53" s="451"/>
      <c r="R53" s="451"/>
      <c r="S53" s="451"/>
      <c r="T53" s="451"/>
      <c r="U53" s="451"/>
      <c r="V53" s="451"/>
      <c r="W53" s="451"/>
      <c r="X53" s="451"/>
      <c r="Y53" s="451"/>
      <c r="Z53" s="451"/>
      <c r="AA53" s="451"/>
      <c r="AB53" s="452"/>
    </row>
    <row r="54" spans="1:28" ht="15.75">
      <c r="A54" s="461"/>
      <c r="B54" s="449"/>
      <c r="C54" s="454"/>
      <c r="D54" s="454"/>
      <c r="E54" s="449"/>
      <c r="F54" s="462"/>
      <c r="G54" s="462"/>
      <c r="H54" s="701"/>
      <c r="I54" s="463"/>
      <c r="J54" s="701"/>
      <c r="K54" s="451"/>
      <c r="L54" s="451"/>
      <c r="M54" s="451"/>
      <c r="N54" s="451"/>
      <c r="O54" s="451"/>
      <c r="P54" s="451"/>
      <c r="Q54" s="451"/>
      <c r="R54" s="451"/>
      <c r="S54" s="451"/>
      <c r="T54" s="451"/>
      <c r="U54" s="451"/>
      <c r="V54" s="451"/>
      <c r="W54" s="451"/>
      <c r="X54" s="451"/>
      <c r="Y54" s="451"/>
      <c r="Z54" s="451"/>
      <c r="AA54" s="451"/>
      <c r="AB54" s="452"/>
    </row>
    <row r="55" spans="1:28" ht="15.75">
      <c r="A55" s="461"/>
      <c r="B55" s="768" t="s">
        <v>1006</v>
      </c>
      <c r="C55" s="768"/>
      <c r="D55" s="768"/>
      <c r="E55" s="768"/>
      <c r="F55" s="768"/>
      <c r="G55" s="768"/>
      <c r="H55" s="731"/>
      <c r="I55" s="768" t="s">
        <v>736</v>
      </c>
      <c r="J55" s="768"/>
      <c r="K55" s="768"/>
      <c r="L55" s="768"/>
      <c r="M55" s="464"/>
      <c r="N55" s="768" t="s">
        <v>737</v>
      </c>
      <c r="O55" s="768"/>
      <c r="P55" s="768"/>
      <c r="Q55" s="768"/>
      <c r="R55" s="464"/>
      <c r="S55" s="768" t="s">
        <v>738</v>
      </c>
      <c r="T55" s="768"/>
      <c r="U55" s="768"/>
      <c r="V55" s="768"/>
      <c r="W55" s="464"/>
      <c r="X55" s="768" t="s">
        <v>739</v>
      </c>
      <c r="Y55" s="768"/>
      <c r="Z55" s="768"/>
      <c r="AA55" s="768"/>
      <c r="AB55" s="452"/>
    </row>
    <row r="56" spans="1:28" ht="15.75">
      <c r="A56" s="461"/>
      <c r="B56" s="449"/>
      <c r="C56" s="454"/>
      <c r="D56" s="454"/>
      <c r="E56" s="449"/>
      <c r="F56" s="462"/>
      <c r="G56" s="462"/>
      <c r="H56" s="701"/>
      <c r="I56" s="456"/>
      <c r="J56" s="703" t="s">
        <v>691</v>
      </c>
      <c r="K56" s="465" t="s">
        <v>692</v>
      </c>
      <c r="L56" s="465" t="s">
        <v>693</v>
      </c>
      <c r="M56" s="451"/>
      <c r="N56" s="456"/>
      <c r="O56" s="465" t="s">
        <v>691</v>
      </c>
      <c r="P56" s="465" t="s">
        <v>692</v>
      </c>
      <c r="Q56" s="465" t="s">
        <v>693</v>
      </c>
      <c r="R56" s="451"/>
      <c r="S56" s="456"/>
      <c r="T56" s="465" t="s">
        <v>691</v>
      </c>
      <c r="U56" s="465" t="s">
        <v>692</v>
      </c>
      <c r="V56" s="465" t="s">
        <v>693</v>
      </c>
      <c r="W56" s="451"/>
      <c r="X56" s="456"/>
      <c r="Y56" s="465" t="s">
        <v>691</v>
      </c>
      <c r="Z56" s="465" t="s">
        <v>692</v>
      </c>
      <c r="AA56" s="465" t="s">
        <v>693</v>
      </c>
      <c r="AB56" s="452"/>
    </row>
    <row r="57" spans="1:28" ht="17.25">
      <c r="A57" s="461"/>
      <c r="B57" s="449"/>
      <c r="C57" s="454"/>
      <c r="D57" s="454"/>
      <c r="E57" s="449"/>
      <c r="F57" s="462"/>
      <c r="G57" s="462"/>
      <c r="H57" s="701"/>
      <c r="I57" s="466" t="s">
        <v>694</v>
      </c>
      <c r="J57" s="704" t="s">
        <v>693</v>
      </c>
      <c r="K57" s="466" t="s">
        <v>695</v>
      </c>
      <c r="L57" s="466" t="s">
        <v>696</v>
      </c>
      <c r="M57" s="451"/>
      <c r="N57" s="466" t="s">
        <v>694</v>
      </c>
      <c r="O57" s="466" t="s">
        <v>693</v>
      </c>
      <c r="P57" s="466" t="s">
        <v>695</v>
      </c>
      <c r="Q57" s="466" t="s">
        <v>696</v>
      </c>
      <c r="R57" s="451"/>
      <c r="S57" s="466" t="s">
        <v>694</v>
      </c>
      <c r="T57" s="466" t="s">
        <v>693</v>
      </c>
      <c r="U57" s="466" t="s">
        <v>695</v>
      </c>
      <c r="V57" s="466" t="s">
        <v>696</v>
      </c>
      <c r="W57" s="451"/>
      <c r="X57" s="466" t="s">
        <v>694</v>
      </c>
      <c r="Y57" s="466" t="s">
        <v>693</v>
      </c>
      <c r="Z57" s="466" t="s">
        <v>695</v>
      </c>
      <c r="AA57" s="466" t="s">
        <v>696</v>
      </c>
      <c r="AB57" s="452"/>
    </row>
    <row r="58" spans="1:28" ht="15.75">
      <c r="A58" s="458"/>
      <c r="B58" s="451"/>
      <c r="C58" s="451"/>
      <c r="D58" s="451"/>
      <c r="E58" s="451"/>
      <c r="F58" s="451"/>
      <c r="G58" s="451"/>
      <c r="H58" s="701"/>
      <c r="I58" s="451"/>
      <c r="J58" s="701"/>
      <c r="K58" s="451"/>
      <c r="L58" s="451"/>
      <c r="M58" s="451"/>
      <c r="N58" s="451"/>
      <c r="O58" s="451"/>
      <c r="P58" s="451"/>
      <c r="Q58" s="451"/>
      <c r="R58" s="451"/>
      <c r="S58" s="451"/>
      <c r="T58" s="451"/>
      <c r="U58" s="451"/>
      <c r="V58" s="451"/>
      <c r="W58" s="451"/>
      <c r="X58" s="451"/>
      <c r="Y58" s="451"/>
      <c r="Z58" s="451"/>
      <c r="AA58" s="451"/>
      <c r="AB58" s="452"/>
    </row>
    <row r="59" spans="1:28" ht="15.75">
      <c r="A59" s="467" t="s">
        <v>740</v>
      </c>
      <c r="B59" s="451"/>
      <c r="C59" s="451"/>
      <c r="D59" s="451"/>
      <c r="E59" s="451"/>
      <c r="F59" s="451"/>
      <c r="G59" s="451"/>
      <c r="H59" s="701"/>
      <c r="I59" s="451"/>
      <c r="J59" s="701"/>
      <c r="K59" s="451"/>
      <c r="L59" s="451"/>
      <c r="M59" s="451"/>
      <c r="N59" s="451"/>
      <c r="O59" s="451"/>
      <c r="P59" s="451"/>
      <c r="Q59" s="451"/>
      <c r="R59" s="451"/>
      <c r="S59" s="451"/>
      <c r="T59" s="451"/>
      <c r="U59" s="451"/>
      <c r="V59" s="451"/>
      <c r="W59" s="451"/>
      <c r="X59" s="451"/>
      <c r="Y59" s="451"/>
      <c r="Z59" s="451"/>
      <c r="AA59" s="451"/>
      <c r="AB59" s="452"/>
    </row>
    <row r="60" spans="1:28" ht="15.75">
      <c r="A60" s="459" t="s">
        <v>741</v>
      </c>
      <c r="B60" s="614">
        <f>I60+N60+S60+X60</f>
        <v>0</v>
      </c>
      <c r="C60" s="614"/>
      <c r="D60" s="614"/>
      <c r="E60" s="614">
        <f>J60+O60+T60+Y60</f>
        <v>0</v>
      </c>
      <c r="F60" s="632">
        <f>B60-E60</f>
        <v>0</v>
      </c>
      <c r="G60" s="614">
        <f>L60+Q60+V60+AA60</f>
        <v>0</v>
      </c>
      <c r="H60" s="706"/>
      <c r="I60" s="614">
        <v>0</v>
      </c>
      <c r="J60" s="706">
        <v>0</v>
      </c>
      <c r="K60" s="632">
        <f>I60-J60</f>
        <v>0</v>
      </c>
      <c r="L60" s="614">
        <v>0</v>
      </c>
      <c r="M60" s="614"/>
      <c r="N60" s="614">
        <v>0</v>
      </c>
      <c r="O60" s="614">
        <v>0</v>
      </c>
      <c r="P60" s="632">
        <f>N60-O60</f>
        <v>0</v>
      </c>
      <c r="Q60" s="614">
        <v>0</v>
      </c>
      <c r="R60" s="614"/>
      <c r="S60" s="614">
        <v>0</v>
      </c>
      <c r="T60" s="614">
        <v>0</v>
      </c>
      <c r="U60" s="632">
        <f>S60-T60</f>
        <v>0</v>
      </c>
      <c r="V60" s="614">
        <v>0</v>
      </c>
      <c r="W60" s="614"/>
      <c r="X60" s="614">
        <v>0</v>
      </c>
      <c r="Y60" s="614">
        <v>0</v>
      </c>
      <c r="Z60" s="632">
        <f>X60-Y60</f>
        <v>0</v>
      </c>
      <c r="AA60" s="614">
        <v>0</v>
      </c>
      <c r="AB60" s="452"/>
    </row>
    <row r="61" spans="1:28" ht="15.75">
      <c r="A61" s="459" t="s">
        <v>742</v>
      </c>
      <c r="B61" s="614">
        <f>I61+N61+S61+X61</f>
        <v>0</v>
      </c>
      <c r="C61" s="614"/>
      <c r="D61" s="614"/>
      <c r="E61" s="614">
        <f t="shared" ref="E61:E69" si="4">J61+O61+T61+Y61</f>
        <v>0</v>
      </c>
      <c r="F61" s="632">
        <f t="shared" ref="F61:F69" si="5">B61-E61</f>
        <v>0</v>
      </c>
      <c r="G61" s="614">
        <f t="shared" ref="G61:G69" si="6">L61+Q61+V61+AA61</f>
        <v>0</v>
      </c>
      <c r="H61" s="706"/>
      <c r="I61" s="632">
        <v>0</v>
      </c>
      <c r="J61" s="707">
        <v>0</v>
      </c>
      <c r="K61" s="632">
        <f t="shared" ref="K61:K69" si="7">I61-J61</f>
        <v>0</v>
      </c>
      <c r="L61" s="632">
        <v>0</v>
      </c>
      <c r="M61" s="614"/>
      <c r="N61" s="632">
        <v>0</v>
      </c>
      <c r="O61" s="632">
        <v>0</v>
      </c>
      <c r="P61" s="632">
        <f t="shared" ref="P61:P69" si="8">N61-O61</f>
        <v>0</v>
      </c>
      <c r="Q61" s="632">
        <v>0</v>
      </c>
      <c r="R61" s="614"/>
      <c r="S61" s="632">
        <v>0</v>
      </c>
      <c r="T61" s="632">
        <v>0</v>
      </c>
      <c r="U61" s="632">
        <f t="shared" ref="U61:U69" si="9">S61-T61</f>
        <v>0</v>
      </c>
      <c r="V61" s="632">
        <v>0</v>
      </c>
      <c r="W61" s="614"/>
      <c r="X61" s="632">
        <v>0</v>
      </c>
      <c r="Y61" s="632">
        <v>0</v>
      </c>
      <c r="Z61" s="632">
        <f t="shared" ref="Z61:Z69" si="10">X61-Y61</f>
        <v>0</v>
      </c>
      <c r="AA61" s="632">
        <v>0</v>
      </c>
      <c r="AB61" s="452"/>
    </row>
    <row r="62" spans="1:28" ht="15.75">
      <c r="A62" s="459" t="s">
        <v>743</v>
      </c>
      <c r="B62" s="614">
        <f t="shared" ref="B62:B69" si="11">I62+N62+S62+X62</f>
        <v>0</v>
      </c>
      <c r="C62" s="614"/>
      <c r="D62" s="614"/>
      <c r="E62" s="614">
        <f t="shared" si="4"/>
        <v>0</v>
      </c>
      <c r="F62" s="632">
        <f t="shared" si="5"/>
        <v>0</v>
      </c>
      <c r="G62" s="614">
        <f t="shared" si="6"/>
        <v>0</v>
      </c>
      <c r="H62" s="706"/>
      <c r="I62" s="632">
        <v>0</v>
      </c>
      <c r="J62" s="707">
        <v>0</v>
      </c>
      <c r="K62" s="632">
        <f t="shared" si="7"/>
        <v>0</v>
      </c>
      <c r="L62" s="632">
        <v>0</v>
      </c>
      <c r="M62" s="614"/>
      <c r="N62" s="632">
        <v>0</v>
      </c>
      <c r="O62" s="632">
        <v>0</v>
      </c>
      <c r="P62" s="632">
        <f t="shared" si="8"/>
        <v>0</v>
      </c>
      <c r="Q62" s="632">
        <v>0</v>
      </c>
      <c r="R62" s="614"/>
      <c r="S62" s="632">
        <v>0</v>
      </c>
      <c r="T62" s="632">
        <v>0</v>
      </c>
      <c r="U62" s="632">
        <f t="shared" si="9"/>
        <v>0</v>
      </c>
      <c r="V62" s="632">
        <v>0</v>
      </c>
      <c r="W62" s="614"/>
      <c r="X62" s="632">
        <v>0</v>
      </c>
      <c r="Y62" s="632">
        <v>0</v>
      </c>
      <c r="Z62" s="632">
        <f t="shared" si="10"/>
        <v>0</v>
      </c>
      <c r="AA62" s="632">
        <v>0</v>
      </c>
      <c r="AB62" s="452"/>
    </row>
    <row r="63" spans="1:28" ht="15.75">
      <c r="A63" s="459" t="s">
        <v>744</v>
      </c>
      <c r="B63" s="614">
        <f t="shared" si="11"/>
        <v>0</v>
      </c>
      <c r="C63" s="614"/>
      <c r="D63" s="614"/>
      <c r="E63" s="614">
        <f t="shared" si="4"/>
        <v>0</v>
      </c>
      <c r="F63" s="632">
        <f t="shared" si="5"/>
        <v>0</v>
      </c>
      <c r="G63" s="614">
        <f t="shared" si="6"/>
        <v>0</v>
      </c>
      <c r="H63" s="706"/>
      <c r="I63" s="632">
        <v>0</v>
      </c>
      <c r="J63" s="707">
        <v>0</v>
      </c>
      <c r="K63" s="632">
        <f t="shared" si="7"/>
        <v>0</v>
      </c>
      <c r="L63" s="632">
        <v>0</v>
      </c>
      <c r="M63" s="614"/>
      <c r="N63" s="632">
        <v>0</v>
      </c>
      <c r="O63" s="632">
        <v>0</v>
      </c>
      <c r="P63" s="632">
        <f t="shared" si="8"/>
        <v>0</v>
      </c>
      <c r="Q63" s="632">
        <v>0</v>
      </c>
      <c r="R63" s="614"/>
      <c r="S63" s="632">
        <v>0</v>
      </c>
      <c r="T63" s="632">
        <v>0</v>
      </c>
      <c r="U63" s="632">
        <f t="shared" si="9"/>
        <v>0</v>
      </c>
      <c r="V63" s="632">
        <v>0</v>
      </c>
      <c r="W63" s="614"/>
      <c r="X63" s="632">
        <v>0</v>
      </c>
      <c r="Y63" s="632">
        <v>0</v>
      </c>
      <c r="Z63" s="632">
        <f t="shared" si="10"/>
        <v>0</v>
      </c>
      <c r="AA63" s="632">
        <v>0</v>
      </c>
      <c r="AB63" s="452"/>
    </row>
    <row r="64" spans="1:28" ht="15.75">
      <c r="A64" s="459" t="s">
        <v>745</v>
      </c>
      <c r="B64" s="614">
        <v>14190306.09</v>
      </c>
      <c r="C64" s="614"/>
      <c r="D64" s="614"/>
      <c r="E64" s="614">
        <v>920681.18</v>
      </c>
      <c r="F64" s="632">
        <f t="shared" si="5"/>
        <v>13269624.91</v>
      </c>
      <c r="G64" s="645">
        <v>364552.81</v>
      </c>
      <c r="H64" s="706"/>
      <c r="I64" s="614">
        <v>14190306.08</v>
      </c>
      <c r="J64" s="706">
        <v>920681.18</v>
      </c>
      <c r="K64" s="632">
        <f t="shared" si="7"/>
        <v>13269624.9</v>
      </c>
      <c r="L64" s="614">
        <v>364552.81</v>
      </c>
      <c r="M64" s="614"/>
      <c r="N64" s="632">
        <v>0</v>
      </c>
      <c r="O64" s="632">
        <v>0</v>
      </c>
      <c r="P64" s="632">
        <f t="shared" si="8"/>
        <v>0</v>
      </c>
      <c r="Q64" s="632">
        <v>0</v>
      </c>
      <c r="R64" s="614"/>
      <c r="S64" s="632">
        <v>0</v>
      </c>
      <c r="T64" s="632">
        <v>0</v>
      </c>
      <c r="U64" s="632">
        <f t="shared" si="9"/>
        <v>0</v>
      </c>
      <c r="V64" s="632">
        <v>0</v>
      </c>
      <c r="W64" s="614"/>
      <c r="X64" s="632">
        <v>0</v>
      </c>
      <c r="Y64" s="632">
        <v>0</v>
      </c>
      <c r="Z64" s="632">
        <f t="shared" si="10"/>
        <v>0</v>
      </c>
      <c r="AA64" s="632">
        <v>0</v>
      </c>
      <c r="AB64" s="452"/>
    </row>
    <row r="65" spans="1:28" ht="15.75">
      <c r="A65" s="459" t="s">
        <v>746</v>
      </c>
      <c r="B65" s="614">
        <v>1278354.18</v>
      </c>
      <c r="C65" s="614"/>
      <c r="D65" s="614"/>
      <c r="E65" s="614">
        <v>82931.45</v>
      </c>
      <c r="F65" s="632">
        <f t="shared" si="5"/>
        <v>1195422.73</v>
      </c>
      <c r="G65" s="645">
        <v>32841.269999999997</v>
      </c>
      <c r="H65" s="706"/>
      <c r="I65" s="614">
        <v>1278354.18</v>
      </c>
      <c r="J65" s="706">
        <v>82931.45</v>
      </c>
      <c r="K65" s="632">
        <f t="shared" si="7"/>
        <v>1195422.73</v>
      </c>
      <c r="L65" s="614">
        <v>32841.269999999997</v>
      </c>
      <c r="M65" s="614"/>
      <c r="N65" s="632">
        <v>0</v>
      </c>
      <c r="O65" s="632">
        <v>0</v>
      </c>
      <c r="P65" s="632">
        <f t="shared" si="8"/>
        <v>0</v>
      </c>
      <c r="Q65" s="632">
        <v>0</v>
      </c>
      <c r="R65" s="614"/>
      <c r="S65" s="632">
        <v>0</v>
      </c>
      <c r="T65" s="632">
        <v>0</v>
      </c>
      <c r="U65" s="632">
        <f t="shared" si="9"/>
        <v>0</v>
      </c>
      <c r="V65" s="632">
        <v>0</v>
      </c>
      <c r="W65" s="614"/>
      <c r="X65" s="632">
        <v>0</v>
      </c>
      <c r="Y65" s="632">
        <v>0</v>
      </c>
      <c r="Z65" s="632">
        <f t="shared" si="10"/>
        <v>0</v>
      </c>
      <c r="AA65" s="632">
        <v>0</v>
      </c>
      <c r="AB65" s="452"/>
    </row>
    <row r="66" spans="1:28" ht="15.75">
      <c r="A66" s="459" t="s">
        <v>747</v>
      </c>
      <c r="B66" s="614">
        <f t="shared" si="11"/>
        <v>0</v>
      </c>
      <c r="C66" s="614"/>
      <c r="D66" s="614"/>
      <c r="E66" s="614">
        <f t="shared" si="4"/>
        <v>0</v>
      </c>
      <c r="F66" s="632">
        <f t="shared" si="5"/>
        <v>0</v>
      </c>
      <c r="G66" s="614">
        <f t="shared" si="6"/>
        <v>0</v>
      </c>
      <c r="H66" s="706"/>
      <c r="I66" s="632">
        <v>0</v>
      </c>
      <c r="J66" s="707">
        <v>0</v>
      </c>
      <c r="K66" s="632">
        <f t="shared" si="7"/>
        <v>0</v>
      </c>
      <c r="L66" s="632">
        <v>0</v>
      </c>
      <c r="M66" s="614"/>
      <c r="N66" s="632">
        <v>0</v>
      </c>
      <c r="O66" s="632">
        <v>0</v>
      </c>
      <c r="P66" s="632">
        <f t="shared" si="8"/>
        <v>0</v>
      </c>
      <c r="Q66" s="632">
        <v>0</v>
      </c>
      <c r="R66" s="614"/>
      <c r="S66" s="632">
        <v>0</v>
      </c>
      <c r="T66" s="632">
        <v>0</v>
      </c>
      <c r="U66" s="632">
        <f t="shared" si="9"/>
        <v>0</v>
      </c>
      <c r="V66" s="632">
        <v>0</v>
      </c>
      <c r="W66" s="614"/>
      <c r="X66" s="632">
        <v>0</v>
      </c>
      <c r="Y66" s="632">
        <v>0</v>
      </c>
      <c r="Z66" s="632">
        <f t="shared" si="10"/>
        <v>0</v>
      </c>
      <c r="AA66" s="632">
        <v>0</v>
      </c>
      <c r="AB66" s="452"/>
    </row>
    <row r="67" spans="1:28" ht="15.75">
      <c r="A67" s="459" t="s">
        <v>748</v>
      </c>
      <c r="B67" s="614">
        <f t="shared" si="11"/>
        <v>0</v>
      </c>
      <c r="C67" s="614"/>
      <c r="D67" s="614"/>
      <c r="E67" s="614">
        <f t="shared" si="4"/>
        <v>0</v>
      </c>
      <c r="F67" s="632">
        <f t="shared" si="5"/>
        <v>0</v>
      </c>
      <c r="G67" s="614">
        <f t="shared" si="6"/>
        <v>0</v>
      </c>
      <c r="H67" s="706"/>
      <c r="I67" s="632">
        <v>0</v>
      </c>
      <c r="J67" s="707">
        <v>0</v>
      </c>
      <c r="K67" s="632">
        <f t="shared" si="7"/>
        <v>0</v>
      </c>
      <c r="L67" s="632">
        <v>0</v>
      </c>
      <c r="M67" s="614"/>
      <c r="N67" s="632">
        <v>0</v>
      </c>
      <c r="O67" s="632">
        <v>0</v>
      </c>
      <c r="P67" s="632">
        <f t="shared" si="8"/>
        <v>0</v>
      </c>
      <c r="Q67" s="632">
        <v>0</v>
      </c>
      <c r="R67" s="614"/>
      <c r="S67" s="632">
        <v>0</v>
      </c>
      <c r="T67" s="632">
        <v>0</v>
      </c>
      <c r="U67" s="632">
        <f t="shared" si="9"/>
        <v>0</v>
      </c>
      <c r="V67" s="632">
        <v>0</v>
      </c>
      <c r="W67" s="614"/>
      <c r="X67" s="632">
        <v>0</v>
      </c>
      <c r="Y67" s="632">
        <v>0</v>
      </c>
      <c r="Z67" s="632">
        <f t="shared" si="10"/>
        <v>0</v>
      </c>
      <c r="AA67" s="632">
        <v>0</v>
      </c>
      <c r="AB67" s="452"/>
    </row>
    <row r="68" spans="1:28" ht="15.75">
      <c r="A68" s="459" t="s">
        <v>749</v>
      </c>
      <c r="B68" s="614">
        <f t="shared" si="11"/>
        <v>0</v>
      </c>
      <c r="C68" s="614"/>
      <c r="D68" s="614"/>
      <c r="E68" s="614">
        <f t="shared" si="4"/>
        <v>0</v>
      </c>
      <c r="F68" s="632">
        <f t="shared" si="5"/>
        <v>0</v>
      </c>
      <c r="G68" s="614">
        <f t="shared" si="6"/>
        <v>0</v>
      </c>
      <c r="H68" s="706"/>
      <c r="I68" s="632">
        <v>0</v>
      </c>
      <c r="J68" s="707">
        <v>0</v>
      </c>
      <c r="K68" s="632">
        <f t="shared" si="7"/>
        <v>0</v>
      </c>
      <c r="L68" s="632">
        <v>0</v>
      </c>
      <c r="M68" s="614"/>
      <c r="N68" s="632">
        <v>0</v>
      </c>
      <c r="O68" s="632">
        <v>0</v>
      </c>
      <c r="P68" s="632">
        <f t="shared" si="8"/>
        <v>0</v>
      </c>
      <c r="Q68" s="632">
        <v>0</v>
      </c>
      <c r="R68" s="614"/>
      <c r="S68" s="632">
        <v>0</v>
      </c>
      <c r="T68" s="632">
        <v>0</v>
      </c>
      <c r="U68" s="632">
        <f t="shared" si="9"/>
        <v>0</v>
      </c>
      <c r="V68" s="632">
        <v>0</v>
      </c>
      <c r="W68" s="614"/>
      <c r="X68" s="632">
        <v>0</v>
      </c>
      <c r="Y68" s="632">
        <v>0</v>
      </c>
      <c r="Z68" s="632">
        <f t="shared" si="10"/>
        <v>0</v>
      </c>
      <c r="AA68" s="632">
        <v>0</v>
      </c>
      <c r="AB68" s="452"/>
    </row>
    <row r="69" spans="1:28" ht="18">
      <c r="A69" s="459" t="s">
        <v>750</v>
      </c>
      <c r="B69" s="647">
        <f t="shared" si="11"/>
        <v>0</v>
      </c>
      <c r="C69" s="614"/>
      <c r="D69" s="614"/>
      <c r="E69" s="647">
        <f t="shared" si="4"/>
        <v>0</v>
      </c>
      <c r="F69" s="724">
        <f t="shared" si="5"/>
        <v>0</v>
      </c>
      <c r="G69" s="647">
        <f t="shared" si="6"/>
        <v>0</v>
      </c>
      <c r="H69" s="732"/>
      <c r="I69" s="643">
        <v>0</v>
      </c>
      <c r="J69" s="708">
        <v>0</v>
      </c>
      <c r="K69" s="643">
        <f t="shared" si="7"/>
        <v>0</v>
      </c>
      <c r="L69" s="643">
        <v>0</v>
      </c>
      <c r="M69" s="614"/>
      <c r="N69" s="643">
        <v>0</v>
      </c>
      <c r="O69" s="643">
        <v>0</v>
      </c>
      <c r="P69" s="643">
        <f t="shared" si="8"/>
        <v>0</v>
      </c>
      <c r="Q69" s="643">
        <v>0</v>
      </c>
      <c r="R69" s="614"/>
      <c r="S69" s="643">
        <v>0</v>
      </c>
      <c r="T69" s="643">
        <v>0</v>
      </c>
      <c r="U69" s="643">
        <f t="shared" si="9"/>
        <v>0</v>
      </c>
      <c r="V69" s="643">
        <v>0</v>
      </c>
      <c r="W69" s="614"/>
      <c r="X69" s="643">
        <v>0</v>
      </c>
      <c r="Y69" s="643">
        <v>0</v>
      </c>
      <c r="Z69" s="643">
        <f t="shared" si="10"/>
        <v>0</v>
      </c>
      <c r="AA69" s="643">
        <v>0</v>
      </c>
      <c r="AB69" s="452"/>
    </row>
    <row r="70" spans="1:28" ht="18">
      <c r="A70" s="459"/>
      <c r="B70" s="643"/>
      <c r="C70" s="643"/>
      <c r="D70" s="643"/>
      <c r="E70" s="643"/>
      <c r="F70" s="643"/>
      <c r="G70" s="643"/>
      <c r="H70" s="708"/>
      <c r="I70" s="643"/>
      <c r="J70" s="708"/>
      <c r="K70" s="643"/>
      <c r="L70" s="643"/>
      <c r="M70" s="614"/>
      <c r="N70" s="643"/>
      <c r="O70" s="643"/>
      <c r="P70" s="643"/>
      <c r="Q70" s="643"/>
      <c r="R70" s="614"/>
      <c r="S70" s="643"/>
      <c r="T70" s="643"/>
      <c r="U70" s="643"/>
      <c r="V70" s="643"/>
      <c r="W70" s="614"/>
      <c r="X70" s="643"/>
      <c r="Y70" s="643"/>
      <c r="Z70" s="643"/>
      <c r="AA70" s="643"/>
      <c r="AB70" s="452"/>
    </row>
    <row r="71" spans="1:28" ht="15.75">
      <c r="A71" s="460"/>
      <c r="B71" s="646"/>
      <c r="C71" s="614"/>
      <c r="D71" s="614"/>
      <c r="E71" s="646"/>
      <c r="F71" s="614"/>
      <c r="G71" s="646"/>
      <c r="H71" s="709"/>
      <c r="I71" s="646"/>
      <c r="J71" s="709"/>
      <c r="K71" s="614"/>
      <c r="L71" s="646"/>
      <c r="M71" s="614"/>
      <c r="N71" s="646"/>
      <c r="O71" s="646"/>
      <c r="P71" s="614"/>
      <c r="Q71" s="646"/>
      <c r="R71" s="614"/>
      <c r="S71" s="646"/>
      <c r="T71" s="646"/>
      <c r="U71" s="614"/>
      <c r="V71" s="646"/>
      <c r="W71" s="614"/>
      <c r="X71" s="646"/>
      <c r="Y71" s="646"/>
      <c r="Z71" s="614"/>
      <c r="AA71" s="646"/>
      <c r="AB71" s="452"/>
    </row>
    <row r="72" spans="1:28" ht="15.75">
      <c r="A72" s="468" t="s">
        <v>751</v>
      </c>
      <c r="B72" s="616">
        <f>SUM(B60:B69)</f>
        <v>15468660.27</v>
      </c>
      <c r="C72" s="644"/>
      <c r="D72" s="632"/>
      <c r="E72" s="616">
        <f>SUM(E60:E69)</f>
        <v>1003612.63</v>
      </c>
      <c r="F72" s="644">
        <f>B72-E72</f>
        <v>14465047.639999999</v>
      </c>
      <c r="G72" s="632">
        <f>SUM(G60:G69)</f>
        <v>397394.08</v>
      </c>
      <c r="H72" s="707"/>
      <c r="I72" s="616">
        <f>SUM(I60:I69)</f>
        <v>15468660.26</v>
      </c>
      <c r="J72" s="710">
        <f t="shared" ref="J72:L72" si="12">SUM(J60:J69)</f>
        <v>1003612.63</v>
      </c>
      <c r="K72" s="616">
        <f t="shared" si="12"/>
        <v>14465047.630000001</v>
      </c>
      <c r="L72" s="616">
        <f t="shared" si="12"/>
        <v>397394.08</v>
      </c>
      <c r="M72" s="614"/>
      <c r="N72" s="616">
        <f>SUM(N60:N69)</f>
        <v>0</v>
      </c>
      <c r="O72" s="616">
        <f>SUM(O60:O69)</f>
        <v>0</v>
      </c>
      <c r="P72" s="614">
        <f>SUM(P60:P69)</f>
        <v>0</v>
      </c>
      <c r="Q72" s="616">
        <f>SUM(Q60:Q69)</f>
        <v>0</v>
      </c>
      <c r="R72" s="614"/>
      <c r="S72" s="616">
        <f>SUM(S60:S69)</f>
        <v>0</v>
      </c>
      <c r="T72" s="616">
        <f>SUM(T60:T69)</f>
        <v>0</v>
      </c>
      <c r="U72" s="614">
        <f>SUM(U60:U69)</f>
        <v>0</v>
      </c>
      <c r="V72" s="616">
        <f>SUM(V60:V69)</f>
        <v>0</v>
      </c>
      <c r="W72" s="614"/>
      <c r="X72" s="616">
        <f>SUM(X60:X69)</f>
        <v>0</v>
      </c>
      <c r="Y72" s="616">
        <f>SUM(Y60:Y69)</f>
        <v>0</v>
      </c>
      <c r="Z72" s="614">
        <f>SUM(Z60:Z69)</f>
        <v>0</v>
      </c>
      <c r="AA72" s="616">
        <f>SUM(AA60:AA69)</f>
        <v>0</v>
      </c>
      <c r="AB72" s="452"/>
    </row>
    <row r="73" spans="1:28" ht="15.75">
      <c r="A73" s="460"/>
      <c r="B73" s="451"/>
      <c r="C73" s="451"/>
      <c r="D73" s="451"/>
      <c r="E73" s="451"/>
      <c r="F73" s="451"/>
      <c r="G73" s="451"/>
      <c r="H73" s="701"/>
      <c r="I73" s="451"/>
      <c r="J73" s="701"/>
      <c r="K73" s="451"/>
      <c r="L73" s="451"/>
      <c r="M73" s="451"/>
      <c r="N73" s="451"/>
      <c r="O73" s="451"/>
      <c r="P73" s="451"/>
      <c r="Q73" s="451"/>
      <c r="R73" s="451"/>
      <c r="S73" s="451"/>
      <c r="T73" s="451"/>
      <c r="U73" s="451"/>
      <c r="V73" s="451"/>
      <c r="W73" s="451"/>
      <c r="X73" s="451"/>
      <c r="Y73" s="451"/>
      <c r="Z73" s="451"/>
      <c r="AA73" s="451"/>
      <c r="AB73" s="452"/>
    </row>
    <row r="74" spans="1:28" ht="15.75">
      <c r="A74" s="467" t="s">
        <v>752</v>
      </c>
      <c r="B74" s="451"/>
      <c r="C74" s="451"/>
      <c r="D74" s="451"/>
      <c r="E74" s="451"/>
      <c r="F74" s="451"/>
      <c r="G74" s="451"/>
      <c r="H74" s="701"/>
      <c r="I74" s="451"/>
      <c r="J74" s="701"/>
      <c r="K74" s="451"/>
      <c r="L74" s="451"/>
      <c r="M74" s="451"/>
      <c r="N74" s="469"/>
      <c r="O74" s="469"/>
      <c r="P74" s="470"/>
      <c r="Q74" s="470"/>
      <c r="R74" s="471"/>
      <c r="S74" s="472"/>
      <c r="T74" s="471"/>
      <c r="U74" s="451"/>
      <c r="V74" s="451"/>
      <c r="W74" s="451"/>
      <c r="X74" s="451"/>
      <c r="Y74" s="451"/>
      <c r="Z74" s="451"/>
      <c r="AA74" s="451"/>
      <c r="AB74" s="452"/>
    </row>
    <row r="75" spans="1:28" ht="15.75">
      <c r="A75" s="459" t="s">
        <v>753</v>
      </c>
      <c r="B75" s="636">
        <v>0</v>
      </c>
      <c r="C75" s="636"/>
      <c r="D75" s="636"/>
      <c r="E75" s="636">
        <v>0</v>
      </c>
      <c r="F75" s="636">
        <f>B75-E75</f>
        <v>0</v>
      </c>
      <c r="G75" s="636">
        <v>0</v>
      </c>
      <c r="H75" s="729"/>
      <c r="I75" s="451"/>
      <c r="J75" s="701"/>
      <c r="K75" s="451"/>
      <c r="L75" s="451"/>
      <c r="M75" s="451"/>
      <c r="N75" s="451"/>
      <c r="O75" s="451"/>
      <c r="P75" s="473"/>
      <c r="Q75" s="471"/>
      <c r="R75" s="471"/>
      <c r="S75" s="474"/>
      <c r="T75" s="471"/>
      <c r="U75" s="451"/>
      <c r="V75" s="451"/>
      <c r="W75" s="451"/>
      <c r="X75" s="451"/>
      <c r="Y75" s="451"/>
      <c r="Z75" s="451"/>
      <c r="AA75" s="451"/>
      <c r="AB75" s="452"/>
    </row>
    <row r="76" spans="1:28" ht="15.75">
      <c r="A76" s="459" t="s">
        <v>754</v>
      </c>
      <c r="B76" s="637">
        <v>0</v>
      </c>
      <c r="C76" s="637"/>
      <c r="D76" s="637"/>
      <c r="E76" s="637">
        <v>0</v>
      </c>
      <c r="F76" s="637">
        <f t="shared" ref="F76:F89" si="13">B76-E76</f>
        <v>0</v>
      </c>
      <c r="G76" s="637">
        <v>0</v>
      </c>
      <c r="H76" s="729"/>
      <c r="I76" s="451"/>
      <c r="J76" s="701"/>
      <c r="K76" s="451"/>
      <c r="L76" s="451"/>
      <c r="M76" s="451"/>
      <c r="N76" s="475"/>
      <c r="O76" s="451"/>
      <c r="P76" s="451"/>
      <c r="Q76" s="451"/>
      <c r="R76" s="451"/>
      <c r="S76" s="475"/>
      <c r="T76" s="451"/>
      <c r="U76" s="451"/>
      <c r="V76" s="451"/>
      <c r="W76" s="451"/>
      <c r="X76" s="451"/>
      <c r="Y76" s="451"/>
      <c r="Z76" s="451"/>
      <c r="AA76" s="451"/>
      <c r="AB76" s="452"/>
    </row>
    <row r="77" spans="1:28" ht="15.75">
      <c r="A77" s="459" t="s">
        <v>755</v>
      </c>
      <c r="B77" s="637">
        <v>396508.86</v>
      </c>
      <c r="C77" s="637"/>
      <c r="D77" s="637"/>
      <c r="E77" s="637">
        <v>339207.43</v>
      </c>
      <c r="F77" s="637">
        <f t="shared" si="13"/>
        <v>57301.429999999993</v>
      </c>
      <c r="G77" s="637">
        <v>14809.88</v>
      </c>
      <c r="H77" s="729"/>
      <c r="I77" s="451"/>
      <c r="J77" s="701"/>
      <c r="K77" s="451"/>
      <c r="L77" s="451"/>
      <c r="M77" s="451"/>
      <c r="N77" s="475"/>
      <c r="O77" s="451"/>
      <c r="P77" s="451"/>
      <c r="Q77" s="451"/>
      <c r="R77" s="451"/>
      <c r="S77" s="475"/>
      <c r="T77" s="451"/>
      <c r="U77" s="451"/>
      <c r="V77" s="451"/>
      <c r="W77" s="451"/>
      <c r="X77" s="451"/>
      <c r="Y77" s="451"/>
      <c r="Z77" s="451"/>
      <c r="AA77" s="451"/>
      <c r="AB77" s="452"/>
    </row>
    <row r="78" spans="1:28" ht="15.75">
      <c r="A78" s="459" t="s">
        <v>756</v>
      </c>
      <c r="B78" s="637">
        <v>0</v>
      </c>
      <c r="C78" s="637"/>
      <c r="D78" s="637"/>
      <c r="E78" s="637">
        <v>0</v>
      </c>
      <c r="F78" s="637">
        <f t="shared" si="13"/>
        <v>0</v>
      </c>
      <c r="G78" s="637">
        <v>0</v>
      </c>
      <c r="H78" s="729"/>
      <c r="I78" s="451"/>
      <c r="J78" s="701"/>
      <c r="K78" s="451"/>
      <c r="L78" s="451"/>
      <c r="M78" s="451"/>
      <c r="N78" s="451"/>
      <c r="O78" s="451"/>
      <c r="P78" s="451"/>
      <c r="Q78" s="451"/>
      <c r="R78" s="451"/>
      <c r="S78" s="451"/>
      <c r="T78" s="451"/>
      <c r="U78" s="451"/>
      <c r="V78" s="451"/>
      <c r="W78" s="451"/>
      <c r="X78" s="451"/>
      <c r="Y78" s="451"/>
      <c r="Z78" s="451"/>
      <c r="AA78" s="451"/>
      <c r="AB78" s="452"/>
    </row>
    <row r="79" spans="1:28" ht="15.75">
      <c r="A79" s="459" t="s">
        <v>757</v>
      </c>
      <c r="B79" s="637">
        <v>0</v>
      </c>
      <c r="C79" s="637"/>
      <c r="D79" s="637"/>
      <c r="E79" s="637">
        <v>0</v>
      </c>
      <c r="F79" s="637">
        <f t="shared" si="13"/>
        <v>0</v>
      </c>
      <c r="G79" s="637">
        <v>0</v>
      </c>
      <c r="H79" s="729"/>
      <c r="I79" s="451"/>
      <c r="J79" s="701"/>
      <c r="K79" s="451"/>
      <c r="L79" s="451"/>
      <c r="M79" s="451"/>
      <c r="N79" s="451"/>
      <c r="O79" s="451"/>
      <c r="P79" s="451"/>
      <c r="Q79" s="451"/>
      <c r="R79" s="451"/>
      <c r="S79" s="451"/>
      <c r="T79" s="451"/>
      <c r="U79" s="451"/>
      <c r="V79" s="451"/>
      <c r="W79" s="451"/>
      <c r="X79" s="451"/>
      <c r="Y79" s="451"/>
      <c r="Z79" s="451"/>
      <c r="AA79" s="451"/>
      <c r="AB79" s="452"/>
    </row>
    <row r="80" spans="1:28" ht="15.75">
      <c r="A80" s="459" t="s">
        <v>758</v>
      </c>
      <c r="B80" s="637">
        <v>3019.4</v>
      </c>
      <c r="C80" s="637"/>
      <c r="D80" s="637"/>
      <c r="E80" s="637">
        <v>2720.1</v>
      </c>
      <c r="F80" s="637">
        <f t="shared" si="13"/>
        <v>299.30000000000018</v>
      </c>
      <c r="G80" s="637">
        <v>203.96</v>
      </c>
      <c r="H80" s="729"/>
      <c r="I80" s="451"/>
      <c r="J80" s="701"/>
      <c r="K80" s="451"/>
      <c r="L80" s="451"/>
      <c r="M80" s="451"/>
      <c r="N80" s="451"/>
      <c r="O80" s="451"/>
      <c r="P80" s="451"/>
      <c r="Q80" s="451"/>
      <c r="R80" s="451"/>
      <c r="S80" s="451"/>
      <c r="T80" s="451"/>
      <c r="U80" s="451"/>
      <c r="V80" s="451"/>
      <c r="W80" s="451"/>
      <c r="X80" s="451"/>
      <c r="Y80" s="451"/>
      <c r="Z80" s="451"/>
      <c r="AA80" s="451"/>
      <c r="AB80" s="452"/>
    </row>
    <row r="81" spans="1:28" ht="15.75">
      <c r="A81" s="459" t="s">
        <v>759</v>
      </c>
      <c r="B81" s="637">
        <v>0</v>
      </c>
      <c r="C81" s="637"/>
      <c r="D81" s="637"/>
      <c r="E81" s="637">
        <v>0</v>
      </c>
      <c r="F81" s="637">
        <f t="shared" si="13"/>
        <v>0</v>
      </c>
      <c r="G81" s="637">
        <v>0</v>
      </c>
      <c r="H81" s="729"/>
      <c r="I81" s="451"/>
      <c r="J81" s="701"/>
      <c r="K81" s="451"/>
      <c r="L81" s="451"/>
      <c r="M81" s="451"/>
      <c r="N81" s="451"/>
      <c r="O81" s="451"/>
      <c r="P81" s="451"/>
      <c r="Q81" s="451"/>
      <c r="R81" s="451"/>
      <c r="S81" s="451"/>
      <c r="T81" s="451"/>
      <c r="U81" s="451"/>
      <c r="V81" s="451"/>
      <c r="W81" s="451"/>
      <c r="X81" s="451"/>
      <c r="Y81" s="451"/>
      <c r="Z81" s="451"/>
      <c r="AA81" s="451"/>
      <c r="AB81" s="452"/>
    </row>
    <row r="82" spans="1:28" ht="15.75">
      <c r="A82" s="459" t="s">
        <v>760</v>
      </c>
      <c r="B82" s="637">
        <v>0</v>
      </c>
      <c r="C82" s="637"/>
      <c r="D82" s="637"/>
      <c r="E82" s="637">
        <v>0</v>
      </c>
      <c r="F82" s="637">
        <f t="shared" si="13"/>
        <v>0</v>
      </c>
      <c r="G82" s="637">
        <v>0</v>
      </c>
      <c r="H82" s="729"/>
      <c r="I82" s="451"/>
      <c r="J82" s="701"/>
      <c r="K82" s="451"/>
      <c r="L82" s="451"/>
      <c r="M82" s="451"/>
      <c r="N82" s="451"/>
      <c r="O82" s="451"/>
      <c r="P82" s="451"/>
      <c r="Q82" s="451"/>
      <c r="R82" s="451"/>
      <c r="S82" s="451"/>
      <c r="T82" s="451"/>
      <c r="U82" s="451"/>
      <c r="V82" s="451"/>
      <c r="W82" s="451"/>
      <c r="X82" s="451"/>
      <c r="Y82" s="451"/>
      <c r="Z82" s="451"/>
      <c r="AA82" s="451"/>
      <c r="AB82" s="452"/>
    </row>
    <row r="83" spans="1:28" ht="15.75">
      <c r="A83" s="459" t="s">
        <v>761</v>
      </c>
      <c r="B83" s="637">
        <v>0</v>
      </c>
      <c r="C83" s="637"/>
      <c r="D83" s="637"/>
      <c r="E83" s="637">
        <v>0</v>
      </c>
      <c r="F83" s="637">
        <f t="shared" si="13"/>
        <v>0</v>
      </c>
      <c r="G83" s="637">
        <v>0</v>
      </c>
      <c r="H83" s="729"/>
      <c r="I83" s="451"/>
      <c r="J83" s="701"/>
      <c r="K83" s="451"/>
      <c r="L83" s="451"/>
      <c r="M83" s="451"/>
      <c r="N83" s="451"/>
      <c r="O83" s="451"/>
      <c r="P83" s="451"/>
      <c r="Q83" s="451"/>
      <c r="R83" s="451"/>
      <c r="S83" s="451"/>
      <c r="T83" s="451"/>
      <c r="U83" s="451"/>
      <c r="V83" s="451"/>
      <c r="W83" s="451"/>
      <c r="X83" s="451"/>
      <c r="Y83" s="451"/>
      <c r="Z83" s="451"/>
      <c r="AA83" s="451"/>
      <c r="AB83" s="452"/>
    </row>
    <row r="84" spans="1:28" ht="15.75">
      <c r="A84" s="459" t="s">
        <v>762</v>
      </c>
      <c r="B84" s="637">
        <v>0</v>
      </c>
      <c r="C84" s="637"/>
      <c r="D84" s="637"/>
      <c r="E84" s="637">
        <v>0</v>
      </c>
      <c r="F84" s="637">
        <f t="shared" si="13"/>
        <v>0</v>
      </c>
      <c r="G84" s="637">
        <v>0</v>
      </c>
      <c r="H84" s="729"/>
      <c r="I84" s="451"/>
      <c r="J84" s="701"/>
      <c r="K84" s="451"/>
      <c r="L84" s="451"/>
      <c r="M84" s="451"/>
      <c r="N84" s="451"/>
      <c r="O84" s="451"/>
      <c r="P84" s="451"/>
      <c r="Q84" s="451"/>
      <c r="R84" s="451"/>
      <c r="S84" s="451"/>
      <c r="T84" s="451"/>
      <c r="U84" s="451"/>
      <c r="V84" s="451"/>
      <c r="W84" s="451"/>
      <c r="X84" s="451"/>
      <c r="Y84" s="451"/>
      <c r="Z84" s="451"/>
      <c r="AA84" s="451"/>
      <c r="AB84" s="452"/>
    </row>
    <row r="85" spans="1:28" ht="15.75">
      <c r="A85" s="459" t="s">
        <v>763</v>
      </c>
      <c r="B85" s="637">
        <v>378400.3</v>
      </c>
      <c r="C85" s="637"/>
      <c r="D85" s="637"/>
      <c r="E85" s="637">
        <v>332777.03999999998</v>
      </c>
      <c r="F85" s="637">
        <f t="shared" si="13"/>
        <v>45623.260000000009</v>
      </c>
      <c r="G85" s="637">
        <v>20623.95</v>
      </c>
      <c r="H85" s="729"/>
      <c r="I85" s="451"/>
      <c r="J85" s="701"/>
      <c r="K85" s="451"/>
      <c r="L85" s="451"/>
      <c r="M85" s="451"/>
      <c r="N85" s="451"/>
      <c r="O85" s="451"/>
      <c r="P85" s="451"/>
      <c r="Q85" s="451"/>
      <c r="R85" s="451"/>
      <c r="S85" s="451"/>
      <c r="T85" s="451"/>
      <c r="U85" s="451"/>
      <c r="V85" s="451"/>
      <c r="W85" s="451"/>
      <c r="X85" s="451"/>
      <c r="Y85" s="451"/>
      <c r="Z85" s="451"/>
      <c r="AA85" s="451"/>
      <c r="AB85" s="452"/>
    </row>
    <row r="86" spans="1:28" ht="15.75">
      <c r="A86" s="459" t="s">
        <v>764</v>
      </c>
      <c r="B86" s="637">
        <v>0</v>
      </c>
      <c r="C86" s="637"/>
      <c r="D86" s="637"/>
      <c r="E86" s="637">
        <v>0</v>
      </c>
      <c r="F86" s="637">
        <f t="shared" si="13"/>
        <v>0</v>
      </c>
      <c r="G86" s="637">
        <v>0</v>
      </c>
      <c r="H86" s="729"/>
      <c r="I86" s="451"/>
      <c r="J86" s="701"/>
      <c r="K86" s="451"/>
      <c r="L86" s="451"/>
      <c r="M86" s="451"/>
      <c r="N86" s="451"/>
      <c r="O86" s="451"/>
      <c r="P86" s="451"/>
      <c r="Q86" s="451"/>
      <c r="R86" s="451"/>
      <c r="S86" s="451"/>
      <c r="T86" s="451"/>
      <c r="U86" s="451"/>
      <c r="V86" s="451"/>
      <c r="W86" s="451"/>
      <c r="X86" s="451"/>
      <c r="Y86" s="451"/>
      <c r="Z86" s="451"/>
      <c r="AA86" s="451"/>
      <c r="AB86" s="452"/>
    </row>
    <row r="87" spans="1:28" ht="15.75">
      <c r="A87" s="459" t="s">
        <v>765</v>
      </c>
      <c r="B87" s="637">
        <v>0</v>
      </c>
      <c r="C87" s="637"/>
      <c r="D87" s="637"/>
      <c r="E87" s="637">
        <v>0</v>
      </c>
      <c r="F87" s="637">
        <f t="shared" si="13"/>
        <v>0</v>
      </c>
      <c r="G87" s="637">
        <v>0</v>
      </c>
      <c r="H87" s="729"/>
      <c r="I87" s="451"/>
      <c r="J87" s="701"/>
      <c r="K87" s="451"/>
      <c r="L87" s="451"/>
      <c r="M87" s="451"/>
      <c r="N87" s="451"/>
      <c r="O87" s="451"/>
      <c r="P87" s="451"/>
      <c r="Q87" s="451"/>
      <c r="R87" s="451"/>
      <c r="S87" s="451"/>
      <c r="T87" s="451"/>
      <c r="U87" s="451"/>
      <c r="V87" s="451"/>
      <c r="W87" s="451"/>
      <c r="X87" s="451"/>
      <c r="Y87" s="451"/>
      <c r="Z87" s="451"/>
      <c r="AA87" s="451"/>
      <c r="AB87" s="452"/>
    </row>
    <row r="88" spans="1:28" ht="15.75">
      <c r="A88" s="459" t="s">
        <v>766</v>
      </c>
      <c r="B88" s="637">
        <v>0</v>
      </c>
      <c r="C88" s="637"/>
      <c r="D88" s="637"/>
      <c r="E88" s="637">
        <v>0</v>
      </c>
      <c r="F88" s="637">
        <f t="shared" si="13"/>
        <v>0</v>
      </c>
      <c r="G88" s="637">
        <v>0</v>
      </c>
      <c r="H88" s="729"/>
      <c r="I88" s="451"/>
      <c r="J88" s="701"/>
      <c r="K88" s="451"/>
      <c r="L88" s="451"/>
      <c r="M88" s="451"/>
      <c r="N88" s="451"/>
      <c r="O88" s="451"/>
      <c r="P88" s="451"/>
      <c r="Q88" s="451"/>
      <c r="R88" s="451"/>
      <c r="S88" s="451"/>
      <c r="T88" s="451"/>
      <c r="U88" s="451"/>
      <c r="V88" s="451"/>
      <c r="W88" s="451"/>
      <c r="X88" s="451"/>
      <c r="Y88" s="451"/>
      <c r="Z88" s="451"/>
      <c r="AA88" s="451"/>
      <c r="AB88" s="452"/>
    </row>
    <row r="89" spans="1:28" ht="18">
      <c r="A89" s="459" t="s">
        <v>767</v>
      </c>
      <c r="B89" s="638">
        <v>0</v>
      </c>
      <c r="C89" s="638"/>
      <c r="D89" s="638"/>
      <c r="E89" s="638">
        <v>0</v>
      </c>
      <c r="F89" s="638">
        <f t="shared" si="13"/>
        <v>0</v>
      </c>
      <c r="G89" s="638">
        <v>0</v>
      </c>
      <c r="H89" s="730"/>
      <c r="I89" s="451"/>
      <c r="J89" s="701"/>
      <c r="K89" s="451"/>
      <c r="L89" s="451"/>
      <c r="M89" s="451"/>
      <c r="N89" s="451"/>
      <c r="O89" s="451"/>
      <c r="P89" s="451"/>
      <c r="Q89" s="451"/>
      <c r="R89" s="451"/>
      <c r="S89" s="451"/>
      <c r="T89" s="451"/>
      <c r="U89" s="451"/>
      <c r="V89" s="451"/>
      <c r="W89" s="451"/>
      <c r="X89" s="451"/>
      <c r="Y89" s="451"/>
      <c r="Z89" s="451"/>
      <c r="AA89" s="451"/>
      <c r="AB89" s="452"/>
    </row>
    <row r="90" spans="1:28" ht="18">
      <c r="A90" s="459"/>
      <c r="B90" s="638"/>
      <c r="C90" s="638"/>
      <c r="D90" s="638"/>
      <c r="E90" s="638"/>
      <c r="F90" s="638"/>
      <c r="G90" s="638"/>
      <c r="H90" s="730"/>
      <c r="I90" s="451"/>
      <c r="J90" s="701"/>
      <c r="K90" s="451"/>
      <c r="L90" s="451"/>
      <c r="M90" s="451"/>
      <c r="N90" s="451"/>
      <c r="O90" s="451"/>
      <c r="P90" s="451"/>
      <c r="Q90" s="451"/>
      <c r="R90" s="451"/>
      <c r="S90" s="451"/>
      <c r="T90" s="451"/>
      <c r="U90" s="451"/>
      <c r="V90" s="451"/>
      <c r="W90" s="451"/>
      <c r="X90" s="451"/>
      <c r="Y90" s="451"/>
      <c r="Z90" s="451"/>
      <c r="AA90" s="451"/>
      <c r="AB90" s="452"/>
    </row>
    <row r="91" spans="1:28" ht="15.75">
      <c r="A91" s="460"/>
      <c r="B91" s="641"/>
      <c r="C91" s="640"/>
      <c r="D91" s="640"/>
      <c r="E91" s="641"/>
      <c r="F91" s="640"/>
      <c r="G91" s="640"/>
      <c r="H91" s="701"/>
      <c r="I91" s="451"/>
      <c r="J91" s="701"/>
      <c r="K91" s="451"/>
      <c r="L91" s="451"/>
      <c r="M91" s="451"/>
      <c r="N91" s="451"/>
      <c r="O91" s="451"/>
      <c r="P91" s="451"/>
      <c r="Q91" s="451"/>
      <c r="R91" s="451"/>
      <c r="S91" s="451"/>
      <c r="T91" s="451"/>
      <c r="U91" s="451"/>
      <c r="V91" s="451"/>
      <c r="W91" s="451"/>
      <c r="X91" s="451"/>
      <c r="Y91" s="451"/>
      <c r="Z91" s="451"/>
      <c r="AA91" s="451"/>
      <c r="AB91" s="452"/>
    </row>
    <row r="92" spans="1:28" ht="15.75">
      <c r="A92" s="460" t="s">
        <v>768</v>
      </c>
      <c r="B92" s="642">
        <f>SUM(B75:B89)</f>
        <v>777928.56</v>
      </c>
      <c r="C92" s="639"/>
      <c r="D92" s="636"/>
      <c r="E92" s="642">
        <f>SUM(E75:E89)</f>
        <v>674704.57</v>
      </c>
      <c r="F92" s="639">
        <f>B92-E92</f>
        <v>103223.99000000011</v>
      </c>
      <c r="G92" s="632">
        <f>SUM(G75:G89)</f>
        <v>35637.79</v>
      </c>
      <c r="H92" s="729"/>
      <c r="I92" s="451"/>
      <c r="J92" s="701"/>
      <c r="K92" s="451"/>
      <c r="L92" s="451"/>
      <c r="M92" s="451"/>
      <c r="N92" s="451"/>
      <c r="O92" s="451"/>
      <c r="P92" s="451"/>
      <c r="Q92" s="451"/>
      <c r="R92" s="451"/>
      <c r="S92" s="451"/>
      <c r="T92" s="451"/>
      <c r="U92" s="451"/>
      <c r="V92" s="451"/>
      <c r="W92" s="451"/>
      <c r="X92" s="451"/>
      <c r="Y92" s="451"/>
      <c r="Z92" s="451"/>
      <c r="AA92" s="451"/>
      <c r="AB92" s="452"/>
    </row>
    <row r="93" spans="1:28" ht="15.75">
      <c r="A93" s="460"/>
      <c r="B93" s="451"/>
      <c r="C93" s="451"/>
      <c r="D93" s="451"/>
      <c r="E93" s="451"/>
      <c r="F93" s="451"/>
      <c r="G93" s="451"/>
      <c r="H93" s="701"/>
      <c r="I93" s="451"/>
      <c r="J93" s="701"/>
      <c r="K93" s="451"/>
      <c r="L93" s="451"/>
      <c r="M93" s="451"/>
      <c r="N93" s="451"/>
      <c r="O93" s="451"/>
      <c r="P93" s="451"/>
      <c r="Q93" s="451"/>
      <c r="R93" s="451"/>
      <c r="S93" s="451"/>
      <c r="T93" s="451"/>
      <c r="U93" s="451"/>
      <c r="V93" s="451"/>
      <c r="W93" s="451"/>
      <c r="X93" s="451"/>
      <c r="Y93" s="451"/>
      <c r="Z93" s="451"/>
      <c r="AA93" s="451"/>
      <c r="AB93" s="452"/>
    </row>
    <row r="94" spans="1:28" ht="15.75">
      <c r="A94" s="467" t="s">
        <v>769</v>
      </c>
      <c r="B94" s="451"/>
      <c r="C94" s="451"/>
      <c r="D94" s="451"/>
      <c r="E94" s="451"/>
      <c r="F94" s="451"/>
      <c r="G94" s="451"/>
      <c r="H94" s="701"/>
      <c r="I94" s="451"/>
      <c r="J94" s="701"/>
      <c r="K94" s="451"/>
      <c r="L94" s="451"/>
      <c r="M94" s="451"/>
      <c r="N94" s="451"/>
      <c r="O94" s="451"/>
      <c r="P94" s="451"/>
      <c r="Q94" s="451"/>
      <c r="R94" s="451"/>
      <c r="S94" s="451"/>
      <c r="T94" s="451"/>
      <c r="U94" s="451"/>
      <c r="V94" s="451"/>
      <c r="W94" s="451"/>
      <c r="X94" s="451"/>
      <c r="Y94" s="451"/>
      <c r="Z94" s="451"/>
      <c r="AA94" s="451"/>
      <c r="AB94" s="452"/>
    </row>
    <row r="95" spans="1:28" ht="15.75">
      <c r="A95" s="459" t="s">
        <v>770</v>
      </c>
      <c r="B95" s="632">
        <v>0</v>
      </c>
      <c r="C95" s="632"/>
      <c r="D95" s="632"/>
      <c r="E95" s="632">
        <v>0</v>
      </c>
      <c r="F95" s="632">
        <f>B95-E95</f>
        <v>0</v>
      </c>
      <c r="G95" s="632">
        <v>0</v>
      </c>
      <c r="H95" s="729"/>
      <c r="I95" s="451"/>
      <c r="J95" s="701"/>
      <c r="K95" s="451"/>
      <c r="L95" s="451"/>
      <c r="M95" s="451"/>
      <c r="N95" s="451"/>
      <c r="O95" s="451"/>
      <c r="P95" s="451"/>
      <c r="Q95" s="451"/>
      <c r="R95" s="451"/>
      <c r="S95" s="451"/>
      <c r="T95" s="451"/>
      <c r="U95" s="451"/>
      <c r="V95" s="451"/>
      <c r="W95" s="451"/>
      <c r="X95" s="451"/>
      <c r="Y95" s="451"/>
      <c r="Z95" s="451"/>
      <c r="AA95" s="451"/>
      <c r="AB95" s="452"/>
    </row>
    <row r="96" spans="1:28" ht="15.75">
      <c r="A96" s="459" t="s">
        <v>771</v>
      </c>
      <c r="B96" s="632">
        <v>0</v>
      </c>
      <c r="C96" s="632"/>
      <c r="D96" s="632"/>
      <c r="E96" s="632">
        <v>0</v>
      </c>
      <c r="F96" s="632">
        <f t="shared" ref="F96:F97" si="14">B96-E96</f>
        <v>0</v>
      </c>
      <c r="G96" s="632">
        <v>0</v>
      </c>
      <c r="H96" s="729"/>
      <c r="I96" s="451"/>
      <c r="J96" s="701"/>
      <c r="K96" s="451"/>
      <c r="L96" s="451"/>
      <c r="M96" s="451"/>
      <c r="N96" s="451"/>
      <c r="O96" s="451"/>
      <c r="P96" s="451"/>
      <c r="Q96" s="451"/>
      <c r="R96" s="451"/>
      <c r="S96" s="451"/>
      <c r="T96" s="451"/>
      <c r="U96" s="451"/>
      <c r="V96" s="451"/>
      <c r="W96" s="451"/>
      <c r="X96" s="451"/>
      <c r="Y96" s="451"/>
      <c r="Z96" s="451"/>
      <c r="AA96" s="451"/>
      <c r="AB96" s="452"/>
    </row>
    <row r="97" spans="1:28" ht="18">
      <c r="A97" s="459" t="s">
        <v>772</v>
      </c>
      <c r="B97" s="643">
        <v>16166908.790000001</v>
      </c>
      <c r="C97" s="643"/>
      <c r="D97" s="643"/>
      <c r="E97" s="643">
        <v>13197468.720000001</v>
      </c>
      <c r="F97" s="643">
        <f t="shared" si="14"/>
        <v>2969440.0700000003</v>
      </c>
      <c r="G97" s="643">
        <v>2906.16</v>
      </c>
      <c r="H97" s="730"/>
      <c r="I97" s="735"/>
      <c r="J97" s="701"/>
      <c r="K97" s="451"/>
      <c r="L97" s="451"/>
      <c r="M97" s="451"/>
      <c r="N97" s="451"/>
      <c r="O97" s="451"/>
      <c r="P97" s="451"/>
      <c r="Q97" s="451"/>
      <c r="R97" s="451"/>
      <c r="S97" s="451"/>
      <c r="T97" s="451"/>
      <c r="U97" s="451"/>
      <c r="V97" s="451"/>
      <c r="W97" s="451"/>
      <c r="X97" s="451"/>
      <c r="Y97" s="451"/>
      <c r="Z97" s="451"/>
      <c r="AA97" s="451"/>
      <c r="AB97" s="452"/>
    </row>
    <row r="98" spans="1:28" ht="18">
      <c r="A98" s="459"/>
      <c r="B98" s="643"/>
      <c r="C98" s="643"/>
      <c r="D98" s="643"/>
      <c r="E98" s="643"/>
      <c r="F98" s="643"/>
      <c r="G98" s="643"/>
      <c r="H98" s="730"/>
      <c r="I98" s="451"/>
      <c r="J98" s="701"/>
      <c r="K98" s="451"/>
      <c r="L98" s="451"/>
      <c r="M98" s="451"/>
      <c r="N98" s="451"/>
      <c r="O98" s="451"/>
      <c r="P98" s="451"/>
      <c r="Q98" s="451"/>
      <c r="R98" s="451"/>
      <c r="S98" s="451"/>
      <c r="T98" s="451"/>
      <c r="U98" s="451"/>
      <c r="V98" s="451"/>
      <c r="W98" s="451"/>
      <c r="X98" s="451"/>
      <c r="Y98" s="451"/>
      <c r="Z98" s="451"/>
      <c r="AA98" s="451"/>
      <c r="AB98" s="452"/>
    </row>
    <row r="99" spans="1:28" ht="15.75">
      <c r="A99" s="460"/>
      <c r="B99" s="648"/>
      <c r="C99" s="632"/>
      <c r="D99" s="632"/>
      <c r="E99" s="648"/>
      <c r="F99" s="632"/>
      <c r="G99" s="632"/>
      <c r="H99" s="729"/>
      <c r="I99" s="451"/>
      <c r="J99" s="701"/>
      <c r="K99" s="451"/>
      <c r="L99" s="451"/>
      <c r="M99" s="451"/>
      <c r="N99" s="451"/>
      <c r="O99" s="451"/>
      <c r="P99" s="451"/>
      <c r="Q99" s="451"/>
      <c r="R99" s="451"/>
      <c r="S99" s="451"/>
      <c r="T99" s="451"/>
      <c r="U99" s="451"/>
      <c r="V99" s="451"/>
      <c r="W99" s="451"/>
      <c r="X99" s="451"/>
      <c r="Y99" s="451"/>
      <c r="Z99" s="451"/>
      <c r="AA99" s="451"/>
      <c r="AB99" s="452"/>
    </row>
    <row r="100" spans="1:28" ht="15.75">
      <c r="A100" s="460" t="s">
        <v>773</v>
      </c>
      <c r="B100" s="616">
        <f>SUM(B95:B97)</f>
        <v>16166908.790000001</v>
      </c>
      <c r="C100" s="644"/>
      <c r="D100" s="632"/>
      <c r="E100" s="616">
        <f>SUM(E95:E97)</f>
        <v>13197468.720000001</v>
      </c>
      <c r="F100" s="644">
        <f>B100-E100</f>
        <v>2969440.0700000003</v>
      </c>
      <c r="G100" s="644">
        <f>SUM(G95:G97)</f>
        <v>2906.16</v>
      </c>
      <c r="H100" s="729"/>
      <c r="I100" s="451"/>
      <c r="J100" s="701"/>
      <c r="K100" s="451"/>
      <c r="L100" s="451"/>
      <c r="M100" s="451"/>
      <c r="N100" s="451"/>
      <c r="O100" s="451"/>
      <c r="P100" s="451"/>
      <c r="Q100" s="451"/>
      <c r="R100" s="451"/>
      <c r="S100" s="451"/>
      <c r="T100" s="451"/>
      <c r="U100" s="451"/>
      <c r="V100" s="451"/>
      <c r="W100" s="451"/>
      <c r="X100" s="451"/>
      <c r="Y100" s="451"/>
      <c r="Z100" s="451"/>
      <c r="AA100" s="451"/>
      <c r="AB100" s="452"/>
    </row>
    <row r="101" spans="1:28" ht="15.75">
      <c r="A101" s="460"/>
      <c r="B101" s="614"/>
      <c r="C101" s="614"/>
      <c r="D101" s="614"/>
      <c r="E101" s="614"/>
      <c r="F101" s="614"/>
      <c r="G101" s="614"/>
      <c r="H101" s="701"/>
      <c r="I101" s="451"/>
      <c r="J101" s="701"/>
      <c r="K101" s="451"/>
      <c r="L101" s="451"/>
      <c r="M101" s="451"/>
      <c r="N101" s="451"/>
      <c r="O101" s="451"/>
      <c r="P101" s="451"/>
      <c r="Q101" s="451"/>
      <c r="R101" s="451"/>
      <c r="S101" s="451"/>
      <c r="T101" s="451"/>
      <c r="U101" s="451"/>
      <c r="V101" s="451"/>
      <c r="W101" s="451"/>
      <c r="X101" s="451"/>
      <c r="Y101" s="451"/>
      <c r="Z101" s="451"/>
      <c r="AA101" s="451"/>
      <c r="AB101" s="452"/>
    </row>
    <row r="102" spans="1:28" ht="15.75">
      <c r="A102" s="467" t="s">
        <v>774</v>
      </c>
      <c r="B102" s="614"/>
      <c r="C102" s="614"/>
      <c r="D102" s="614"/>
      <c r="E102" s="614"/>
      <c r="F102" s="614"/>
      <c r="G102" s="614"/>
      <c r="H102" s="701"/>
      <c r="I102" s="451"/>
      <c r="J102" s="701"/>
      <c r="K102" s="451"/>
      <c r="L102" s="451"/>
      <c r="M102" s="451"/>
      <c r="N102" s="451"/>
      <c r="O102" s="451"/>
      <c r="P102" s="451"/>
      <c r="Q102" s="451"/>
      <c r="R102" s="451"/>
      <c r="S102" s="451"/>
      <c r="T102" s="451"/>
      <c r="U102" s="451"/>
      <c r="V102" s="451"/>
      <c r="W102" s="451"/>
      <c r="X102" s="451"/>
      <c r="Y102" s="451"/>
      <c r="Z102" s="451"/>
      <c r="AA102" s="451"/>
      <c r="AB102" s="452"/>
    </row>
    <row r="103" spans="1:28" ht="15.75">
      <c r="A103" s="459" t="s">
        <v>775</v>
      </c>
      <c r="B103" s="632">
        <v>153125</v>
      </c>
      <c r="C103" s="632"/>
      <c r="D103" s="632"/>
      <c r="E103" s="632">
        <v>0</v>
      </c>
      <c r="F103" s="632">
        <f>B103-E103</f>
        <v>153125</v>
      </c>
      <c r="G103" s="632">
        <v>0</v>
      </c>
      <c r="H103" s="729"/>
      <c r="I103" s="451"/>
      <c r="J103" s="701"/>
      <c r="K103" s="451"/>
      <c r="L103" s="451"/>
      <c r="M103" s="451"/>
      <c r="N103" s="451"/>
      <c r="O103" s="451"/>
      <c r="P103" s="451"/>
      <c r="Q103" s="451"/>
      <c r="R103" s="451"/>
      <c r="S103" s="451"/>
      <c r="T103" s="451"/>
      <c r="U103" s="451"/>
      <c r="V103" s="451"/>
      <c r="W103" s="451"/>
      <c r="X103" s="451"/>
      <c r="Y103" s="451"/>
      <c r="Z103" s="451"/>
      <c r="AA103" s="451"/>
      <c r="AB103" s="452"/>
    </row>
    <row r="104" spans="1:28" ht="15.75">
      <c r="A104" s="459" t="s">
        <v>776</v>
      </c>
      <c r="B104" s="632">
        <v>8963083.8399999999</v>
      </c>
      <c r="C104" s="632"/>
      <c r="D104" s="632"/>
      <c r="E104" s="632">
        <v>2521328.2200000002</v>
      </c>
      <c r="F104" s="632">
        <f t="shared" ref="F104:F114" si="15">B104-E104</f>
        <v>6441755.6199999992</v>
      </c>
      <c r="G104" s="632">
        <v>213495.86</v>
      </c>
      <c r="H104" s="729"/>
      <c r="I104" s="451"/>
      <c r="J104" s="701"/>
      <c r="K104" s="451"/>
      <c r="L104" s="451"/>
      <c r="M104" s="451"/>
      <c r="N104" s="451"/>
      <c r="O104" s="451"/>
      <c r="P104" s="451"/>
      <c r="Q104" s="451"/>
      <c r="R104" s="451"/>
      <c r="S104" s="451"/>
      <c r="T104" s="451"/>
      <c r="U104" s="451"/>
      <c r="V104" s="451"/>
      <c r="W104" s="451"/>
      <c r="X104" s="451"/>
      <c r="Y104" s="451"/>
      <c r="Z104" s="451"/>
      <c r="AA104" s="451"/>
      <c r="AB104" s="452"/>
    </row>
    <row r="105" spans="1:28" ht="15.75">
      <c r="A105" s="459" t="s">
        <v>777</v>
      </c>
      <c r="B105" s="632">
        <v>6294658.6600000001</v>
      </c>
      <c r="C105" s="632"/>
      <c r="D105" s="614"/>
      <c r="E105" s="632">
        <v>5350219.91</v>
      </c>
      <c r="F105" s="632">
        <f t="shared" si="15"/>
        <v>944438.75</v>
      </c>
      <c r="G105" s="632">
        <v>483870.18</v>
      </c>
      <c r="H105" s="729"/>
      <c r="I105" s="451"/>
      <c r="J105" s="701"/>
      <c r="K105" s="451"/>
      <c r="L105" s="451"/>
      <c r="M105" s="451"/>
      <c r="N105" s="451"/>
      <c r="O105" s="451"/>
      <c r="P105" s="451"/>
      <c r="Q105" s="451"/>
      <c r="R105" s="451"/>
      <c r="S105" s="451"/>
      <c r="T105" s="451"/>
      <c r="U105" s="451"/>
      <c r="V105" s="451"/>
      <c r="W105" s="451"/>
      <c r="X105" s="451"/>
      <c r="Y105" s="451"/>
      <c r="Z105" s="451"/>
      <c r="AA105" s="451"/>
      <c r="AB105" s="452"/>
    </row>
    <row r="106" spans="1:28" ht="15.75">
      <c r="A106" s="459" t="s">
        <v>778</v>
      </c>
      <c r="B106" s="632">
        <v>525311.92000000004</v>
      </c>
      <c r="C106" s="632"/>
      <c r="D106" s="632"/>
      <c r="E106" s="632">
        <v>240640.46</v>
      </c>
      <c r="F106" s="632">
        <f t="shared" si="15"/>
        <v>284671.46000000008</v>
      </c>
      <c r="G106" s="632">
        <v>53467.6</v>
      </c>
      <c r="H106" s="729"/>
      <c r="I106" s="451"/>
      <c r="J106" s="701"/>
      <c r="K106" s="451"/>
      <c r="L106" s="451"/>
      <c r="M106" s="451"/>
      <c r="N106" s="451"/>
      <c r="O106" s="451"/>
      <c r="P106" s="451"/>
      <c r="Q106" s="451"/>
      <c r="R106" s="451"/>
      <c r="S106" s="451"/>
      <c r="T106" s="451"/>
      <c r="U106" s="451"/>
      <c r="V106" s="451"/>
      <c r="W106" s="451"/>
      <c r="X106" s="451"/>
      <c r="Y106" s="451"/>
      <c r="Z106" s="451"/>
      <c r="AA106" s="451"/>
      <c r="AB106" s="452"/>
    </row>
    <row r="107" spans="1:28" ht="15.75">
      <c r="A107" s="459" t="s">
        <v>779</v>
      </c>
      <c r="B107" s="632">
        <v>19911.79</v>
      </c>
      <c r="C107" s="632"/>
      <c r="D107" s="632"/>
      <c r="E107" s="632">
        <v>19911.79</v>
      </c>
      <c r="F107" s="632">
        <f t="shared" si="15"/>
        <v>0</v>
      </c>
      <c r="G107" s="632">
        <v>0</v>
      </c>
      <c r="H107" s="729"/>
      <c r="I107" s="451"/>
      <c r="J107" s="701"/>
      <c r="K107" s="451"/>
      <c r="L107" s="451"/>
      <c r="M107" s="451"/>
      <c r="N107" s="451"/>
      <c r="O107" s="451"/>
      <c r="P107" s="451"/>
      <c r="Q107" s="451"/>
      <c r="R107" s="451"/>
      <c r="S107" s="451"/>
      <c r="T107" s="451"/>
      <c r="U107" s="451"/>
      <c r="V107" s="451"/>
      <c r="W107" s="451"/>
      <c r="X107" s="451"/>
      <c r="Y107" s="451"/>
      <c r="Z107" s="451"/>
      <c r="AA107" s="451"/>
      <c r="AB107" s="452"/>
    </row>
    <row r="108" spans="1:28" ht="15.75">
      <c r="A108" s="459" t="s">
        <v>780</v>
      </c>
      <c r="B108" s="632">
        <v>62971.93</v>
      </c>
      <c r="C108" s="632"/>
      <c r="D108" s="632"/>
      <c r="E108" s="632">
        <v>55545.33</v>
      </c>
      <c r="F108" s="632">
        <f>B108-E108</f>
        <v>7426.5999999999985</v>
      </c>
      <c r="G108" s="632">
        <v>810.37</v>
      </c>
      <c r="H108" s="729"/>
      <c r="I108" s="451"/>
      <c r="J108" s="701"/>
      <c r="K108" s="451"/>
      <c r="L108" s="451"/>
      <c r="M108" s="451"/>
      <c r="N108" s="451"/>
      <c r="O108" s="451"/>
      <c r="P108" s="451"/>
      <c r="Q108" s="451"/>
      <c r="R108" s="451"/>
      <c r="S108" s="451"/>
      <c r="T108" s="451"/>
      <c r="U108" s="451"/>
      <c r="V108" s="451"/>
      <c r="W108" s="451"/>
      <c r="X108" s="451"/>
      <c r="Y108" s="451"/>
      <c r="Z108" s="451"/>
      <c r="AA108" s="451"/>
      <c r="AB108" s="452"/>
    </row>
    <row r="109" spans="1:28" ht="15.75">
      <c r="A109" s="459" t="s">
        <v>781</v>
      </c>
      <c r="B109" s="632">
        <v>147482.62</v>
      </c>
      <c r="C109" s="632"/>
      <c r="D109" s="632"/>
      <c r="E109" s="632">
        <v>103364.46</v>
      </c>
      <c r="F109" s="632">
        <f t="shared" si="15"/>
        <v>44118.159999999989</v>
      </c>
      <c r="G109" s="632">
        <v>6674.23</v>
      </c>
      <c r="H109" s="729"/>
      <c r="I109" s="451"/>
      <c r="J109" s="701"/>
      <c r="K109" s="451"/>
      <c r="L109" s="451"/>
      <c r="M109" s="451"/>
      <c r="N109" s="451"/>
      <c r="O109" s="451"/>
      <c r="P109" s="451"/>
      <c r="Q109" s="451"/>
      <c r="R109" s="451"/>
      <c r="S109" s="451"/>
      <c r="T109" s="451"/>
      <c r="U109" s="451"/>
      <c r="V109" s="451"/>
      <c r="W109" s="451"/>
      <c r="X109" s="451"/>
      <c r="Y109" s="451"/>
      <c r="Z109" s="451"/>
      <c r="AA109" s="451"/>
      <c r="AB109" s="452"/>
    </row>
    <row r="110" spans="1:28" ht="15.75">
      <c r="A110" s="459" t="s">
        <v>782</v>
      </c>
      <c r="B110" s="632"/>
      <c r="C110" s="632"/>
      <c r="D110" s="632"/>
      <c r="E110" s="632">
        <v>0</v>
      </c>
      <c r="F110" s="632">
        <f t="shared" si="15"/>
        <v>0</v>
      </c>
      <c r="G110" s="632">
        <v>0</v>
      </c>
      <c r="H110" s="729"/>
      <c r="I110" s="451"/>
      <c r="J110" s="701"/>
      <c r="K110" s="451"/>
      <c r="L110" s="451"/>
      <c r="M110" s="451"/>
      <c r="N110" s="451"/>
      <c r="O110" s="451"/>
      <c r="P110" s="451"/>
      <c r="Q110" s="451"/>
      <c r="R110" s="451"/>
      <c r="S110" s="451"/>
      <c r="T110" s="451"/>
      <c r="U110" s="451"/>
      <c r="V110" s="451"/>
      <c r="W110" s="451"/>
      <c r="X110" s="451"/>
      <c r="Y110" s="451"/>
      <c r="Z110" s="451"/>
      <c r="AA110" s="451"/>
      <c r="AB110" s="452"/>
    </row>
    <row r="111" spans="1:28" ht="15.75">
      <c r="A111" s="459" t="s">
        <v>783</v>
      </c>
      <c r="B111" s="632">
        <v>519970.43</v>
      </c>
      <c r="C111" s="632"/>
      <c r="D111" s="632"/>
      <c r="E111" s="632">
        <v>150924.01</v>
      </c>
      <c r="F111" s="632">
        <f t="shared" si="15"/>
        <v>369046.42</v>
      </c>
      <c r="G111" s="632">
        <v>6398.13</v>
      </c>
      <c r="H111" s="729"/>
      <c r="I111" s="451"/>
      <c r="J111" s="701"/>
      <c r="K111" s="451"/>
      <c r="L111" s="451"/>
      <c r="M111" s="451"/>
      <c r="N111" s="451"/>
      <c r="O111" s="451"/>
      <c r="P111" s="451"/>
      <c r="Q111" s="451"/>
      <c r="R111" s="451"/>
      <c r="S111" s="451"/>
      <c r="T111" s="451"/>
      <c r="U111" s="451"/>
      <c r="V111" s="451"/>
      <c r="W111" s="451"/>
      <c r="X111" s="451"/>
      <c r="Y111" s="451"/>
      <c r="Z111" s="451"/>
      <c r="AA111" s="451"/>
      <c r="AB111" s="452"/>
    </row>
    <row r="112" spans="1:28" ht="15.75">
      <c r="A112" s="459" t="s">
        <v>784</v>
      </c>
      <c r="B112" s="632">
        <v>111048.25</v>
      </c>
      <c r="C112" s="632"/>
      <c r="D112" s="632"/>
      <c r="E112" s="632">
        <v>108805.49</v>
      </c>
      <c r="F112" s="632">
        <f t="shared" si="15"/>
        <v>2242.7599999999948</v>
      </c>
      <c r="G112" s="632">
        <v>129.69</v>
      </c>
      <c r="H112" s="729"/>
      <c r="I112" s="451"/>
      <c r="J112" s="701"/>
      <c r="K112" s="451"/>
      <c r="L112" s="451"/>
      <c r="M112" s="451"/>
      <c r="N112" s="451"/>
      <c r="O112" s="451"/>
      <c r="P112" s="451"/>
      <c r="Q112" s="451"/>
      <c r="R112" s="451"/>
      <c r="S112" s="451"/>
      <c r="T112" s="451"/>
      <c r="U112" s="451"/>
      <c r="V112" s="451"/>
      <c r="W112" s="451"/>
      <c r="X112" s="451"/>
      <c r="Y112" s="451"/>
      <c r="Z112" s="451"/>
      <c r="AA112" s="451"/>
      <c r="AB112" s="452"/>
    </row>
    <row r="113" spans="1:28" ht="15.75">
      <c r="A113" s="459" t="s">
        <v>785</v>
      </c>
      <c r="B113" s="632">
        <v>0</v>
      </c>
      <c r="C113" s="632"/>
      <c r="D113" s="632"/>
      <c r="E113" s="632">
        <v>0</v>
      </c>
      <c r="F113" s="632">
        <f t="shared" si="15"/>
        <v>0</v>
      </c>
      <c r="G113" s="632">
        <v>0</v>
      </c>
      <c r="H113" s="729"/>
      <c r="I113" s="451"/>
      <c r="J113" s="701"/>
      <c r="K113" s="451"/>
      <c r="L113" s="451"/>
      <c r="M113" s="451"/>
      <c r="N113" s="451"/>
      <c r="O113" s="451"/>
      <c r="P113" s="451"/>
      <c r="Q113" s="451"/>
      <c r="R113" s="451"/>
      <c r="S113" s="451"/>
      <c r="T113" s="451"/>
      <c r="U113" s="451"/>
      <c r="V113" s="451"/>
      <c r="W113" s="451"/>
      <c r="X113" s="451"/>
      <c r="Y113" s="451"/>
      <c r="Z113" s="451"/>
      <c r="AA113" s="451"/>
      <c r="AB113" s="452"/>
    </row>
    <row r="114" spans="1:28" ht="18">
      <c r="A114" s="459" t="s">
        <v>786</v>
      </c>
      <c r="B114" s="643">
        <v>0</v>
      </c>
      <c r="C114" s="643"/>
      <c r="D114" s="643"/>
      <c r="E114" s="643">
        <v>0</v>
      </c>
      <c r="F114" s="643">
        <f t="shared" si="15"/>
        <v>0</v>
      </c>
      <c r="G114" s="643">
        <v>0</v>
      </c>
      <c r="H114" s="730"/>
      <c r="I114" s="451"/>
      <c r="J114" s="701"/>
      <c r="K114" s="451"/>
      <c r="L114" s="451"/>
      <c r="M114" s="451"/>
      <c r="N114" s="451"/>
      <c r="O114" s="451"/>
      <c r="P114" s="451"/>
      <c r="Q114" s="451"/>
      <c r="R114" s="451"/>
      <c r="S114" s="451"/>
      <c r="T114" s="451"/>
      <c r="U114" s="451"/>
      <c r="V114" s="451"/>
      <c r="W114" s="451"/>
      <c r="X114" s="451"/>
      <c r="Y114" s="451"/>
      <c r="Z114" s="451"/>
      <c r="AA114" s="451"/>
      <c r="AB114" s="452"/>
    </row>
    <row r="115" spans="1:28" ht="15.75">
      <c r="A115" s="441"/>
      <c r="B115" s="632"/>
      <c r="C115" s="632"/>
      <c r="D115" s="632"/>
      <c r="E115" s="632"/>
      <c r="F115" s="632"/>
      <c r="G115" s="632"/>
      <c r="H115" s="729"/>
      <c r="I115" s="451"/>
      <c r="J115" s="701"/>
      <c r="K115" s="451"/>
      <c r="L115" s="451"/>
      <c r="M115" s="451"/>
      <c r="N115" s="451"/>
      <c r="O115" s="451"/>
      <c r="P115" s="451"/>
      <c r="Q115" s="451"/>
      <c r="R115" s="451"/>
      <c r="S115" s="451"/>
      <c r="T115" s="451"/>
      <c r="U115" s="451"/>
      <c r="V115" s="451"/>
      <c r="W115" s="451"/>
      <c r="X115" s="451"/>
      <c r="Y115" s="451"/>
      <c r="Z115" s="451"/>
      <c r="AA115" s="451"/>
      <c r="AB115" s="452"/>
    </row>
    <row r="116" spans="1:28" ht="15.75">
      <c r="A116" s="441"/>
      <c r="B116" s="648"/>
      <c r="C116" s="632"/>
      <c r="D116" s="632"/>
      <c r="E116" s="648"/>
      <c r="F116" s="632"/>
      <c r="G116" s="648"/>
      <c r="H116" s="733"/>
      <c r="I116" s="451"/>
      <c r="J116" s="701"/>
      <c r="K116" s="451"/>
      <c r="L116" s="451"/>
      <c r="M116" s="451"/>
      <c r="N116" s="451"/>
      <c r="O116" s="451"/>
      <c r="P116" s="451"/>
      <c r="Q116" s="451"/>
      <c r="R116" s="451"/>
      <c r="S116" s="451"/>
      <c r="T116" s="451"/>
      <c r="U116" s="451"/>
      <c r="V116" s="451"/>
      <c r="W116" s="451"/>
      <c r="X116" s="451"/>
      <c r="Y116" s="451"/>
      <c r="Z116" s="451"/>
      <c r="AA116" s="451"/>
      <c r="AB116" s="452"/>
    </row>
    <row r="117" spans="1:28" ht="15.75">
      <c r="A117" s="476" t="s">
        <v>787</v>
      </c>
      <c r="B117" s="616">
        <f>SUM(B103:B114)</f>
        <v>16797564.439999998</v>
      </c>
      <c r="C117" s="644"/>
      <c r="D117" s="632"/>
      <c r="E117" s="616">
        <f>SUM(E103:E114)</f>
        <v>8550739.6700000018</v>
      </c>
      <c r="F117" s="644">
        <f>B117-E117</f>
        <v>8246824.7699999958</v>
      </c>
      <c r="G117" s="632">
        <f>SUM(G103:G114)</f>
        <v>764846.05999999994</v>
      </c>
      <c r="H117" s="729"/>
      <c r="I117" s="451"/>
      <c r="J117" s="701"/>
      <c r="K117" s="451"/>
      <c r="L117" s="451"/>
      <c r="M117" s="451"/>
      <c r="N117" s="451"/>
      <c r="O117" s="451"/>
      <c r="P117" s="451"/>
      <c r="Q117" s="451"/>
      <c r="R117" s="451"/>
      <c r="S117" s="451"/>
      <c r="T117" s="451"/>
      <c r="U117" s="451"/>
      <c r="V117" s="451"/>
      <c r="W117" s="451"/>
      <c r="X117" s="451"/>
      <c r="Y117" s="451"/>
      <c r="Z117" s="451"/>
      <c r="AA117" s="451"/>
      <c r="AB117" s="452"/>
    </row>
    <row r="118" spans="1:28" ht="18">
      <c r="A118" s="441"/>
      <c r="B118" s="643"/>
      <c r="C118" s="643"/>
      <c r="D118" s="643"/>
      <c r="E118" s="643"/>
      <c r="F118" s="643"/>
      <c r="G118" s="643"/>
      <c r="H118" s="730"/>
      <c r="I118" s="451"/>
      <c r="J118" s="701"/>
      <c r="K118" s="451"/>
      <c r="L118" s="451"/>
      <c r="M118" s="451"/>
      <c r="N118" s="451"/>
      <c r="O118" s="451"/>
      <c r="P118" s="451"/>
      <c r="Q118" s="451"/>
      <c r="R118" s="451"/>
      <c r="S118" s="451"/>
      <c r="T118" s="451"/>
      <c r="U118" s="451"/>
      <c r="V118" s="451"/>
      <c r="W118" s="451"/>
      <c r="X118" s="451"/>
      <c r="Y118" s="451"/>
      <c r="Z118" s="451"/>
      <c r="AA118" s="451"/>
      <c r="AB118" s="452"/>
    </row>
    <row r="119" spans="1:28" ht="21.75">
      <c r="A119" s="477" t="s">
        <v>788</v>
      </c>
      <c r="B119" s="649">
        <f>B53+B72+B92+B100+B117</f>
        <v>558593736.68999982</v>
      </c>
      <c r="C119" s="649"/>
      <c r="D119" s="649"/>
      <c r="E119" s="649">
        <f>E53+E72+E92+E100+E117</f>
        <v>172962499.11000001</v>
      </c>
      <c r="F119" s="649">
        <f>F53+F72+F92+F100+F117</f>
        <v>385631237.57999986</v>
      </c>
      <c r="G119" s="649">
        <f>G53+G72+G92+G100+G117</f>
        <v>12338762.219999999</v>
      </c>
      <c r="H119" s="734"/>
      <c r="I119" s="451"/>
      <c r="J119" s="701"/>
      <c r="K119" s="451"/>
      <c r="L119" s="451"/>
      <c r="M119" s="451"/>
      <c r="N119" s="451"/>
      <c r="O119" s="451"/>
      <c r="P119" s="451"/>
      <c r="Q119" s="451"/>
      <c r="R119" s="451"/>
      <c r="S119" s="451"/>
      <c r="T119" s="451"/>
      <c r="U119" s="451"/>
      <c r="V119" s="451"/>
      <c r="W119" s="451"/>
      <c r="X119" s="451"/>
      <c r="Y119" s="451"/>
      <c r="Z119" s="451"/>
      <c r="AA119" s="451"/>
      <c r="AB119" s="452"/>
    </row>
    <row r="120" spans="1:28" ht="15.75">
      <c r="A120" s="441"/>
      <c r="B120" s="462"/>
      <c r="C120" s="462"/>
      <c r="D120" s="462"/>
      <c r="E120" s="462"/>
      <c r="F120" s="462"/>
      <c r="G120" s="462"/>
      <c r="H120" s="701"/>
      <c r="I120" s="451"/>
      <c r="J120" s="701"/>
      <c r="K120" s="451"/>
      <c r="L120" s="451"/>
      <c r="M120" s="451"/>
      <c r="N120" s="451"/>
      <c r="O120" s="451"/>
      <c r="P120" s="451"/>
      <c r="Q120" s="451"/>
      <c r="R120" s="451"/>
      <c r="S120" s="451"/>
      <c r="T120" s="451"/>
      <c r="U120" s="451"/>
      <c r="V120" s="451"/>
      <c r="W120" s="451"/>
      <c r="X120" s="451"/>
      <c r="Y120" s="451"/>
      <c r="Z120" s="451"/>
      <c r="AA120" s="451"/>
      <c r="AB120" s="452"/>
    </row>
    <row r="121" spans="1:28" ht="15.75">
      <c r="A121" s="441"/>
      <c r="B121" s="451"/>
      <c r="C121" s="451"/>
      <c r="D121" s="451"/>
      <c r="E121" s="451"/>
      <c r="F121" s="451"/>
      <c r="G121" s="451"/>
      <c r="H121" s="701"/>
      <c r="I121" s="451"/>
      <c r="J121" s="701"/>
      <c r="K121" s="451"/>
      <c r="L121" s="451"/>
      <c r="M121" s="451"/>
      <c r="N121" s="451"/>
      <c r="O121" s="451"/>
      <c r="P121" s="451"/>
      <c r="Q121" s="451"/>
      <c r="R121" s="451"/>
      <c r="S121" s="451"/>
      <c r="T121" s="451"/>
      <c r="U121" s="451"/>
      <c r="V121" s="451"/>
      <c r="W121" s="451"/>
      <c r="X121" s="451"/>
      <c r="Y121" s="451"/>
      <c r="Z121" s="451"/>
      <c r="AA121" s="451"/>
      <c r="AB121" s="452"/>
    </row>
    <row r="122" spans="1:28" ht="15.75">
      <c r="A122" s="441"/>
      <c r="B122" s="451"/>
      <c r="C122" s="451"/>
      <c r="D122" s="451"/>
      <c r="E122" s="456"/>
      <c r="F122" s="456"/>
      <c r="G122" s="456"/>
      <c r="H122" s="701"/>
      <c r="I122" s="451"/>
      <c r="J122" s="701"/>
      <c r="K122" s="451"/>
      <c r="L122" s="451"/>
      <c r="M122" s="451"/>
      <c r="N122" s="451"/>
      <c r="O122" s="451"/>
      <c r="P122" s="451"/>
      <c r="Q122" s="451"/>
      <c r="R122" s="451"/>
      <c r="S122" s="451"/>
      <c r="T122" s="451"/>
      <c r="U122" s="451"/>
      <c r="V122" s="451"/>
      <c r="W122" s="451"/>
      <c r="X122" s="451"/>
      <c r="Y122" s="451"/>
      <c r="Z122" s="451"/>
      <c r="AA122" s="451"/>
      <c r="AB122" s="452"/>
    </row>
    <row r="123" spans="1:28" ht="15.75">
      <c r="A123" s="650"/>
      <c r="B123" s="451"/>
      <c r="C123" s="451"/>
      <c r="D123" s="451"/>
      <c r="E123" s="456"/>
      <c r="F123" s="398"/>
      <c r="G123" s="456"/>
      <c r="H123" s="701"/>
      <c r="I123" s="451"/>
      <c r="J123" s="701"/>
      <c r="K123" s="451"/>
      <c r="L123" s="451"/>
      <c r="M123" s="451"/>
      <c r="N123" s="451"/>
      <c r="O123" s="451"/>
      <c r="P123" s="451"/>
      <c r="Q123" s="451"/>
      <c r="R123" s="451"/>
      <c r="S123" s="451"/>
      <c r="T123" s="451"/>
      <c r="U123" s="451"/>
      <c r="V123" s="451"/>
      <c r="W123" s="451"/>
      <c r="X123" s="451"/>
      <c r="Y123" s="451"/>
      <c r="Z123" s="451"/>
      <c r="AA123" s="451"/>
      <c r="AB123" s="452"/>
    </row>
    <row r="124" spans="1:28" ht="15.75">
      <c r="A124" s="441"/>
      <c r="B124" s="451"/>
      <c r="C124" s="451"/>
      <c r="D124" s="451"/>
      <c r="E124" s="456"/>
      <c r="F124" s="456"/>
      <c r="G124" s="456"/>
      <c r="H124" s="701"/>
      <c r="I124" s="451"/>
      <c r="J124" s="701"/>
      <c r="K124" s="451"/>
      <c r="L124" s="451"/>
      <c r="M124" s="451"/>
      <c r="N124" s="451"/>
      <c r="O124" s="451"/>
      <c r="P124" s="451"/>
      <c r="Q124" s="451"/>
      <c r="R124" s="451"/>
      <c r="S124" s="451"/>
      <c r="T124" s="451"/>
      <c r="U124" s="451"/>
      <c r="V124" s="451"/>
      <c r="W124" s="451"/>
      <c r="X124" s="451"/>
      <c r="Y124" s="451"/>
      <c r="Z124" s="451"/>
      <c r="AA124" s="451"/>
      <c r="AB124" s="452"/>
    </row>
    <row r="125" spans="1:28" ht="15.75">
      <c r="A125" s="441"/>
      <c r="B125" s="451"/>
      <c r="C125" s="451"/>
      <c r="D125" s="451"/>
      <c r="E125" s="456"/>
      <c r="F125" s="456"/>
      <c r="G125" s="456"/>
      <c r="H125" s="701"/>
      <c r="I125" s="451"/>
      <c r="J125" s="701"/>
      <c r="K125" s="451"/>
      <c r="L125" s="451"/>
      <c r="M125" s="451"/>
      <c r="N125" s="451"/>
      <c r="O125" s="451"/>
      <c r="P125" s="451"/>
      <c r="Q125" s="451"/>
      <c r="R125" s="451"/>
      <c r="S125" s="451"/>
      <c r="T125" s="451"/>
      <c r="U125" s="451"/>
      <c r="V125" s="451"/>
      <c r="W125" s="451"/>
      <c r="X125" s="451"/>
      <c r="Y125" s="451"/>
      <c r="Z125" s="451"/>
      <c r="AA125" s="451"/>
      <c r="AB125" s="452"/>
    </row>
    <row r="126" spans="1:28" ht="15.75">
      <c r="A126" s="441"/>
      <c r="B126" s="451"/>
      <c r="C126" s="451"/>
      <c r="D126" s="451"/>
      <c r="E126" s="451"/>
      <c r="F126" s="451"/>
      <c r="G126" s="451"/>
      <c r="H126" s="701"/>
      <c r="I126" s="451"/>
      <c r="J126" s="701"/>
      <c r="K126" s="451"/>
      <c r="L126" s="451"/>
      <c r="M126" s="451"/>
      <c r="N126" s="451"/>
      <c r="O126" s="451"/>
      <c r="P126" s="451"/>
      <c r="Q126" s="451"/>
      <c r="R126" s="451"/>
      <c r="S126" s="451"/>
      <c r="T126" s="451"/>
      <c r="U126" s="451"/>
      <c r="V126" s="451"/>
      <c r="W126" s="451"/>
      <c r="X126" s="451"/>
      <c r="Y126" s="451"/>
      <c r="Z126" s="451"/>
      <c r="AA126" s="451"/>
      <c r="AB126" s="452"/>
    </row>
    <row r="127" spans="1:28" ht="15.75">
      <c r="A127" s="478" t="s">
        <v>789</v>
      </c>
      <c r="B127" s="451"/>
      <c r="C127" s="451"/>
      <c r="D127" s="451"/>
      <c r="E127" s="451"/>
      <c r="F127" s="451"/>
      <c r="G127" s="451"/>
      <c r="H127" s="701"/>
      <c r="I127" s="451"/>
      <c r="J127" s="701"/>
      <c r="K127" s="451"/>
      <c r="L127" s="451"/>
      <c r="M127" s="451"/>
      <c r="N127" s="451"/>
      <c r="O127" s="451"/>
      <c r="P127" s="451"/>
      <c r="Q127" s="451"/>
      <c r="R127" s="451"/>
      <c r="S127" s="451"/>
      <c r="T127" s="451"/>
      <c r="U127" s="451"/>
      <c r="V127" s="451"/>
      <c r="W127" s="451"/>
      <c r="X127" s="451"/>
      <c r="Y127" s="451"/>
      <c r="Z127" s="451"/>
      <c r="AA127" s="451"/>
      <c r="AB127" s="452"/>
    </row>
    <row r="128" spans="1:28" ht="15.75">
      <c r="A128" s="441" t="s">
        <v>1001</v>
      </c>
      <c r="B128" s="451"/>
      <c r="C128" s="451"/>
      <c r="D128" s="451"/>
      <c r="E128" s="451"/>
      <c r="F128" s="451"/>
      <c r="G128" s="451"/>
      <c r="H128" s="701"/>
      <c r="I128" s="451"/>
      <c r="J128" s="701"/>
      <c r="K128" s="451"/>
      <c r="L128" s="451"/>
      <c r="M128" s="451"/>
      <c r="N128" s="451"/>
      <c r="O128" s="451"/>
      <c r="P128" s="451"/>
      <c r="Q128" s="451"/>
      <c r="R128" s="451"/>
      <c r="S128" s="451"/>
      <c r="T128" s="451"/>
      <c r="U128" s="451"/>
      <c r="V128" s="451"/>
      <c r="W128" s="451"/>
      <c r="X128" s="451"/>
      <c r="Y128" s="451"/>
      <c r="Z128" s="451"/>
      <c r="AA128" s="451"/>
      <c r="AB128" s="452"/>
    </row>
    <row r="129" spans="1:28" ht="15.75">
      <c r="A129" s="650"/>
      <c r="C129" s="451"/>
      <c r="D129" s="451"/>
      <c r="E129" s="451"/>
      <c r="F129" s="451"/>
      <c r="G129" s="451"/>
      <c r="H129" s="701"/>
      <c r="I129" s="451"/>
      <c r="J129" s="701"/>
      <c r="K129" s="451"/>
      <c r="L129" s="451"/>
      <c r="M129" s="451"/>
      <c r="N129" s="451"/>
      <c r="O129" s="451"/>
      <c r="P129" s="451"/>
      <c r="Q129" s="451"/>
      <c r="R129" s="451"/>
      <c r="S129" s="451"/>
      <c r="T129" s="451"/>
      <c r="U129" s="451"/>
      <c r="V129" s="451"/>
      <c r="W129" s="451"/>
      <c r="X129" s="451"/>
      <c r="Y129" s="451"/>
      <c r="Z129" s="451"/>
      <c r="AA129" s="451"/>
      <c r="AB129" s="452"/>
    </row>
    <row r="130" spans="1:28" ht="15.75">
      <c r="A130" s="650" t="s">
        <v>1016</v>
      </c>
      <c r="B130" s="659">
        <v>576549487</v>
      </c>
      <c r="C130" s="451"/>
      <c r="D130" s="451"/>
      <c r="E130" s="451"/>
      <c r="F130" s="451"/>
      <c r="G130" s="451"/>
      <c r="H130" s="701"/>
      <c r="I130" s="451"/>
      <c r="J130" s="701"/>
      <c r="K130" s="451"/>
      <c r="L130" s="451"/>
      <c r="M130" s="451"/>
      <c r="N130" s="451"/>
      <c r="O130" s="451"/>
      <c r="P130" s="451"/>
      <c r="Q130" s="451"/>
      <c r="R130" s="451"/>
      <c r="S130" s="451"/>
      <c r="T130" s="451"/>
      <c r="U130" s="451"/>
      <c r="V130" s="451"/>
      <c r="W130" s="451"/>
      <c r="X130" s="451"/>
      <c r="Y130" s="451"/>
      <c r="Z130" s="451"/>
      <c r="AA130" s="451"/>
      <c r="AB130" s="452"/>
    </row>
    <row r="131" spans="1:28" ht="15.75">
      <c r="A131" s="650" t="s">
        <v>1017</v>
      </c>
      <c r="B131" s="659">
        <v>704180</v>
      </c>
      <c r="C131" s="451"/>
      <c r="D131" s="451"/>
      <c r="E131" s="451"/>
      <c r="F131" s="451"/>
      <c r="G131" s="451"/>
      <c r="H131" s="701"/>
      <c r="I131" s="451"/>
      <c r="J131" s="701"/>
      <c r="K131" s="451"/>
      <c r="L131" s="451"/>
      <c r="M131" s="451"/>
      <c r="N131" s="451"/>
      <c r="O131" s="451"/>
      <c r="P131" s="451"/>
      <c r="Q131" s="451"/>
      <c r="R131" s="451"/>
      <c r="S131" s="451"/>
      <c r="T131" s="451"/>
      <c r="U131" s="451"/>
      <c r="V131" s="451"/>
      <c r="W131" s="451"/>
      <c r="X131" s="451"/>
      <c r="Y131" s="451"/>
      <c r="Z131" s="451"/>
      <c r="AA131" s="451"/>
      <c r="AB131" s="452"/>
    </row>
    <row r="132" spans="1:28" ht="15.75">
      <c r="A132" s="650" t="s">
        <v>1018</v>
      </c>
      <c r="B132" s="673">
        <v>-18659930</v>
      </c>
      <c r="C132" s="451"/>
      <c r="D132" s="451"/>
      <c r="E132" s="451"/>
      <c r="F132" s="451"/>
      <c r="G132" s="451"/>
      <c r="H132" s="701"/>
      <c r="I132" s="451"/>
      <c r="J132" s="701"/>
      <c r="K132" s="451"/>
      <c r="L132" s="451"/>
      <c r="M132" s="451"/>
      <c r="N132" s="451"/>
      <c r="O132" s="451"/>
      <c r="P132" s="451"/>
      <c r="Q132" s="451"/>
      <c r="R132" s="451"/>
      <c r="S132" s="451"/>
      <c r="T132" s="451"/>
      <c r="U132" s="451"/>
      <c r="V132" s="451"/>
      <c r="W132" s="451"/>
      <c r="X132" s="451"/>
      <c r="Y132" s="451"/>
      <c r="Z132" s="451"/>
      <c r="AA132" s="451"/>
      <c r="AB132" s="452"/>
    </row>
    <row r="133" spans="1:28" ht="15.75">
      <c r="A133" s="650" t="s">
        <v>1022</v>
      </c>
      <c r="B133" s="659">
        <f>SUM(B130:B132)</f>
        <v>558593737</v>
      </c>
      <c r="C133" s="451">
        <f>B133-B119</f>
        <v>0.31000018119812012</v>
      </c>
      <c r="D133" s="451"/>
      <c r="E133" s="451"/>
      <c r="F133" s="451"/>
      <c r="G133" s="451"/>
      <c r="H133" s="701"/>
      <c r="I133" s="451"/>
      <c r="J133" s="701"/>
      <c r="K133" s="451"/>
      <c r="L133" s="451"/>
      <c r="M133" s="451"/>
      <c r="N133" s="451"/>
      <c r="O133" s="451"/>
      <c r="P133" s="451"/>
      <c r="Q133" s="451"/>
      <c r="R133" s="451"/>
      <c r="S133" s="451"/>
      <c r="T133" s="451"/>
      <c r="U133" s="451"/>
      <c r="V133" s="451"/>
      <c r="W133" s="451"/>
      <c r="X133" s="451"/>
      <c r="Y133" s="451"/>
      <c r="Z133" s="451"/>
      <c r="AA133" s="451"/>
      <c r="AB133" s="452"/>
    </row>
    <row r="134" spans="1:28" ht="15.75">
      <c r="A134" s="650"/>
      <c r="B134" s="659"/>
      <c r="C134" s="451"/>
      <c r="D134" s="451"/>
      <c r="E134" s="451"/>
      <c r="F134" s="451"/>
      <c r="G134" s="451"/>
      <c r="H134" s="701"/>
      <c r="I134" s="451"/>
      <c r="J134" s="701"/>
      <c r="K134" s="451"/>
      <c r="L134" s="451"/>
      <c r="M134" s="451"/>
      <c r="N134" s="451"/>
      <c r="O134" s="451"/>
      <c r="P134" s="451"/>
      <c r="Q134" s="451"/>
      <c r="R134" s="451"/>
      <c r="S134" s="451"/>
      <c r="T134" s="451"/>
      <c r="U134" s="451"/>
      <c r="V134" s="451"/>
      <c r="W134" s="451"/>
      <c r="X134" s="451"/>
      <c r="Y134" s="451"/>
      <c r="Z134" s="451"/>
      <c r="AA134" s="451"/>
      <c r="AB134" s="452"/>
    </row>
    <row r="135" spans="1:28" ht="15.75">
      <c r="A135" s="650" t="s">
        <v>1037</v>
      </c>
      <c r="B135" s="659"/>
      <c r="C135" s="451"/>
      <c r="D135" s="451"/>
      <c r="E135" s="451"/>
      <c r="F135" s="451"/>
      <c r="G135" s="451"/>
      <c r="H135" s="701"/>
      <c r="I135" s="451"/>
      <c r="J135" s="701"/>
      <c r="K135" s="451"/>
      <c r="L135" s="451"/>
      <c r="M135" s="451"/>
      <c r="N135" s="451"/>
      <c r="O135" s="451"/>
      <c r="P135" s="451"/>
      <c r="Q135" s="451"/>
      <c r="R135" s="451"/>
      <c r="S135" s="451"/>
      <c r="T135" s="451"/>
      <c r="U135" s="451"/>
      <c r="V135" s="451"/>
      <c r="W135" s="451"/>
      <c r="X135" s="451"/>
      <c r="Y135" s="451"/>
      <c r="Z135" s="451"/>
      <c r="AA135" s="451"/>
      <c r="AB135" s="452"/>
    </row>
    <row r="136" spans="1:28" ht="15.75">
      <c r="A136" s="650" t="s">
        <v>1028</v>
      </c>
      <c r="B136" s="659">
        <v>15174064.039999999</v>
      </c>
      <c r="C136" s="451"/>
      <c r="D136" s="451"/>
      <c r="E136" s="451"/>
      <c r="F136" s="451"/>
      <c r="G136" s="451"/>
      <c r="H136" s="701"/>
      <c r="I136" s="451"/>
      <c r="J136" s="701"/>
      <c r="K136" s="451"/>
      <c r="L136" s="451"/>
      <c r="M136" s="451"/>
      <c r="N136" s="451"/>
      <c r="O136" s="451"/>
      <c r="P136" s="451"/>
      <c r="Q136" s="451"/>
      <c r="R136" s="451"/>
      <c r="S136" s="451"/>
      <c r="T136" s="451"/>
      <c r="U136" s="451"/>
      <c r="V136" s="451"/>
      <c r="W136" s="451"/>
      <c r="X136" s="451"/>
      <c r="Y136" s="451"/>
      <c r="Z136" s="451"/>
      <c r="AA136" s="451"/>
      <c r="AB136" s="452"/>
    </row>
    <row r="137" spans="1:28" ht="15.75">
      <c r="A137" s="650" t="s">
        <v>1029</v>
      </c>
      <c r="B137" s="673">
        <v>3485866</v>
      </c>
      <c r="C137" s="451"/>
      <c r="D137" s="451"/>
      <c r="E137" s="451"/>
      <c r="F137" s="451"/>
      <c r="G137" s="451"/>
      <c r="H137" s="701"/>
      <c r="I137" s="451"/>
      <c r="J137" s="701"/>
      <c r="K137" s="451"/>
      <c r="L137" s="451"/>
      <c r="M137" s="451"/>
      <c r="N137" s="451"/>
      <c r="O137" s="451"/>
      <c r="P137" s="451"/>
      <c r="Q137" s="451"/>
      <c r="R137" s="451"/>
      <c r="S137" s="451"/>
      <c r="T137" s="451"/>
      <c r="U137" s="451"/>
      <c r="V137" s="451"/>
      <c r="W137" s="451"/>
      <c r="X137" s="451"/>
      <c r="Y137" s="451"/>
      <c r="Z137" s="451"/>
      <c r="AA137" s="451"/>
      <c r="AB137" s="452"/>
    </row>
    <row r="138" spans="1:28" ht="15.75">
      <c r="A138" s="650"/>
      <c r="B138" s="659">
        <f>SUM(B136:B137)</f>
        <v>18659930.039999999</v>
      </c>
      <c r="C138" s="451"/>
      <c r="D138" s="451"/>
      <c r="E138" s="451"/>
      <c r="F138" s="451"/>
      <c r="G138" s="451"/>
      <c r="H138" s="701"/>
      <c r="I138" s="451"/>
      <c r="J138" s="701"/>
      <c r="K138" s="451"/>
      <c r="L138" s="451"/>
      <c r="M138" s="451"/>
      <c r="N138" s="451"/>
      <c r="O138" s="451"/>
      <c r="P138" s="451"/>
      <c r="Q138" s="451"/>
      <c r="R138" s="451"/>
      <c r="S138" s="451"/>
      <c r="T138" s="451"/>
      <c r="U138" s="451"/>
      <c r="V138" s="451"/>
      <c r="W138" s="451"/>
      <c r="X138" s="451"/>
      <c r="Y138" s="451"/>
      <c r="Z138" s="451"/>
      <c r="AA138" s="451"/>
      <c r="AB138" s="452"/>
    </row>
    <row r="139" spans="1:28" ht="15.75">
      <c r="A139" s="650"/>
      <c r="B139" s="451"/>
      <c r="C139" s="451"/>
      <c r="D139" s="451"/>
      <c r="E139" s="451"/>
      <c r="F139" s="451"/>
      <c r="G139" s="451"/>
      <c r="H139" s="701"/>
      <c r="I139" s="451"/>
      <c r="J139" s="701"/>
      <c r="K139" s="451"/>
      <c r="L139" s="451"/>
      <c r="M139" s="451"/>
      <c r="N139" s="451"/>
      <c r="O139" s="451"/>
      <c r="P139" s="451"/>
      <c r="Q139" s="451"/>
      <c r="R139" s="451"/>
      <c r="S139" s="451"/>
      <c r="T139" s="451"/>
      <c r="U139" s="451"/>
      <c r="V139" s="451"/>
      <c r="W139" s="451"/>
      <c r="X139" s="451"/>
      <c r="Y139" s="451"/>
      <c r="Z139" s="451"/>
      <c r="AA139" s="451"/>
      <c r="AB139" s="452"/>
    </row>
    <row r="140" spans="1:28" ht="15.75">
      <c r="A140" s="441" t="s">
        <v>1014</v>
      </c>
      <c r="B140" s="451"/>
      <c r="C140" s="451"/>
      <c r="D140" s="451"/>
      <c r="E140" s="451"/>
      <c r="F140" s="451"/>
      <c r="G140" s="451"/>
      <c r="H140" s="701"/>
      <c r="I140" s="451"/>
      <c r="J140" s="701"/>
      <c r="K140" s="451"/>
      <c r="L140" s="451"/>
      <c r="M140" s="451"/>
      <c r="N140" s="451"/>
      <c r="O140" s="451"/>
      <c r="P140" s="451"/>
      <c r="Q140" s="451"/>
      <c r="R140" s="451"/>
      <c r="S140" s="451"/>
      <c r="T140" s="451"/>
      <c r="U140" s="451"/>
      <c r="V140" s="451"/>
      <c r="W140" s="451"/>
      <c r="X140" s="451"/>
      <c r="Y140" s="451"/>
      <c r="Z140" s="451"/>
      <c r="AA140" s="451"/>
      <c r="AB140" s="452"/>
    </row>
    <row r="141" spans="1:28" ht="15.75">
      <c r="A141" s="441"/>
      <c r="B141" s="451"/>
      <c r="C141" s="451"/>
      <c r="D141" s="451"/>
      <c r="E141" s="451"/>
      <c r="F141" s="451"/>
      <c r="G141" s="451"/>
      <c r="H141" s="701"/>
      <c r="I141" s="451"/>
      <c r="J141" s="701"/>
      <c r="K141" s="451"/>
      <c r="L141" s="451"/>
      <c r="M141" s="451"/>
      <c r="N141" s="451"/>
      <c r="O141" s="451"/>
      <c r="P141" s="451"/>
      <c r="Q141" s="451"/>
      <c r="R141" s="451"/>
      <c r="S141" s="451"/>
      <c r="T141" s="451"/>
      <c r="U141" s="451"/>
      <c r="V141" s="451"/>
      <c r="W141" s="451"/>
      <c r="X141" s="451"/>
      <c r="Y141" s="451"/>
      <c r="Z141" s="451"/>
      <c r="AA141" s="451"/>
      <c r="AB141" s="452"/>
    </row>
    <row r="142" spans="1:28" ht="15.75">
      <c r="A142" s="650" t="s">
        <v>1021</v>
      </c>
      <c r="B142" s="659">
        <v>186348739</v>
      </c>
      <c r="C142" s="451"/>
      <c r="D142" s="451"/>
      <c r="E142" s="451"/>
      <c r="F142" s="451"/>
      <c r="G142" s="451"/>
      <c r="H142" s="701"/>
      <c r="I142" s="451"/>
      <c r="J142" s="701"/>
      <c r="K142" s="451"/>
      <c r="L142" s="451"/>
      <c r="M142" s="451"/>
      <c r="N142" s="451"/>
      <c r="O142" s="451"/>
      <c r="P142" s="451"/>
      <c r="Q142" s="451"/>
      <c r="R142" s="451"/>
      <c r="S142" s="451"/>
      <c r="T142" s="451"/>
      <c r="U142" s="451"/>
      <c r="V142" s="451"/>
      <c r="W142" s="451"/>
      <c r="X142" s="451"/>
      <c r="Y142" s="451"/>
      <c r="Z142" s="451"/>
      <c r="AA142" s="451"/>
      <c r="AB142" s="452"/>
    </row>
    <row r="143" spans="1:28" ht="15.75">
      <c r="A143" s="650" t="s">
        <v>1044</v>
      </c>
      <c r="B143" s="673">
        <v>-13386240.340000002</v>
      </c>
      <c r="C143" s="451"/>
      <c r="D143" s="451"/>
      <c r="E143" s="451"/>
      <c r="F143" s="451"/>
      <c r="G143" s="451"/>
      <c r="H143" s="701"/>
      <c r="I143" s="451"/>
      <c r="J143" s="657"/>
      <c r="K143" s="451"/>
      <c r="L143" s="451"/>
      <c r="M143" s="451"/>
      <c r="N143" s="451"/>
      <c r="O143" s="451"/>
      <c r="P143" s="451"/>
      <c r="Q143" s="451"/>
      <c r="R143" s="451"/>
      <c r="S143" s="451"/>
      <c r="T143" s="451"/>
      <c r="U143" s="451"/>
      <c r="V143" s="451"/>
      <c r="W143" s="451"/>
      <c r="X143" s="451"/>
      <c r="Y143" s="451"/>
      <c r="Z143" s="451"/>
      <c r="AA143" s="451"/>
      <c r="AB143" s="452"/>
    </row>
    <row r="144" spans="1:28" ht="15.75">
      <c r="A144" s="650" t="s">
        <v>1022</v>
      </c>
      <c r="B144" s="659">
        <f>SUM(B142:B143)</f>
        <v>172962498.66</v>
      </c>
      <c r="C144" s="451">
        <f>B144-E119</f>
        <v>-0.45000001788139343</v>
      </c>
      <c r="D144" s="451"/>
      <c r="E144" s="451"/>
      <c r="F144" s="451"/>
      <c r="G144" s="451"/>
      <c r="H144" s="701"/>
      <c r="I144" s="302"/>
      <c r="J144" s="701"/>
      <c r="K144" s="451"/>
      <c r="L144" s="451"/>
      <c r="M144" s="451"/>
      <c r="N144" s="451"/>
      <c r="O144" s="451"/>
      <c r="P144" s="451"/>
      <c r="Q144" s="451"/>
      <c r="R144" s="451"/>
      <c r="S144" s="451"/>
      <c r="T144" s="451"/>
      <c r="U144" s="451"/>
      <c r="V144" s="451"/>
      <c r="W144" s="451"/>
      <c r="X144" s="451"/>
      <c r="Y144" s="451"/>
      <c r="Z144" s="451"/>
      <c r="AA144" s="451"/>
      <c r="AB144" s="452"/>
    </row>
    <row r="145" spans="1:9">
      <c r="A145" s="441"/>
      <c r="B145" s="451"/>
    </row>
    <row r="146" spans="1:9">
      <c r="A146" s="441" t="s">
        <v>1015</v>
      </c>
      <c r="B146" s="451"/>
      <c r="C146" s="659"/>
    </row>
    <row r="147" spans="1:9">
      <c r="C147" s="659"/>
    </row>
    <row r="148" spans="1:9">
      <c r="A148" s="650" t="s">
        <v>1040</v>
      </c>
      <c r="B148" s="659">
        <v>13600436.940000003</v>
      </c>
      <c r="C148" s="659"/>
      <c r="D148" s="628"/>
      <c r="E148" s="628"/>
      <c r="F148" s="628"/>
    </row>
    <row r="149" spans="1:9">
      <c r="A149" s="650" t="s">
        <v>1048</v>
      </c>
      <c r="B149" s="659">
        <v>-456174.96</v>
      </c>
      <c r="C149" s="659"/>
      <c r="D149" s="628"/>
      <c r="E149" s="628"/>
      <c r="F149" s="628"/>
    </row>
    <row r="150" spans="1:9">
      <c r="A150" s="650" t="s">
        <v>1045</v>
      </c>
      <c r="B150" s="659">
        <v>-478922.76</v>
      </c>
      <c r="C150" s="659"/>
      <c r="D150" s="628"/>
      <c r="E150" s="628"/>
      <c r="F150" s="628"/>
    </row>
    <row r="151" spans="1:9">
      <c r="A151" s="650" t="s">
        <v>1046</v>
      </c>
      <c r="B151" s="659">
        <v>-193665</v>
      </c>
      <c r="C151" s="659"/>
      <c r="D151" s="628"/>
      <c r="E151" s="628"/>
      <c r="F151" s="628"/>
    </row>
    <row r="152" spans="1:9">
      <c r="A152" s="650" t="s">
        <v>1047</v>
      </c>
      <c r="B152" s="673">
        <v>-132912</v>
      </c>
      <c r="C152" s="716"/>
      <c r="D152" s="628"/>
      <c r="E152" s="628"/>
      <c r="F152" s="628"/>
    </row>
    <row r="153" spans="1:9">
      <c r="A153" s="650" t="s">
        <v>1022</v>
      </c>
      <c r="B153" s="659">
        <f>SUM(B148:B152)</f>
        <v>12338762.220000003</v>
      </c>
      <c r="C153" s="659">
        <f>B153-G119</f>
        <v>0</v>
      </c>
      <c r="D153" s="628"/>
      <c r="E153" s="628"/>
      <c r="F153" s="628"/>
    </row>
    <row r="154" spans="1:9">
      <c r="A154" s="650"/>
      <c r="B154" s="659"/>
      <c r="C154" s="659"/>
      <c r="D154" s="628"/>
      <c r="E154" s="628"/>
      <c r="F154" s="628"/>
    </row>
    <row r="155" spans="1:9">
      <c r="A155" s="650"/>
      <c r="B155" s="659"/>
      <c r="C155" s="659"/>
      <c r="D155" s="628"/>
      <c r="E155" s="628"/>
      <c r="F155" s="628"/>
    </row>
    <row r="156" spans="1:9">
      <c r="A156" s="650"/>
      <c r="B156" s="659"/>
      <c r="C156" s="659"/>
      <c r="D156" s="628"/>
      <c r="E156" s="628"/>
      <c r="F156" s="628"/>
    </row>
    <row r="157" spans="1:9">
      <c r="A157" s="650"/>
      <c r="B157" s="659"/>
      <c r="C157" s="659"/>
      <c r="I157" s="658"/>
    </row>
    <row r="158" spans="1:9">
      <c r="A158" s="650"/>
      <c r="B158" s="659"/>
      <c r="C158" s="659"/>
      <c r="I158" s="658"/>
    </row>
    <row r="159" spans="1:9">
      <c r="A159" s="650"/>
      <c r="B159" s="659"/>
      <c r="C159" s="659"/>
    </row>
    <row r="160" spans="1:9">
      <c r="A160" s="650"/>
      <c r="B160" s="659"/>
    </row>
    <row r="161" spans="1:2">
      <c r="A161" s="650"/>
      <c r="B161" s="659"/>
    </row>
    <row r="162" spans="1:2">
      <c r="A162" s="650"/>
      <c r="B162" s="659"/>
    </row>
    <row r="163" spans="1:2">
      <c r="A163" s="650"/>
      <c r="B163" s="659"/>
    </row>
  </sheetData>
  <mergeCells count="8">
    <mergeCell ref="S55:V55"/>
    <mergeCell ref="X55:AA55"/>
    <mergeCell ref="A1:F1"/>
    <mergeCell ref="A2:F2"/>
    <mergeCell ref="A3:F3"/>
    <mergeCell ref="B55:G55"/>
    <mergeCell ref="I55:L55"/>
    <mergeCell ref="N55:Q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Att O WPPI</vt:lpstr>
      <vt:lpstr>Attach GG WPPI</vt:lpstr>
      <vt:lpstr>Schd 2 Balance Sheet</vt:lpstr>
      <vt:lpstr>Schd 3 Income Statement</vt:lpstr>
      <vt:lpstr>Schd 4 Electric Plant</vt:lpstr>
      <vt:lpstr>Schd 5 Taxes</vt:lpstr>
      <vt:lpstr>Schd 7 OP &amp; Maint</vt:lpstr>
      <vt:lpstr>A. Divsor Load</vt:lpstr>
      <vt:lpstr>B. Plant and Depr. </vt:lpstr>
      <vt:lpstr>C. Depr. Schedule</vt:lpstr>
      <vt:lpstr>D. Land for Future Use</vt:lpstr>
      <vt:lpstr>F. Prepayments</vt:lpstr>
      <vt:lpstr>G. Transmission O&amp;M</vt:lpstr>
      <vt:lpstr>H. Administrative and General</vt:lpstr>
      <vt:lpstr>E. Materials and Supplies</vt:lpstr>
      <vt:lpstr>I. FERC Fees</vt:lpstr>
      <vt:lpstr>K. Debt Detail</vt:lpstr>
      <vt:lpstr>J. EPRI Reg. Non Comm. Safety</vt:lpstr>
      <vt:lpstr>L. Account 454</vt:lpstr>
      <vt:lpstr>M. Account 456.1</vt:lpstr>
      <vt:lpstr>N. Regulatory Asset</vt:lpstr>
      <vt:lpstr>O. Wages and Salaries</vt:lpstr>
      <vt:lpstr>'Att O WPPI'!Print_Area</vt:lpstr>
      <vt:lpstr>'Attach GG WPPI'!Print_Area</vt:lpstr>
      <vt:lpstr>'N. Regulatory Asset'!Print_Area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Kennedy</dc:creator>
  <cp:lastModifiedBy>Peter Shatrawka</cp:lastModifiedBy>
  <cp:lastPrinted>2018-05-22T17:41:48Z</cp:lastPrinted>
  <dcterms:created xsi:type="dcterms:W3CDTF">2016-04-14T16:30:23Z</dcterms:created>
  <dcterms:modified xsi:type="dcterms:W3CDTF">2018-05-22T17:42:53Z</dcterms:modified>
</cp:coreProperties>
</file>